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EstaPastaDeTrabalho" defaultThemeVersion="166925"/>
  <xr:revisionPtr revIDLastSave="0" documentId="13_ncr:1_{2D519528-8965-491F-9A02-DBA2E9C45058}" xr6:coauthVersionLast="45" xr6:coauthVersionMax="45" xr10:uidLastSave="{00000000-0000-0000-0000-000000000000}"/>
  <bookViews>
    <workbookView xWindow="-120" yWindow="-120" windowWidth="20730" windowHeight="11160" tabRatio="842" activeTab="1" xr2:uid="{D81A0E75-2320-4BF8-B1EA-9DEFBC805345}"/>
  </bookViews>
  <sheets>
    <sheet name="CAPA" sheetId="1" r:id="rId1"/>
    <sheet name="SINTETICO" sheetId="2" r:id="rId2"/>
    <sheet name="CRONOGRAMA" sheetId="14" r:id="rId3"/>
    <sheet name="COMPOSICAO" sheetId="9" state="hidden" r:id="rId4"/>
    <sheet name="SUBCOMP" sheetId="16" state="hidden" r:id="rId5"/>
    <sheet name="4_AUX_RAT" sheetId="15" state="hidden" r:id="rId6"/>
    <sheet name="SINAPI" sheetId="6" state="hidden" r:id="rId7"/>
    <sheet name="PECAS" sheetId="17" r:id="rId8"/>
    <sheet name="PESQUISAS" sheetId="10" state="hidden" r:id="rId9"/>
    <sheet name="05_BDI" sheetId="12" r:id="rId10"/>
    <sheet name="06_ENCARGOS" sheetId="13" r:id="rId11"/>
  </sheets>
  <definedNames>
    <definedName name="_xlnm._FilterDatabase" localSheetId="5" hidden="1">'4_AUX_RAT'!$A$3:$P$54</definedName>
    <definedName name="_xlnm.Print_Area" localSheetId="9">'05_BDI'!$B$1:$E$44</definedName>
    <definedName name="_xlnm.Print_Area" localSheetId="5">'4_AUX_RAT'!$A$1:$P$57</definedName>
    <definedName name="_xlnm.Print_Area" localSheetId="0">CAPA!$B$1:$Q$31</definedName>
    <definedName name="_xlnm.Print_Area" localSheetId="3">COMPOSICAO!$A$1:$I$62</definedName>
    <definedName name="_xlnm.Print_Area" localSheetId="2">CRONOGRAMA!$A$1:$R$23</definedName>
    <definedName name="_xlnm.Print_Area" localSheetId="7">PECAS!#REF!</definedName>
    <definedName name="_xlnm.Print_Area" localSheetId="8">PESQUISAS!$A$1:$G$630</definedName>
    <definedName name="_xlnm.Print_Area" localSheetId="6">SINAPI!$A$1:$E$5271</definedName>
    <definedName name="_xlnm.Print_Area" localSheetId="1">SINTETICO!$A$1:$M$28</definedName>
    <definedName name="_xlnm.Print_Area" localSheetId="4">SUBCOMP!$A$1:$E$59</definedName>
    <definedName name="BDI_FOR">SINTETICO!#REF!</definedName>
    <definedName name="BDI_MAT">SINTETICO!$I$25</definedName>
    <definedName name="BDI_MDO">SINTETICO!$J$25</definedName>
    <definedName name="_xlnm.Print_Titles" localSheetId="8">PESQUISAS!$1:$5</definedName>
    <definedName name="_xlnm.Print_Titles" localSheetId="6">SINAPI!$2:$6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2" i="14" l="1"/>
  <c r="R12" i="14"/>
  <c r="A19" i="2"/>
  <c r="F33" i="17" l="1"/>
  <c r="F19" i="17"/>
  <c r="F5" i="17" l="1"/>
  <c r="F6" i="17"/>
  <c r="F7" i="17"/>
  <c r="F8" i="17"/>
  <c r="F9" i="17"/>
  <c r="F10" i="17"/>
  <c r="F11" i="17"/>
  <c r="F12" i="17"/>
  <c r="F13" i="17"/>
  <c r="F14" i="17"/>
  <c r="F15" i="17"/>
  <c r="F16" i="17"/>
  <c r="F17" i="17"/>
  <c r="F18" i="17"/>
  <c r="F23" i="17"/>
  <c r="F24" i="17"/>
  <c r="F25" i="17"/>
  <c r="F26" i="17"/>
  <c r="F27" i="17"/>
  <c r="F28" i="17"/>
  <c r="F29" i="17"/>
  <c r="F30" i="17"/>
  <c r="F31" i="17"/>
  <c r="F32" i="17"/>
  <c r="F4" i="17" l="1"/>
  <c r="F22" i="17"/>
  <c r="G19" i="2" s="1"/>
  <c r="C12" i="14" l="1"/>
  <c r="J20" i="2"/>
  <c r="H20" i="2"/>
  <c r="J11" i="2"/>
  <c r="H11" i="2"/>
  <c r="C16" i="14" l="1"/>
  <c r="L19" i="2"/>
  <c r="L20" i="2" s="1"/>
  <c r="G3" i="13" l="1"/>
  <c r="D2" i="13"/>
  <c r="C27" i="12"/>
  <c r="D24" i="12"/>
  <c r="E23" i="12"/>
  <c r="D23" i="12"/>
  <c r="C22" i="12"/>
  <c r="C28" i="12" s="1"/>
  <c r="E21" i="12"/>
  <c r="D21" i="12"/>
  <c r="C21" i="12"/>
  <c r="E19" i="12"/>
  <c r="C19" i="12"/>
  <c r="D18" i="12"/>
  <c r="D19" i="12" s="1"/>
  <c r="E17" i="12"/>
  <c r="C17" i="12"/>
  <c r="D16" i="12"/>
  <c r="D15" i="12"/>
  <c r="D14" i="12"/>
  <c r="N13" i="12"/>
  <c r="D13" i="12"/>
  <c r="D17" i="12" s="1"/>
  <c r="D22" i="12" s="1"/>
  <c r="E626" i="10"/>
  <c r="F626" i="10" s="1"/>
  <c r="G623" i="10" s="1"/>
  <c r="E616" i="10"/>
  <c r="F616" i="10" s="1"/>
  <c r="G613" i="10" s="1"/>
  <c r="D611" i="10"/>
  <c r="D610" i="10"/>
  <c r="E609" i="10" s="1"/>
  <c r="F609" i="10"/>
  <c r="G606" i="10" s="1"/>
  <c r="D609" i="10"/>
  <c r="D604" i="10"/>
  <c r="D603" i="10"/>
  <c r="E602" i="10" s="1"/>
  <c r="F602" i="10" s="1"/>
  <c r="G599" i="10" s="1"/>
  <c r="D602" i="10"/>
  <c r="D595" i="10"/>
  <c r="E595" i="10" s="1"/>
  <c r="F595" i="10" s="1"/>
  <c r="G592" i="10" s="1"/>
  <c r="D588" i="10"/>
  <c r="E588" i="10" s="1"/>
  <c r="F588" i="10" s="1"/>
  <c r="G585" i="10" s="1"/>
  <c r="D581" i="10"/>
  <c r="E581" i="10" s="1"/>
  <c r="F581" i="10" s="1"/>
  <c r="G578" i="10" s="1"/>
  <c r="D574" i="10"/>
  <c r="E574" i="10" s="1"/>
  <c r="F574" i="10" s="1"/>
  <c r="G571" i="10" s="1"/>
  <c r="D568" i="10"/>
  <c r="D567" i="10"/>
  <c r="E567" i="10" s="1"/>
  <c r="F567" i="10" s="1"/>
  <c r="G564" i="10" s="1"/>
  <c r="D562" i="10"/>
  <c r="D560" i="10"/>
  <c r="E560" i="10" s="1"/>
  <c r="F560" i="10" s="1"/>
  <c r="G557" i="10" s="1"/>
  <c r="D555" i="10"/>
  <c r="D553" i="10"/>
  <c r="D546" i="10"/>
  <c r="E546" i="10" s="1"/>
  <c r="F546" i="10" s="1"/>
  <c r="G543" i="10" s="1"/>
  <c r="D539" i="10"/>
  <c r="E539" i="10" s="1"/>
  <c r="F539" i="10" s="1"/>
  <c r="G536" i="10" s="1"/>
  <c r="D532" i="10"/>
  <c r="E532" i="10" s="1"/>
  <c r="F532" i="10" s="1"/>
  <c r="G529" i="10" s="1"/>
  <c r="D525" i="10"/>
  <c r="E525" i="10" s="1"/>
  <c r="F525" i="10" s="1"/>
  <c r="G522" i="10" s="1"/>
  <c r="D518" i="10"/>
  <c r="E518" i="10" s="1"/>
  <c r="F518" i="10" s="1"/>
  <c r="G515" i="10" s="1"/>
  <c r="D512" i="10"/>
  <c r="D511" i="10"/>
  <c r="E511" i="10" s="1"/>
  <c r="F511" i="10" s="1"/>
  <c r="G508" i="10" s="1"/>
  <c r="D504" i="10"/>
  <c r="E504" i="10" s="1"/>
  <c r="F504" i="10" s="1"/>
  <c r="G501" i="10" s="1"/>
  <c r="D497" i="10"/>
  <c r="E497" i="10" s="1"/>
  <c r="F497" i="10" s="1"/>
  <c r="G494" i="10" s="1"/>
  <c r="D490" i="10"/>
  <c r="E490" i="10" s="1"/>
  <c r="F490" i="10" s="1"/>
  <c r="G487" i="10" s="1"/>
  <c r="D483" i="10"/>
  <c r="E483" i="10" s="1"/>
  <c r="F483" i="10" s="1"/>
  <c r="G480" i="10" s="1"/>
  <c r="D476" i="10"/>
  <c r="E476" i="10" s="1"/>
  <c r="F476" i="10" s="1"/>
  <c r="G473" i="10" s="1"/>
  <c r="D469" i="10"/>
  <c r="E469" i="10" s="1"/>
  <c r="F469" i="10" s="1"/>
  <c r="G466" i="10" s="1"/>
  <c r="D462" i="10"/>
  <c r="E462" i="10" s="1"/>
  <c r="F462" i="10" s="1"/>
  <c r="G459" i="10" s="1"/>
  <c r="D455" i="10"/>
  <c r="E455" i="10" s="1"/>
  <c r="F455" i="10" s="1"/>
  <c r="G452" i="10" s="1"/>
  <c r="D448" i="10"/>
  <c r="E448" i="10" s="1"/>
  <c r="F448" i="10" s="1"/>
  <c r="G445" i="10" s="1"/>
  <c r="D441" i="10"/>
  <c r="E441" i="10" s="1"/>
  <c r="F441" i="10" s="1"/>
  <c r="G438" i="10" s="1"/>
  <c r="D434" i="10"/>
  <c r="E434" i="10" s="1"/>
  <c r="F434" i="10" s="1"/>
  <c r="G431" i="10" s="1"/>
  <c r="D427" i="10"/>
  <c r="E427" i="10" s="1"/>
  <c r="F427" i="10" s="1"/>
  <c r="G424" i="10" s="1"/>
  <c r="D420" i="10"/>
  <c r="E420" i="10" s="1"/>
  <c r="F420" i="10" s="1"/>
  <c r="G417" i="10" s="1"/>
  <c r="D413" i="10"/>
  <c r="E413" i="10" s="1"/>
  <c r="F413" i="10" s="1"/>
  <c r="G410" i="10" s="1"/>
  <c r="D406" i="10"/>
  <c r="E406" i="10" s="1"/>
  <c r="F406" i="10" s="1"/>
  <c r="G403" i="10" s="1"/>
  <c r="D401" i="10"/>
  <c r="D399" i="10"/>
  <c r="D398" i="10"/>
  <c r="D393" i="10"/>
  <c r="D391" i="10"/>
  <c r="D390" i="10"/>
  <c r="D384" i="10"/>
  <c r="D383" i="10"/>
  <c r="D378" i="10"/>
  <c r="D377" i="10"/>
  <c r="D376" i="10"/>
  <c r="D370" i="10"/>
  <c r="D369" i="10"/>
  <c r="D363" i="10"/>
  <c r="D362" i="10"/>
  <c r="D356" i="10"/>
  <c r="D355" i="10"/>
  <c r="D349" i="10"/>
  <c r="D348" i="10"/>
  <c r="D342" i="10"/>
  <c r="D341" i="10"/>
  <c r="D335" i="10"/>
  <c r="D334" i="10"/>
  <c r="D329" i="10"/>
  <c r="D327" i="10"/>
  <c r="D326" i="10"/>
  <c r="D320" i="10"/>
  <c r="D319" i="10"/>
  <c r="E312" i="10"/>
  <c r="F312" i="10" s="1"/>
  <c r="G309" i="10" s="1"/>
  <c r="F305" i="10"/>
  <c r="G302" i="10" s="1"/>
  <c r="E305" i="10"/>
  <c r="F298" i="10"/>
  <c r="E298" i="10"/>
  <c r="G295" i="10"/>
  <c r="F291" i="10"/>
  <c r="E291" i="10"/>
  <c r="G288" i="10"/>
  <c r="E284" i="10"/>
  <c r="F284" i="10" s="1"/>
  <c r="G281" i="10" s="1"/>
  <c r="F277" i="10"/>
  <c r="G274" i="10" s="1"/>
  <c r="E277" i="10"/>
  <c r="F270" i="10"/>
  <c r="G267" i="10" s="1"/>
  <c r="E270" i="10"/>
  <c r="F263" i="10"/>
  <c r="E263" i="10"/>
  <c r="G260" i="10"/>
  <c r="E256" i="10"/>
  <c r="F256" i="10" s="1"/>
  <c r="G253" i="10" s="1"/>
  <c r="D251" i="10"/>
  <c r="D250" i="10"/>
  <c r="D249" i="10"/>
  <c r="E249" i="10" s="1"/>
  <c r="F249" i="10" s="1"/>
  <c r="G246" i="10" s="1"/>
  <c r="E242" i="10"/>
  <c r="F242" i="10" s="1"/>
  <c r="G239" i="10" s="1"/>
  <c r="F235" i="10"/>
  <c r="G232" i="10" s="1"/>
  <c r="E235" i="10"/>
  <c r="F228" i="10"/>
  <c r="E228" i="10"/>
  <c r="G225" i="10"/>
  <c r="E221" i="10"/>
  <c r="F221" i="10" s="1"/>
  <c r="G218" i="10" s="1"/>
  <c r="E214" i="10"/>
  <c r="F214" i="10" s="1"/>
  <c r="G211" i="10" s="1"/>
  <c r="E207" i="10"/>
  <c r="F207" i="10" s="1"/>
  <c r="G204" i="10" s="1"/>
  <c r="F200" i="10"/>
  <c r="E200" i="10"/>
  <c r="G197" i="10"/>
  <c r="E193" i="10"/>
  <c r="F193" i="10" s="1"/>
  <c r="G190" i="10"/>
  <c r="E186" i="10"/>
  <c r="F186" i="10" s="1"/>
  <c r="G183" i="10" s="1"/>
  <c r="E179" i="10"/>
  <c r="F179" i="10" s="1"/>
  <c r="G176" i="10" s="1"/>
  <c r="F172" i="10"/>
  <c r="E172" i="10"/>
  <c r="G169" i="10"/>
  <c r="E165" i="10"/>
  <c r="F165" i="10" s="1"/>
  <c r="G162" i="10"/>
  <c r="E158" i="10"/>
  <c r="F158" i="10" s="1"/>
  <c r="G155" i="10" s="1"/>
  <c r="E151" i="10"/>
  <c r="F151" i="10" s="1"/>
  <c r="G148" i="10"/>
  <c r="F144" i="10"/>
  <c r="E144" i="10"/>
  <c r="G141" i="10"/>
  <c r="E137" i="10"/>
  <c r="F137" i="10" s="1"/>
  <c r="G134" i="10"/>
  <c r="E130" i="10"/>
  <c r="F130" i="10" s="1"/>
  <c r="G127" i="10" s="1"/>
  <c r="E123" i="10"/>
  <c r="F123" i="10" s="1"/>
  <c r="G120" i="10"/>
  <c r="F116" i="10"/>
  <c r="E116" i="10"/>
  <c r="G113" i="10"/>
  <c r="E109" i="10"/>
  <c r="F109" i="10" s="1"/>
  <c r="G106" i="10"/>
  <c r="E102" i="10"/>
  <c r="F102" i="10" s="1"/>
  <c r="G99" i="10" s="1"/>
  <c r="E95" i="10"/>
  <c r="F95" i="10" s="1"/>
  <c r="G92" i="10" s="1"/>
  <c r="F88" i="10"/>
  <c r="E88" i="10"/>
  <c r="G85" i="10"/>
  <c r="E81" i="10"/>
  <c r="F81" i="10" s="1"/>
  <c r="G78" i="10"/>
  <c r="E74" i="10"/>
  <c r="F74" i="10" s="1"/>
  <c r="G71" i="10" s="1"/>
  <c r="F67" i="10"/>
  <c r="G64" i="10" s="1"/>
  <c r="E67" i="10"/>
  <c r="F60" i="10"/>
  <c r="G57" i="10" s="1"/>
  <c r="E60" i="10"/>
  <c r="E53" i="10"/>
  <c r="F53" i="10" s="1"/>
  <c r="G50" i="10" s="1"/>
  <c r="E46" i="10"/>
  <c r="F46" i="10" s="1"/>
  <c r="G43" i="10" s="1"/>
  <c r="F39" i="10"/>
  <c r="G36" i="10" s="1"/>
  <c r="E39" i="10"/>
  <c r="F32" i="10"/>
  <c r="G29" i="10" s="1"/>
  <c r="E32" i="10"/>
  <c r="E25" i="10"/>
  <c r="F25" i="10" s="1"/>
  <c r="G22" i="10" s="1"/>
  <c r="H22" i="10"/>
  <c r="E18" i="10"/>
  <c r="F18" i="10" s="1"/>
  <c r="G15" i="10" s="1"/>
  <c r="H15" i="10"/>
  <c r="A15" i="10" s="1"/>
  <c r="F11" i="10"/>
  <c r="G8" i="10" s="1"/>
  <c r="E11" i="10"/>
  <c r="A8" i="10"/>
  <c r="C57" i="15"/>
  <c r="P57" i="15" s="1"/>
  <c r="B57" i="15"/>
  <c r="F54" i="15"/>
  <c r="F53" i="15"/>
  <c r="F52" i="15"/>
  <c r="F51" i="15"/>
  <c r="F50" i="15"/>
  <c r="A50" i="15"/>
  <c r="N49" i="15"/>
  <c r="O49" i="15" s="1"/>
  <c r="C49" i="15"/>
  <c r="B49" i="15"/>
  <c r="B40" i="16" s="1"/>
  <c r="F48" i="15"/>
  <c r="C48" i="15"/>
  <c r="G48" i="15" s="1"/>
  <c r="B48" i="15"/>
  <c r="F47" i="15"/>
  <c r="C47" i="15"/>
  <c r="J47" i="15" s="1"/>
  <c r="B47" i="15"/>
  <c r="F46" i="15"/>
  <c r="F45" i="15"/>
  <c r="F44" i="15"/>
  <c r="F43" i="15"/>
  <c r="F42" i="15"/>
  <c r="F41" i="15"/>
  <c r="F40" i="15"/>
  <c r="A40" i="15"/>
  <c r="F39" i="15"/>
  <c r="A39" i="15"/>
  <c r="F38" i="15"/>
  <c r="A38" i="15"/>
  <c r="F37" i="15"/>
  <c r="A37" i="15"/>
  <c r="F36" i="15"/>
  <c r="A36" i="15"/>
  <c r="F35" i="15"/>
  <c r="A35" i="15"/>
  <c r="F34" i="15"/>
  <c r="A34" i="15"/>
  <c r="F33" i="15"/>
  <c r="A33" i="15"/>
  <c r="F32" i="15"/>
  <c r="A32" i="15"/>
  <c r="F31" i="15"/>
  <c r="A31" i="15"/>
  <c r="F30" i="15"/>
  <c r="A30" i="15"/>
  <c r="F29" i="15"/>
  <c r="A29" i="15"/>
  <c r="F28" i="15"/>
  <c r="A28" i="15"/>
  <c r="F27" i="15"/>
  <c r="A27" i="15"/>
  <c r="F26" i="15"/>
  <c r="A26" i="15"/>
  <c r="F25" i="15"/>
  <c r="A25" i="15"/>
  <c r="F24" i="15"/>
  <c r="A24" i="15"/>
  <c r="F23" i="15"/>
  <c r="A23" i="15"/>
  <c r="F22" i="15"/>
  <c r="A22" i="15"/>
  <c r="F21" i="15"/>
  <c r="A21" i="15"/>
  <c r="F20" i="15"/>
  <c r="A20" i="15"/>
  <c r="F19" i="15"/>
  <c r="A19" i="15"/>
  <c r="F18" i="15"/>
  <c r="A18" i="15"/>
  <c r="F17" i="15"/>
  <c r="A17" i="15"/>
  <c r="F16" i="15"/>
  <c r="A16" i="15"/>
  <c r="F15" i="15"/>
  <c r="A15" i="15"/>
  <c r="F14" i="15"/>
  <c r="A14" i="15"/>
  <c r="F13" i="15"/>
  <c r="A13" i="15"/>
  <c r="F12" i="15"/>
  <c r="A12" i="15"/>
  <c r="F11" i="15"/>
  <c r="A11" i="15"/>
  <c r="F10" i="15"/>
  <c r="A10" i="15"/>
  <c r="F9" i="15"/>
  <c r="A9" i="15"/>
  <c r="F8" i="15"/>
  <c r="A8" i="15"/>
  <c r="F7" i="15"/>
  <c r="A7" i="15"/>
  <c r="F6" i="15"/>
  <c r="A6" i="15"/>
  <c r="F5" i="15"/>
  <c r="C5" i="15"/>
  <c r="M5" i="15" s="1"/>
  <c r="A5" i="15"/>
  <c r="F4" i="15"/>
  <c r="C4" i="15"/>
  <c r="B4" i="15"/>
  <c r="B6" i="16" s="1"/>
  <c r="B53" i="16"/>
  <c r="F52" i="16"/>
  <c r="E52" i="16"/>
  <c r="B52" i="16"/>
  <c r="F51" i="16"/>
  <c r="E51" i="16"/>
  <c r="A2" i="16"/>
  <c r="I61" i="9"/>
  <c r="I60" i="9"/>
  <c r="B60" i="9"/>
  <c r="I59" i="9"/>
  <c r="B59" i="9"/>
  <c r="I58" i="9"/>
  <c r="B58" i="9"/>
  <c r="I56" i="9"/>
  <c r="B56" i="9"/>
  <c r="H55" i="9"/>
  <c r="E55" i="9"/>
  <c r="I55" i="9" s="1"/>
  <c r="B55" i="9"/>
  <c r="I54" i="9"/>
  <c r="H54" i="9"/>
  <c r="I49" i="9"/>
  <c r="B49" i="9"/>
  <c r="I48" i="9"/>
  <c r="H48" i="9"/>
  <c r="I46" i="9"/>
  <c r="B46" i="9"/>
  <c r="I45" i="9"/>
  <c r="H45" i="9"/>
  <c r="B45" i="9"/>
  <c r="I43" i="9"/>
  <c r="B43" i="9"/>
  <c r="I42" i="9"/>
  <c r="I41" i="9"/>
  <c r="H41" i="9"/>
  <c r="B41" i="9"/>
  <c r="I39" i="9"/>
  <c r="I38" i="9"/>
  <c r="B38" i="9"/>
  <c r="I37" i="9"/>
  <c r="H37" i="9"/>
  <c r="I35" i="9"/>
  <c r="B35" i="9"/>
  <c r="I34" i="9"/>
  <c r="B34" i="9"/>
  <c r="I33" i="9"/>
  <c r="B33" i="9"/>
  <c r="Y32" i="9"/>
  <c r="W32" i="9"/>
  <c r="V32" i="9"/>
  <c r="I32" i="9"/>
  <c r="H32" i="9"/>
  <c r="B32" i="9"/>
  <c r="V31" i="9"/>
  <c r="V30" i="9"/>
  <c r="I30" i="9"/>
  <c r="B30" i="9"/>
  <c r="V29" i="9"/>
  <c r="Y29" i="9" s="1"/>
  <c r="I29" i="9"/>
  <c r="B29" i="9"/>
  <c r="V28" i="9"/>
  <c r="Y28" i="9" s="1"/>
  <c r="I28" i="9"/>
  <c r="H28" i="9"/>
  <c r="B28" i="9"/>
  <c r="V27" i="9"/>
  <c r="Y27" i="9" s="1"/>
  <c r="V26" i="9"/>
  <c r="I26" i="9"/>
  <c r="B26" i="9"/>
  <c r="Y25" i="9"/>
  <c r="V25" i="9"/>
  <c r="W25" i="9" s="1"/>
  <c r="I25" i="9"/>
  <c r="H25" i="9"/>
  <c r="V24" i="9"/>
  <c r="Y24" i="9" s="1"/>
  <c r="V23" i="9"/>
  <c r="I23" i="9"/>
  <c r="V22" i="9"/>
  <c r="Y22" i="9" s="1"/>
  <c r="I22" i="9"/>
  <c r="B22" i="9"/>
  <c r="V21" i="9"/>
  <c r="I21" i="9"/>
  <c r="B21" i="9"/>
  <c r="V20" i="9"/>
  <c r="Y20" i="9" s="1"/>
  <c r="I20" i="9"/>
  <c r="H20" i="9"/>
  <c r="B20" i="9"/>
  <c r="V19" i="9"/>
  <c r="I19" i="9"/>
  <c r="H19" i="9"/>
  <c r="V18" i="9"/>
  <c r="Y18" i="9" s="1"/>
  <c r="Y17" i="9"/>
  <c r="V17" i="9"/>
  <c r="W17" i="9" s="1"/>
  <c r="I17" i="9"/>
  <c r="B17" i="9"/>
  <c r="V16" i="9"/>
  <c r="I16" i="9"/>
  <c r="B16" i="9"/>
  <c r="Y15" i="9"/>
  <c r="V15" i="9"/>
  <c r="W15" i="9" s="1"/>
  <c r="I15" i="9"/>
  <c r="H15" i="9"/>
  <c r="B15" i="9"/>
  <c r="V14" i="9"/>
  <c r="Y14" i="9" s="1"/>
  <c r="I14" i="9"/>
  <c r="H14" i="9"/>
  <c r="J12" i="9"/>
  <c r="I12" i="9"/>
  <c r="V11" i="9"/>
  <c r="Y11" i="9" s="1"/>
  <c r="I11" i="9"/>
  <c r="B11" i="9"/>
  <c r="V10" i="9"/>
  <c r="Y10" i="9" s="1"/>
  <c r="I10" i="9"/>
  <c r="B10" i="9"/>
  <c r="V9" i="9"/>
  <c r="Y9" i="9" s="1"/>
  <c r="I9" i="9"/>
  <c r="H9" i="9"/>
  <c r="B9" i="9"/>
  <c r="Y8" i="9"/>
  <c r="W8" i="9"/>
  <c r="V8" i="9"/>
  <c r="X3" i="9"/>
  <c r="I3" i="9"/>
  <c r="C2" i="9"/>
  <c r="R14" i="14"/>
  <c r="P14" i="14"/>
  <c r="N14" i="14"/>
  <c r="L14" i="14"/>
  <c r="J14" i="14"/>
  <c r="C14" i="14"/>
  <c r="O12" i="14"/>
  <c r="S12" i="14"/>
  <c r="T12" i="14" s="1"/>
  <c r="S10" i="14"/>
  <c r="T10" i="14" s="1"/>
  <c r="C10" i="14"/>
  <c r="R4" i="14"/>
  <c r="G3" i="14"/>
  <c r="L10" i="2"/>
  <c r="L11" i="2" s="1"/>
  <c r="J3" i="2"/>
  <c r="D2" i="2"/>
  <c r="E11" i="1"/>
  <c r="J2" i="2" s="1"/>
  <c r="W20" i="9" l="1"/>
  <c r="W22" i="9"/>
  <c r="W27" i="9"/>
  <c r="W9" i="9"/>
  <c r="W12" i="9" s="1"/>
  <c r="W10" i="9"/>
  <c r="AB12" i="9"/>
  <c r="W14" i="9"/>
  <c r="W24" i="9"/>
  <c r="W29" i="9"/>
  <c r="W11" i="9"/>
  <c r="I8" i="9"/>
  <c r="I44" i="9"/>
  <c r="I31" i="9"/>
  <c r="I47" i="9"/>
  <c r="I13" i="9"/>
  <c r="I24" i="9"/>
  <c r="I53" i="9"/>
  <c r="H8" i="2" s="1"/>
  <c r="H15" i="2" s="1"/>
  <c r="I27" i="9"/>
  <c r="I36" i="9"/>
  <c r="S16" i="14"/>
  <c r="T16" i="14" s="1"/>
  <c r="E348" i="10"/>
  <c r="F348" i="10" s="1"/>
  <c r="G345" i="10" s="1"/>
  <c r="E376" i="10"/>
  <c r="F376" i="10" s="1"/>
  <c r="G373" i="10" s="1"/>
  <c r="E383" i="10"/>
  <c r="F383" i="10" s="1"/>
  <c r="G380" i="10" s="1"/>
  <c r="E390" i="10"/>
  <c r="F390" i="10" s="1"/>
  <c r="G387" i="10" s="1"/>
  <c r="E398" i="10"/>
  <c r="F398" i="10" s="1"/>
  <c r="G395" i="10" s="1"/>
  <c r="E355" i="10"/>
  <c r="F355" i="10" s="1"/>
  <c r="G352" i="10" s="1"/>
  <c r="M47" i="15"/>
  <c r="E341" i="10"/>
  <c r="F341" i="10" s="1"/>
  <c r="G338" i="10" s="1"/>
  <c r="E362" i="10"/>
  <c r="F362" i="10" s="1"/>
  <c r="G359" i="10" s="1"/>
  <c r="E334" i="10"/>
  <c r="F334" i="10" s="1"/>
  <c r="G331" i="10" s="1"/>
  <c r="E369" i="10"/>
  <c r="F369" i="10" s="1"/>
  <c r="G366" i="10" s="1"/>
  <c r="B12" i="9"/>
  <c r="E319" i="10"/>
  <c r="F319" i="10" s="1"/>
  <c r="G316" i="10" s="1"/>
  <c r="G47" i="15"/>
  <c r="I47" i="15" s="1"/>
  <c r="M48" i="15"/>
  <c r="G4" i="15"/>
  <c r="I4" i="15" s="1"/>
  <c r="M4" i="15"/>
  <c r="Y16" i="9"/>
  <c r="W16" i="9"/>
  <c r="W18" i="9"/>
  <c r="Y21" i="9"/>
  <c r="W21" i="9"/>
  <c r="Y23" i="9"/>
  <c r="W23" i="9"/>
  <c r="Y31" i="9"/>
  <c r="W31" i="9"/>
  <c r="G2" i="13"/>
  <c r="R3" i="14"/>
  <c r="J4" i="15"/>
  <c r="S14" i="14"/>
  <c r="T14" i="14" s="1"/>
  <c r="I2" i="9"/>
  <c r="Y12" i="9"/>
  <c r="Y13" i="9"/>
  <c r="AB11" i="9"/>
  <c r="V12" i="9"/>
  <c r="I18" i="9"/>
  <c r="W28" i="9"/>
  <c r="Y30" i="9"/>
  <c r="W30" i="9"/>
  <c r="I40" i="9"/>
  <c r="B5" i="15"/>
  <c r="B7" i="16" s="1"/>
  <c r="B57" i="9"/>
  <c r="J5" i="15"/>
  <c r="Y19" i="9"/>
  <c r="W19" i="9"/>
  <c r="G5" i="15"/>
  <c r="I5" i="15" s="1"/>
  <c r="Y26" i="9"/>
  <c r="W26" i="9"/>
  <c r="A22" i="10"/>
  <c r="H29" i="10"/>
  <c r="B39" i="9"/>
  <c r="B42" i="9"/>
  <c r="B61" i="9"/>
  <c r="P49" i="15"/>
  <c r="E40" i="16" s="1"/>
  <c r="F40" i="16" s="1"/>
  <c r="K48" i="15"/>
  <c r="I48" i="15"/>
  <c r="J48" i="15"/>
  <c r="E24" i="12"/>
  <c r="E27" i="12" s="1"/>
  <c r="D27" i="12"/>
  <c r="D28" i="12" s="1"/>
  <c r="E553" i="10"/>
  <c r="F553" i="10" s="1"/>
  <c r="G550" i="10" s="1"/>
  <c r="E326" i="10"/>
  <c r="F326" i="10" s="1"/>
  <c r="G323" i="10" s="1"/>
  <c r="E22" i="12"/>
  <c r="AB13" i="9" l="1"/>
  <c r="AC13" i="9" s="1"/>
  <c r="W13" i="9"/>
  <c r="J8" i="2"/>
  <c r="L8" i="2" s="1"/>
  <c r="I7" i="9"/>
  <c r="H7" i="2" s="1"/>
  <c r="H9" i="2" s="1"/>
  <c r="H6" i="2" s="1"/>
  <c r="H16" i="2"/>
  <c r="N47" i="15"/>
  <c r="O47" i="15" s="1"/>
  <c r="P47" i="15" s="1"/>
  <c r="G10" i="2"/>
  <c r="N4" i="15"/>
  <c r="O4" i="15" s="1"/>
  <c r="P4" i="15" s="1"/>
  <c r="E6" i="16" s="1"/>
  <c r="N5" i="15"/>
  <c r="O5" i="15" s="1"/>
  <c r="P5" i="15" s="1"/>
  <c r="E7" i="16" s="1"/>
  <c r="H57" i="9"/>
  <c r="B7" i="15"/>
  <c r="B9" i="16" s="1"/>
  <c r="C6" i="15"/>
  <c r="E28" i="12"/>
  <c r="B6" i="15"/>
  <c r="B8" i="16" s="1"/>
  <c r="C7" i="15"/>
  <c r="J15" i="2"/>
  <c r="L15" i="2" s="1"/>
  <c r="N48" i="15"/>
  <c r="H36" i="10"/>
  <c r="A29" i="10"/>
  <c r="H12" i="9"/>
  <c r="H14" i="2" l="1"/>
  <c r="J14" i="2" s="1"/>
  <c r="L14" i="2" s="1"/>
  <c r="J7" i="2"/>
  <c r="L7" i="2" s="1"/>
  <c r="H13" i="2"/>
  <c r="J13" i="2" s="1"/>
  <c r="G11" i="2"/>
  <c r="A36" i="10"/>
  <c r="H43" i="10"/>
  <c r="G7" i="15"/>
  <c r="I7" i="15" s="1"/>
  <c r="M7" i="15"/>
  <c r="J7" i="15"/>
  <c r="H17" i="2"/>
  <c r="J16" i="2"/>
  <c r="L16" i="2" s="1"/>
  <c r="C8" i="15"/>
  <c r="O48" i="15"/>
  <c r="P48" i="15" s="1"/>
  <c r="G6" i="15"/>
  <c r="I6" i="15" s="1"/>
  <c r="M6" i="15"/>
  <c r="J6" i="15"/>
  <c r="H18" i="2" l="1"/>
  <c r="H12" i="2" s="1"/>
  <c r="J9" i="2"/>
  <c r="J6" i="2" s="1"/>
  <c r="L9" i="2"/>
  <c r="L6" i="2" s="1"/>
  <c r="J17" i="2"/>
  <c r="L17" i="2" s="1"/>
  <c r="N6" i="15"/>
  <c r="H11" i="9"/>
  <c r="H56" i="9"/>
  <c r="G8" i="15"/>
  <c r="I8" i="15" s="1"/>
  <c r="J8" i="15"/>
  <c r="M8" i="15"/>
  <c r="B8" i="15"/>
  <c r="B12" i="16" s="1"/>
  <c r="A43" i="10"/>
  <c r="H50" i="10"/>
  <c r="C9" i="15"/>
  <c r="B9" i="15"/>
  <c r="B13" i="16" s="1"/>
  <c r="L13" i="2"/>
  <c r="N7" i="15"/>
  <c r="L18" i="2" l="1"/>
  <c r="L12" i="2" s="1"/>
  <c r="L23" i="2" s="1"/>
  <c r="J18" i="2"/>
  <c r="J12" i="2" s="1"/>
  <c r="J23" i="2" s="1"/>
  <c r="O6" i="15"/>
  <c r="P6" i="15" s="1"/>
  <c r="E8" i="16" s="1"/>
  <c r="N8" i="15"/>
  <c r="O8" i="15" s="1"/>
  <c r="P8" i="15" s="1"/>
  <c r="E12" i="16" s="1"/>
  <c r="O7" i="15"/>
  <c r="P7" i="15" s="1"/>
  <c r="E9" i="16" s="1"/>
  <c r="G9" i="15"/>
  <c r="I9" i="15" s="1"/>
  <c r="M9" i="15"/>
  <c r="J9" i="15"/>
  <c r="A50" i="10"/>
  <c r="H57" i="10"/>
  <c r="C10" i="15"/>
  <c r="E5" i="16" l="1"/>
  <c r="H22" i="9" s="1"/>
  <c r="N9" i="15"/>
  <c r="O9" i="15" s="1"/>
  <c r="P9" i="15" s="1"/>
  <c r="E13" i="16" s="1"/>
  <c r="G10" i="15"/>
  <c r="I10" i="15" s="1"/>
  <c r="M10" i="15"/>
  <c r="J10" i="15"/>
  <c r="B10" i="15"/>
  <c r="B17" i="16" s="1"/>
  <c r="H64" i="10"/>
  <c r="A57" i="10"/>
  <c r="N10" i="15" l="1"/>
  <c r="O10" i="15" s="1"/>
  <c r="P10" i="15" s="1"/>
  <c r="E17" i="16" s="1"/>
  <c r="C11" i="15"/>
  <c r="B11" i="15"/>
  <c r="B19" i="16" s="1"/>
  <c r="A64" i="10"/>
  <c r="H71" i="10"/>
  <c r="A71" i="10" l="1"/>
  <c r="H78" i="10"/>
  <c r="G11" i="15"/>
  <c r="I11" i="15" s="1"/>
  <c r="J11" i="15"/>
  <c r="M11" i="15"/>
  <c r="B12" i="15"/>
  <c r="B20" i="16" s="1"/>
  <c r="N11" i="15" l="1"/>
  <c r="O11" i="15" s="1"/>
  <c r="A78" i="10"/>
  <c r="H85" i="10"/>
  <c r="P11" i="15" l="1"/>
  <c r="E19" i="16" s="1"/>
  <c r="H92" i="10"/>
  <c r="A85" i="10"/>
  <c r="H99" i="10" l="1"/>
  <c r="A92" i="10"/>
  <c r="H106" i="10" l="1"/>
  <c r="A99" i="10"/>
  <c r="A106" i="10" l="1"/>
  <c r="H113" i="10"/>
  <c r="H120" i="10" l="1"/>
  <c r="A113" i="10"/>
  <c r="H127" i="10" l="1"/>
  <c r="A120" i="10"/>
  <c r="H134" i="10" l="1"/>
  <c r="A127" i="10"/>
  <c r="A134" i="10" l="1"/>
  <c r="H141" i="10"/>
  <c r="H148" i="10" l="1"/>
  <c r="A141" i="10"/>
  <c r="H155" i="10" l="1"/>
  <c r="A148" i="10"/>
  <c r="H162" i="10" l="1"/>
  <c r="A155" i="10"/>
  <c r="A162" i="10" l="1"/>
  <c r="H169" i="10"/>
  <c r="H176" i="10" l="1"/>
  <c r="A169" i="10"/>
  <c r="H183" i="10" l="1"/>
  <c r="A176" i="10"/>
  <c r="A183" i="10" l="1"/>
  <c r="H190" i="10"/>
  <c r="A190" i="10" l="1"/>
  <c r="H197" i="10"/>
  <c r="H204" i="10" l="1"/>
  <c r="A197" i="10"/>
  <c r="H211" i="10" l="1"/>
  <c r="A204" i="10"/>
  <c r="H218" i="10" l="1"/>
  <c r="A211" i="10"/>
  <c r="A218" i="10" l="1"/>
  <c r="H225" i="10"/>
  <c r="A225" i="10" l="1"/>
  <c r="H232" i="10"/>
  <c r="H239" i="10" l="1"/>
  <c r="A232" i="10"/>
  <c r="A239" i="10" l="1"/>
  <c r="H246" i="10"/>
  <c r="A246" i="10" l="1"/>
  <c r="H253" i="10"/>
  <c r="A253" i="10" l="1"/>
  <c r="H260" i="10"/>
  <c r="A260" i="10" l="1"/>
  <c r="H267" i="10"/>
  <c r="H274" i="10" l="1"/>
  <c r="A267" i="10"/>
  <c r="A274" i="10" l="1"/>
  <c r="H281" i="10"/>
  <c r="A281" i="10" l="1"/>
  <c r="H288" i="10"/>
  <c r="A288" i="10" l="1"/>
  <c r="H295" i="10"/>
  <c r="H302" i="10" l="1"/>
  <c r="A295" i="10"/>
  <c r="A302" i="10" l="1"/>
  <c r="H309" i="10"/>
  <c r="A309" i="10" l="1"/>
  <c r="H316" i="10"/>
  <c r="A316" i="10" l="1"/>
  <c r="H323" i="10"/>
  <c r="A323" i="10" l="1"/>
  <c r="H331" i="10"/>
  <c r="H338" i="10" l="1"/>
  <c r="A331" i="10"/>
  <c r="H345" i="10" l="1"/>
  <c r="A338" i="10"/>
  <c r="H352" i="10" l="1"/>
  <c r="A345" i="10"/>
  <c r="A352" i="10" l="1"/>
  <c r="H359" i="10"/>
  <c r="H366" i="10" l="1"/>
  <c r="A359" i="10"/>
  <c r="H373" i="10" l="1"/>
  <c r="A366" i="10"/>
  <c r="H380" i="10" l="1"/>
  <c r="A373" i="10"/>
  <c r="H387" i="10" l="1"/>
  <c r="A380" i="10"/>
  <c r="A387" i="10" l="1"/>
  <c r="H395" i="10"/>
  <c r="A395" i="10" l="1"/>
  <c r="H403" i="10"/>
  <c r="H410" i="10" l="1"/>
  <c r="A403" i="10"/>
  <c r="A410" i="10" l="1"/>
  <c r="H417" i="10"/>
  <c r="H424" i="10" l="1"/>
  <c r="A417" i="10"/>
  <c r="H431" i="10" l="1"/>
  <c r="A424" i="10"/>
  <c r="H438" i="10" l="1"/>
  <c r="A431" i="10"/>
  <c r="A438" i="10" l="1"/>
  <c r="H445" i="10"/>
  <c r="H452" i="10" l="1"/>
  <c r="A445" i="10"/>
  <c r="A452" i="10" l="1"/>
  <c r="H459" i="10"/>
  <c r="H466" i="10" l="1"/>
  <c r="A459" i="10"/>
  <c r="A466" i="10" l="1"/>
  <c r="H473" i="10"/>
  <c r="H480" i="10" l="1"/>
  <c r="A473" i="10"/>
  <c r="H487" i="10" l="1"/>
  <c r="A480" i="10"/>
  <c r="H494" i="10" l="1"/>
  <c r="A487" i="10"/>
  <c r="A494" i="10" l="1"/>
  <c r="H501" i="10"/>
  <c r="H508" i="10" l="1"/>
  <c r="A501" i="10"/>
  <c r="H515" i="10" l="1"/>
  <c r="A508" i="10"/>
  <c r="H522" i="10" l="1"/>
  <c r="A515" i="10"/>
  <c r="H529" i="10" l="1"/>
  <c r="A522" i="10"/>
  <c r="A529" i="10" l="1"/>
  <c r="H536" i="10"/>
  <c r="H543" i="10" l="1"/>
  <c r="A536" i="10"/>
  <c r="H550" i="10" l="1"/>
  <c r="A543" i="10"/>
  <c r="H557" i="10" l="1"/>
  <c r="A550" i="10"/>
  <c r="H564" i="10" l="1"/>
  <c r="A557" i="10"/>
  <c r="A564" i="10" l="1"/>
  <c r="H571" i="10"/>
  <c r="H578" i="10" l="1"/>
  <c r="A571" i="10"/>
  <c r="H585" i="10" l="1"/>
  <c r="A578" i="10"/>
  <c r="H592" i="10" l="1"/>
  <c r="A585" i="10"/>
  <c r="A592" i="10" l="1"/>
  <c r="H599" i="10"/>
  <c r="A599" i="10" l="1"/>
  <c r="H606" i="10"/>
  <c r="A606" i="10" l="1"/>
  <c r="H613" i="10"/>
  <c r="A613" i="10" l="1"/>
  <c r="H623" i="10"/>
  <c r="A623" i="10" s="1"/>
  <c r="B13" i="15" l="1"/>
  <c r="B18" i="16" s="1"/>
  <c r="B39" i="15"/>
  <c r="B30" i="16" s="1"/>
  <c r="C38" i="15"/>
  <c r="B25" i="15"/>
  <c r="B24" i="16" s="1"/>
  <c r="C23" i="15"/>
  <c r="C21" i="15"/>
  <c r="B29" i="15"/>
  <c r="B25" i="16" s="1"/>
  <c r="B37" i="15"/>
  <c r="B38" i="16" s="1"/>
  <c r="B19" i="15"/>
  <c r="B47" i="16" s="1"/>
  <c r="C17" i="15"/>
  <c r="C14" i="15"/>
  <c r="B34" i="15"/>
  <c r="B53" i="15"/>
  <c r="B23" i="15"/>
  <c r="B17" i="15"/>
  <c r="B44" i="16" s="1"/>
  <c r="C54" i="15"/>
  <c r="B33" i="15"/>
  <c r="C53" i="15"/>
  <c r="B52" i="15"/>
  <c r="C45" i="15"/>
  <c r="B46" i="15"/>
  <c r="B57" i="16" s="1"/>
  <c r="C30" i="15"/>
  <c r="B36" i="15"/>
  <c r="B23" i="9" s="1"/>
  <c r="B38" i="15"/>
  <c r="B33" i="16" s="1"/>
  <c r="C43" i="15"/>
  <c r="C22" i="15"/>
  <c r="C24" i="15"/>
  <c r="C46" i="15"/>
  <c r="B54" i="15"/>
  <c r="B27" i="15"/>
  <c r="B14" i="16" s="1"/>
  <c r="C19" i="15"/>
  <c r="C39" i="15"/>
  <c r="C37" i="15"/>
  <c r="C36" i="15"/>
  <c r="C35" i="15"/>
  <c r="B20" i="15"/>
  <c r="B48" i="16" s="1"/>
  <c r="B18" i="15"/>
  <c r="B45" i="16" s="1"/>
  <c r="C12" i="15"/>
  <c r="B16" i="15"/>
  <c r="B23" i="16" s="1"/>
  <c r="C33" i="15"/>
  <c r="B14" i="15"/>
  <c r="B21" i="16" s="1"/>
  <c r="C27" i="15"/>
  <c r="B21" i="15"/>
  <c r="B39" i="16" s="1"/>
  <c r="C13" i="15"/>
  <c r="B45" i="15"/>
  <c r="B56" i="16" s="1"/>
  <c r="B32" i="15"/>
  <c r="B28" i="15"/>
  <c r="B34" i="16" s="1"/>
  <c r="C41" i="15"/>
  <c r="C28" i="15"/>
  <c r="C26" i="15"/>
  <c r="B51" i="15"/>
  <c r="C42" i="15"/>
  <c r="C18" i="15"/>
  <c r="C31" i="15"/>
  <c r="C52" i="15"/>
  <c r="B44" i="15"/>
  <c r="B29" i="16" s="1"/>
  <c r="B30" i="15"/>
  <c r="B26" i="16" s="1"/>
  <c r="C15" i="15"/>
  <c r="B26" i="15"/>
  <c r="C20" i="15"/>
  <c r="B40" i="15"/>
  <c r="B28" i="16" s="1"/>
  <c r="C51" i="15"/>
  <c r="C34" i="15"/>
  <c r="B41" i="15"/>
  <c r="B31" i="16" s="1"/>
  <c r="C32" i="15"/>
  <c r="B50" i="15"/>
  <c r="C16" i="15"/>
  <c r="B31" i="15"/>
  <c r="B27" i="16" s="1"/>
  <c r="B15" i="15"/>
  <c r="B22" i="16" s="1"/>
  <c r="C25" i="15"/>
  <c r="B35" i="15"/>
  <c r="C50" i="15"/>
  <c r="C40" i="15"/>
  <c r="C29" i="15"/>
  <c r="B24" i="15"/>
  <c r="B37" i="16" s="1"/>
  <c r="B43" i="15"/>
  <c r="B46" i="16" s="1"/>
  <c r="B42" i="15"/>
  <c r="B32" i="16" s="1"/>
  <c r="C44" i="15"/>
  <c r="B22" i="15"/>
  <c r="B41" i="16" s="1"/>
  <c r="G25" i="15" l="1"/>
  <c r="I25" i="15" s="1"/>
  <c r="M25" i="15"/>
  <c r="J25" i="15"/>
  <c r="G16" i="15"/>
  <c r="I16" i="15" s="1"/>
  <c r="J16" i="15"/>
  <c r="M16" i="15"/>
  <c r="M34" i="15"/>
  <c r="G34" i="15"/>
  <c r="I34" i="15" s="1"/>
  <c r="J34" i="15"/>
  <c r="G37" i="15"/>
  <c r="I37" i="15" s="1"/>
  <c r="J37" i="15"/>
  <c r="M37" i="15"/>
  <c r="J43" i="15"/>
  <c r="M43" i="15"/>
  <c r="G43" i="15"/>
  <c r="I43" i="15" s="1"/>
  <c r="J45" i="15"/>
  <c r="G45" i="15"/>
  <c r="I45" i="15" s="1"/>
  <c r="M45" i="15"/>
  <c r="G38" i="15"/>
  <c r="I38" i="15" s="1"/>
  <c r="M38" i="15"/>
  <c r="J38" i="15"/>
  <c r="G40" i="15"/>
  <c r="I40" i="15" s="1"/>
  <c r="J40" i="15"/>
  <c r="M40" i="15"/>
  <c r="G51" i="15"/>
  <c r="I51" i="15" s="1"/>
  <c r="J51" i="15"/>
  <c r="G31" i="15"/>
  <c r="I31" i="15" s="1"/>
  <c r="J31" i="15"/>
  <c r="M31" i="15"/>
  <c r="G42" i="15"/>
  <c r="I42" i="15" s="1"/>
  <c r="J42" i="15"/>
  <c r="M42" i="15"/>
  <c r="G12" i="15"/>
  <c r="I12" i="15" s="1"/>
  <c r="J12" i="15"/>
  <c r="M12" i="15"/>
  <c r="G35" i="15"/>
  <c r="I35" i="15" s="1"/>
  <c r="M35" i="15"/>
  <c r="J35" i="15"/>
  <c r="G36" i="15"/>
  <c r="I36" i="15" s="1"/>
  <c r="J36" i="15"/>
  <c r="M36" i="15"/>
  <c r="G19" i="15"/>
  <c r="I19" i="15" s="1"/>
  <c r="M19" i="15"/>
  <c r="J19" i="15"/>
  <c r="G52" i="15"/>
  <c r="I52" i="15" s="1"/>
  <c r="J52" i="15"/>
  <c r="G33" i="15"/>
  <c r="I33" i="15" s="1"/>
  <c r="J33" i="15"/>
  <c r="M33" i="15"/>
  <c r="G46" i="15"/>
  <c r="I46" i="15" s="1"/>
  <c r="J46" i="15"/>
  <c r="M46" i="15"/>
  <c r="G24" i="15"/>
  <c r="I24" i="15" s="1"/>
  <c r="J24" i="15"/>
  <c r="M24" i="15"/>
  <c r="G17" i="15"/>
  <c r="I17" i="15" s="1"/>
  <c r="J17" i="15"/>
  <c r="M17" i="15"/>
  <c r="G23" i="15"/>
  <c r="I23" i="15" s="1"/>
  <c r="J23" i="15"/>
  <c r="M23" i="15"/>
  <c r="G29" i="15"/>
  <c r="I29" i="15" s="1"/>
  <c r="J29" i="15"/>
  <c r="M29" i="15"/>
  <c r="G20" i="15"/>
  <c r="I20" i="15" s="1"/>
  <c r="M20" i="15"/>
  <c r="J20" i="15"/>
  <c r="G13" i="15"/>
  <c r="I13" i="15" s="1"/>
  <c r="M13" i="15"/>
  <c r="J13" i="15"/>
  <c r="G27" i="15"/>
  <c r="I27" i="15" s="1"/>
  <c r="J27" i="15"/>
  <c r="M27" i="15"/>
  <c r="G44" i="15"/>
  <c r="I44" i="15" s="1"/>
  <c r="M44" i="15"/>
  <c r="J44" i="15"/>
  <c r="G28" i="15"/>
  <c r="I28" i="15" s="1"/>
  <c r="J28" i="15"/>
  <c r="M28" i="15"/>
  <c r="J53" i="15"/>
  <c r="G53" i="15"/>
  <c r="I53" i="15" s="1"/>
  <c r="G21" i="15"/>
  <c r="I21" i="15" s="1"/>
  <c r="M21" i="15"/>
  <c r="J21" i="15"/>
  <c r="G50" i="15"/>
  <c r="I50" i="15" s="1"/>
  <c r="J50" i="15"/>
  <c r="M50" i="15"/>
  <c r="G32" i="15"/>
  <c r="I32" i="15" s="1"/>
  <c r="J32" i="15"/>
  <c r="M32" i="15"/>
  <c r="G15" i="15"/>
  <c r="I15" i="15" s="1"/>
  <c r="J15" i="15"/>
  <c r="M15" i="15"/>
  <c r="G18" i="15"/>
  <c r="I18" i="15" s="1"/>
  <c r="J18" i="15"/>
  <c r="M18" i="15"/>
  <c r="G26" i="15"/>
  <c r="I26" i="15" s="1"/>
  <c r="M26" i="15"/>
  <c r="J26" i="15"/>
  <c r="J41" i="15"/>
  <c r="G41" i="15"/>
  <c r="I41" i="15" s="1"/>
  <c r="M41" i="15"/>
  <c r="G39" i="15"/>
  <c r="I39" i="15" s="1"/>
  <c r="M39" i="15"/>
  <c r="J39" i="15"/>
  <c r="G22" i="15"/>
  <c r="I22" i="15" s="1"/>
  <c r="M22" i="15"/>
  <c r="J22" i="15"/>
  <c r="G30" i="15"/>
  <c r="I30" i="15" s="1"/>
  <c r="J30" i="15"/>
  <c r="M30" i="15"/>
  <c r="J54" i="15"/>
  <c r="G54" i="15"/>
  <c r="I54" i="15" s="1"/>
  <c r="G14" i="15"/>
  <c r="I14" i="15" s="1"/>
  <c r="M14" i="15"/>
  <c r="J14" i="15"/>
  <c r="N54" i="15" l="1"/>
  <c r="O54" i="15" s="1"/>
  <c r="P54" i="15" s="1"/>
  <c r="N30" i="15"/>
  <c r="O30" i="15" s="1"/>
  <c r="P30" i="15" s="1"/>
  <c r="E26" i="16" s="1"/>
  <c r="N39" i="15"/>
  <c r="O39" i="15" s="1"/>
  <c r="P39" i="15" s="1"/>
  <c r="E30" i="16" s="1"/>
  <c r="N53" i="15"/>
  <c r="O53" i="15" s="1"/>
  <c r="P53" i="15" s="1"/>
  <c r="N12" i="15"/>
  <c r="O12" i="15" s="1"/>
  <c r="P12" i="15" s="1"/>
  <c r="E20" i="16" s="1"/>
  <c r="N43" i="15"/>
  <c r="O43" i="15" s="1"/>
  <c r="P43" i="15" s="1"/>
  <c r="E46" i="16" s="1"/>
  <c r="N45" i="15"/>
  <c r="O45" i="15" s="1"/>
  <c r="P45" i="15" s="1"/>
  <c r="E56" i="16" s="1"/>
  <c r="N40" i="15"/>
  <c r="O40" i="15" s="1"/>
  <c r="P40" i="15" s="1"/>
  <c r="E28" i="16" s="1"/>
  <c r="N13" i="15"/>
  <c r="O13" i="15" s="1"/>
  <c r="P13" i="15" s="1"/>
  <c r="E18" i="16" s="1"/>
  <c r="N46" i="15"/>
  <c r="O46" i="15" s="1"/>
  <c r="P46" i="15" s="1"/>
  <c r="E57" i="16" s="1"/>
  <c r="N19" i="15"/>
  <c r="O19" i="15" s="1"/>
  <c r="P19" i="15" s="1"/>
  <c r="E47" i="16" s="1"/>
  <c r="N35" i="15"/>
  <c r="O35" i="15" s="1"/>
  <c r="P35" i="15" s="1"/>
  <c r="N31" i="15"/>
  <c r="O31" i="15" s="1"/>
  <c r="P31" i="15" s="1"/>
  <c r="E27" i="16" s="1"/>
  <c r="N22" i="15"/>
  <c r="O22" i="15" s="1"/>
  <c r="P22" i="15" s="1"/>
  <c r="E41" i="16" s="1"/>
  <c r="N52" i="15"/>
  <c r="O52" i="15" s="1"/>
  <c r="N37" i="15"/>
  <c r="O37" i="15" s="1"/>
  <c r="P37" i="15" s="1"/>
  <c r="E38" i="16" s="1"/>
  <c r="N25" i="15"/>
  <c r="O25" i="15" s="1"/>
  <c r="P25" i="15" s="1"/>
  <c r="E24" i="16" s="1"/>
  <c r="N15" i="15"/>
  <c r="O15" i="15" s="1"/>
  <c r="P15" i="15" s="1"/>
  <c r="E22" i="16" s="1"/>
  <c r="N32" i="15"/>
  <c r="O32" i="15" s="1"/>
  <c r="P32" i="15" s="1"/>
  <c r="N50" i="15"/>
  <c r="O50" i="15" s="1"/>
  <c r="P50" i="15" s="1"/>
  <c r="N20" i="15"/>
  <c r="O20" i="15" s="1"/>
  <c r="P20" i="15" s="1"/>
  <c r="E48" i="16" s="1"/>
  <c r="N29" i="15"/>
  <c r="O29" i="15" s="1"/>
  <c r="N24" i="15"/>
  <c r="O24" i="15" s="1"/>
  <c r="P24" i="15" s="1"/>
  <c r="E37" i="16" s="1"/>
  <c r="N33" i="15"/>
  <c r="O33" i="15" s="1"/>
  <c r="P33" i="15" s="1"/>
  <c r="N36" i="15"/>
  <c r="O36" i="15" s="1"/>
  <c r="P36" i="15" s="1"/>
  <c r="H23" i="9" s="1"/>
  <c r="N51" i="15"/>
  <c r="O51" i="15" s="1"/>
  <c r="N41" i="15"/>
  <c r="O41" i="15" s="1"/>
  <c r="P41" i="15" s="1"/>
  <c r="E31" i="16" s="1"/>
  <c r="N26" i="15"/>
  <c r="O26" i="15" s="1"/>
  <c r="P26" i="15" s="1"/>
  <c r="N21" i="15"/>
  <c r="O21" i="15" s="1"/>
  <c r="P21" i="15" s="1"/>
  <c r="E39" i="16" s="1"/>
  <c r="N17" i="15"/>
  <c r="O17" i="15" s="1"/>
  <c r="P17" i="15" s="1"/>
  <c r="E44" i="16" s="1"/>
  <c r="N14" i="15"/>
  <c r="O14" i="15" s="1"/>
  <c r="P14" i="15" s="1"/>
  <c r="E21" i="16" s="1"/>
  <c r="N42" i="15"/>
  <c r="O42" i="15" s="1"/>
  <c r="P42" i="15" s="1"/>
  <c r="E32" i="16" s="1"/>
  <c r="N38" i="15"/>
  <c r="O38" i="15" s="1"/>
  <c r="P38" i="15" s="1"/>
  <c r="E33" i="16" s="1"/>
  <c r="N16" i="15"/>
  <c r="O16" i="15" s="1"/>
  <c r="P16" i="15" s="1"/>
  <c r="E23" i="16" s="1"/>
  <c r="G20" i="2"/>
  <c r="N18" i="15"/>
  <c r="N28" i="15"/>
  <c r="N27" i="15"/>
  <c r="N34" i="15"/>
  <c r="N44" i="15"/>
  <c r="N23" i="15"/>
  <c r="P51" i="15" l="1"/>
  <c r="P29" i="15"/>
  <c r="E25" i="16" s="1"/>
  <c r="P52" i="15"/>
  <c r="E36" i="16"/>
  <c r="O44" i="15"/>
  <c r="P44" i="15" s="1"/>
  <c r="E29" i="16" s="1"/>
  <c r="O28" i="15"/>
  <c r="P28" i="15" s="1"/>
  <c r="E34" i="16" s="1"/>
  <c r="O34" i="15"/>
  <c r="P34" i="15" s="1"/>
  <c r="O18" i="15"/>
  <c r="P18" i="15" s="1"/>
  <c r="E45" i="16" s="1"/>
  <c r="E43" i="16" s="1"/>
  <c r="O27" i="15"/>
  <c r="P27" i="15" s="1"/>
  <c r="E14" i="16" s="1"/>
  <c r="E11" i="16" s="1"/>
  <c r="O23" i="15"/>
  <c r="P23" i="15" s="1"/>
  <c r="E55" i="16"/>
  <c r="E53" i="16" s="1"/>
  <c r="E50" i="16" s="1"/>
  <c r="H49" i="9" s="1"/>
  <c r="H47" i="9" s="1"/>
  <c r="I10" i="2" l="1"/>
  <c r="I19" i="2"/>
  <c r="E16" i="16"/>
  <c r="H39" i="9"/>
  <c r="H17" i="9"/>
  <c r="H58" i="9"/>
  <c r="H61" i="9"/>
  <c r="H42" i="9"/>
  <c r="H33" i="9"/>
  <c r="H26" i="9"/>
  <c r="H24" i="9" s="1"/>
  <c r="H21" i="9"/>
  <c r="H18" i="9" s="1"/>
  <c r="H16" i="9"/>
  <c r="H13" i="9" s="1"/>
  <c r="H38" i="9"/>
  <c r="H29" i="9"/>
  <c r="H10" i="9"/>
  <c r="H8" i="9" s="1"/>
  <c r="H46" i="9"/>
  <c r="H44" i="9" s="1"/>
  <c r="H34" i="9"/>
  <c r="H60" i="9"/>
  <c r="K19" i="2" l="1"/>
  <c r="I20" i="2"/>
  <c r="K10" i="2"/>
  <c r="I11" i="2"/>
  <c r="H36" i="9"/>
  <c r="H30" i="9"/>
  <c r="H27" i="9" s="1"/>
  <c r="H59" i="9"/>
  <c r="H53" i="9" s="1"/>
  <c r="H35" i="9"/>
  <c r="H31" i="9" s="1"/>
  <c r="H43" i="9"/>
  <c r="H40" i="9" s="1"/>
  <c r="M19" i="2" l="1"/>
  <c r="D16" i="14" s="1"/>
  <c r="K20" i="2"/>
  <c r="M10" i="2"/>
  <c r="D12" i="14" s="1"/>
  <c r="K11" i="2"/>
  <c r="H7" i="9"/>
  <c r="G7" i="2" s="1"/>
  <c r="J53" i="9"/>
  <c r="G8" i="2"/>
  <c r="M20" i="2" l="1"/>
  <c r="M11" i="2"/>
  <c r="G14" i="2"/>
  <c r="I14" i="2" s="1"/>
  <c r="K14" i="2" s="1"/>
  <c r="M14" i="2" s="1"/>
  <c r="G9" i="2"/>
  <c r="G6" i="2" s="1"/>
  <c r="G16" i="2"/>
  <c r="I7" i="2"/>
  <c r="G13" i="2"/>
  <c r="I8" i="2"/>
  <c r="K8" i="2" s="1"/>
  <c r="M8" i="2" s="1"/>
  <c r="G15" i="2"/>
  <c r="I17" i="14" l="1"/>
  <c r="K17" i="14"/>
  <c r="P17" i="14"/>
  <c r="R17" i="14"/>
  <c r="J17" i="14"/>
  <c r="H17" i="14"/>
  <c r="Q17" i="14"/>
  <c r="G17" i="14"/>
  <c r="M17" i="14"/>
  <c r="O17" i="14"/>
  <c r="L17" i="14"/>
  <c r="N17" i="14"/>
  <c r="J13" i="14"/>
  <c r="L13" i="14"/>
  <c r="G13" i="14"/>
  <c r="K13" i="14"/>
  <c r="I13" i="14"/>
  <c r="Q13" i="14"/>
  <c r="R13" i="14"/>
  <c r="H13" i="14"/>
  <c r="O13" i="14"/>
  <c r="P13" i="14"/>
  <c r="M13" i="14"/>
  <c r="N13" i="14"/>
  <c r="K7" i="2"/>
  <c r="K9" i="2" s="1"/>
  <c r="K6" i="2" s="1"/>
  <c r="I9" i="2"/>
  <c r="I6" i="2" s="1"/>
  <c r="I13" i="2"/>
  <c r="J26" i="2"/>
  <c r="J27" i="2" s="1"/>
  <c r="I15" i="2"/>
  <c r="K15" i="2" s="1"/>
  <c r="M15" i="2" s="1"/>
  <c r="K13" i="2" l="1"/>
  <c r="S17" i="14"/>
  <c r="T17" i="14" s="1"/>
  <c r="M7" i="2"/>
  <c r="S13" i="14"/>
  <c r="T13" i="14" s="1"/>
  <c r="G17" i="2"/>
  <c r="G18" i="2" s="1"/>
  <c r="G12" i="2" s="1"/>
  <c r="I16" i="2"/>
  <c r="K16" i="2" s="1"/>
  <c r="M16" i="2" s="1"/>
  <c r="M9" i="2" l="1"/>
  <c r="M6" i="2" s="1"/>
  <c r="D10" i="14" s="1"/>
  <c r="M13" i="2"/>
  <c r="I17" i="2"/>
  <c r="H11" i="14" l="1"/>
  <c r="K17" i="2"/>
  <c r="I18" i="2"/>
  <c r="I12" i="2" s="1"/>
  <c r="I23" i="2" s="1"/>
  <c r="I24" i="2" s="1"/>
  <c r="L11" i="14" l="1"/>
  <c r="K11" i="14"/>
  <c r="P11" i="14"/>
  <c r="G11" i="14"/>
  <c r="M11" i="14"/>
  <c r="N11" i="14"/>
  <c r="I11" i="14"/>
  <c r="Q11" i="14"/>
  <c r="R11" i="14"/>
  <c r="J11" i="14"/>
  <c r="O11" i="14"/>
  <c r="I26" i="2"/>
  <c r="I27" i="2" s="1"/>
  <c r="M17" i="2"/>
  <c r="M18" i="2" s="1"/>
  <c r="M12" i="2" s="1"/>
  <c r="D14" i="14" s="1"/>
  <c r="K18" i="2"/>
  <c r="K12" i="2" s="1"/>
  <c r="K23" i="2" s="1"/>
  <c r="S11" i="14" l="1"/>
  <c r="T11" i="14" s="1"/>
  <c r="D18" i="14"/>
  <c r="M23" i="2"/>
  <c r="I28" i="2" s="1"/>
  <c r="G15" i="14" l="1"/>
  <c r="G19" i="14" s="1"/>
  <c r="P15" i="14"/>
  <c r="P19" i="14" s="1"/>
  <c r="Q15" i="14"/>
  <c r="Q19" i="14" s="1"/>
  <c r="H15" i="14"/>
  <c r="H19" i="14" s="1"/>
  <c r="L15" i="14"/>
  <c r="L19" i="14" s="1"/>
  <c r="I15" i="14"/>
  <c r="I19" i="14" s="1"/>
  <c r="R15" i="14"/>
  <c r="R19" i="14" s="1"/>
  <c r="J15" i="14"/>
  <c r="J19" i="14" s="1"/>
  <c r="N15" i="14"/>
  <c r="N19" i="14" s="1"/>
  <c r="K15" i="14"/>
  <c r="K19" i="14" s="1"/>
  <c r="M15" i="14"/>
  <c r="M19" i="14" s="1"/>
  <c r="O15" i="14"/>
  <c r="O19" i="14" s="1"/>
  <c r="E14" i="14" l="1"/>
  <c r="M18" i="14"/>
  <c r="R18" i="14"/>
  <c r="K18" i="14"/>
  <c r="H18" i="14"/>
  <c r="N18" i="14"/>
  <c r="I18" i="14"/>
  <c r="P18" i="14"/>
  <c r="O18" i="14"/>
  <c r="J18" i="14"/>
  <c r="L18" i="14"/>
  <c r="S15" i="14"/>
  <c r="T15" i="14" s="1"/>
  <c r="E12" i="14"/>
  <c r="E16" i="14"/>
  <c r="E10" i="14"/>
  <c r="Q18" i="14"/>
  <c r="G22" i="14" l="1"/>
  <c r="P22" i="14"/>
  <c r="H22" i="14"/>
  <c r="M22" i="14"/>
  <c r="G18" i="14"/>
  <c r="N22" i="14"/>
  <c r="Q22" i="14"/>
  <c r="R22" i="14" s="1"/>
  <c r="O22" i="14"/>
  <c r="K22" i="14"/>
  <c r="I22" i="14"/>
  <c r="S19" i="14"/>
  <c r="T19" i="14" s="1"/>
  <c r="J22" i="14"/>
  <c r="L22" i="14"/>
  <c r="E18" i="14"/>
  <c r="G21" i="14" l="1"/>
  <c r="P21" i="14"/>
  <c r="R21" i="14"/>
  <c r="I21" i="14"/>
  <c r="N21" i="14"/>
  <c r="O21" i="14"/>
  <c r="L21" i="14"/>
  <c r="K21" i="14"/>
  <c r="H21" i="14"/>
  <c r="S18" i="14"/>
  <c r="T18" i="14" s="1"/>
  <c r="M21" i="14"/>
  <c r="J21" i="14"/>
  <c r="Q21" i="14"/>
</calcChain>
</file>

<file path=xl/sharedStrings.xml><?xml version="1.0" encoding="utf-8"?>
<sst xmlns="http://schemas.openxmlformats.org/spreadsheetml/2006/main" count="24039" uniqueCount="10166">
  <si>
    <t>Núcleo de Manutenção Predial</t>
  </si>
  <si>
    <t>Secretaria de Manutenção e Projetos</t>
  </si>
  <si>
    <t>DADOS GERAIS DO ORÇAMENTO</t>
  </si>
  <si>
    <t>DATA DO ORÇAMENTO</t>
  </si>
  <si>
    <t>TABELA UTILIZADA</t>
  </si>
  <si>
    <t>SINAPI-ABR/2019</t>
  </si>
  <si>
    <t>DESONERADO</t>
  </si>
  <si>
    <t>(CONFORME DECRETO 7983/13)</t>
  </si>
  <si>
    <t>(publicação oficial www.caixa.gov.br/sinapi)</t>
  </si>
  <si>
    <t>CONTEÚDO</t>
  </si>
  <si>
    <t>ORÇAMENTO SINTÉTICO</t>
  </si>
  <si>
    <t>CRONOGRAMA FÍSICO FINANCEIRO</t>
  </si>
  <si>
    <t>RELATÓRIO DE PESQUISAS DE MERCADO</t>
  </si>
  <si>
    <t>COMPOSIÇÃO DO BDI PRESUMIDO (BONIFICAÇÕES E DESPESAS INDIRETAS)</t>
  </si>
  <si>
    <t>COMPOSIÇÃO DOS ENCARGOS SOCIAIS</t>
  </si>
  <si>
    <t xml:space="preserve">        PRECOS DE INSUMOS</t>
  </si>
  <si>
    <t/>
  </si>
  <si>
    <t>LOCALIDADE: 4260 - GOIANIA</t>
  </si>
  <si>
    <t xml:space="preserve">CODIGO  </t>
  </si>
  <si>
    <t>DESCRICAO DO INSUMO</t>
  </si>
  <si>
    <t>UNIDADE</t>
  </si>
  <si>
    <t>ORIGEM DO PRECO</t>
  </si>
  <si>
    <t xml:space="preserve">  PRECO MEDIANO R$</t>
  </si>
  <si>
    <t xml:space="preserve">UN    </t>
  </si>
  <si>
    <t>CR</t>
  </si>
  <si>
    <t>!EM PROCESSO DE DESATIVACAO! DIVISORIA COLMEIA CEGA COM MONTANTE E RODAPE DE ALUMINIO ANODIZADO SIMPLES (SEM COLOCACAO)</t>
  </si>
  <si>
    <t xml:space="preserve">M2    </t>
  </si>
  <si>
    <t>AS</t>
  </si>
  <si>
    <t>!EM PROCESSO DE DESATIVACAO! ESCAVADEIRA DRAGA DE ARRASTE, CAP. 3/4 JC 140HP (INCL MANUTENCAO/OPERACAO)</t>
  </si>
  <si>
    <t xml:space="preserve">H     </t>
  </si>
  <si>
    <t>!EM PROCESSO DE DESATIVACAO! ESCAVADEIRA HIDRAULICA SOBRE ESTEIRAS DE 99 HP, PESO OPERACIONAL DE *16* T E CAPACIDADE DE 0,85 A 1,00 M3 (LOCACAO COM OPERADOR, COMBUSTIVEL E MANUTENCAO)</t>
  </si>
  <si>
    <t>!EM PROCESSO DE DESATIVACAO! HASTE DE ATERRAMENTO EM ACO COM 3,00 M DE COMPRIMENTO E DN = 3/4", REVESTIDA COM BAIXA CAMADA DE COBRE, SEM CONECTOR</t>
  </si>
  <si>
    <t>!EM PROCESSO DE DESATIVACAO! HASTE DE ATERRAMENTO EM ACO COM 3,00 M DE COMPRIMENTO E DN = 5/8", REVESTIDA COM BAIXA CAMADA DE COBRE, COM CONECTOR TIPO GRAMPO</t>
  </si>
  <si>
    <t xml:space="preserve">C </t>
  </si>
  <si>
    <t>!EM PROCESSO DE DESATIVACAO! HASTE DE ATERRAMENTO EM ACO COM 3,00 M DE COMPRIMENTO E DN = 5/8", REVESTIDA COM BAIXA CAMADA DE COBRE, SEM CONECTOR</t>
  </si>
  <si>
    <t>!EM PROCESSO DE DESATIVACAO! LOCACAO DE GRUPO GERADOR *80 A 125* KVA, MOTOR DIESEL, REBOCAVEL, ACIONAMENTO MANUAL</t>
  </si>
  <si>
    <t>!EM PROCESSO DE DESATIVACAO! LOCACAO DE GRUPO GERADOR ACIMA DE * 125 ATE 180* KVA, MOTOR DIESEL, REBOCAVEL, ACIONAMENTO MANUAL</t>
  </si>
  <si>
    <t>!EM PROCESSO DE DESATIVACAO! LOCACAO DE GRUPO GERADOR ACIMA DE * 20 A 80* KVA, MOTOR DIESEL, REBOCAVEL, ACIONAMENTO MANUAL</t>
  </si>
  <si>
    <t>!EM PROCESSO DE DESATIVACAO! LOCACAO DE GRUPO GERADOR DE *260* KVA, DIESEL REBOCAVEL, ACIONAMENTO MANUAL</t>
  </si>
  <si>
    <t>!EM PROCESSO DE DESATIVACAO! LOCACAO DE GRUPO GERADOR DE *400* KVA, DIESEL REBOCAVEL, ACIONAMENTO MANUAL</t>
  </si>
  <si>
    <t>!EM PROCESSO DE DESATIVACAO! LOCACAO DE GRUPO GERADOR DE *550* KVA, DIESEL REBOCAVEL, ACIONAMENTO MANUAL</t>
  </si>
  <si>
    <t>!EM PROCESSO DE DESATIVACAO! LUMINARIA FECHADA P/ ILUMINACAO PUBLICA, TIPO ABL 50/F OU EQUIV, P/ LAMPADA A VAPOR DE MERCURIO 400W</t>
  </si>
  <si>
    <t>!EM PROCESSO DE DESATIVACAO! TERMINAL DE PORCELANA (MUFLA) UNIPOLAR, USO EXTERNO, TENSAO 3,6/6 KV, PARA CABO DE 10/16 MM2, COM ISOLAMENTO EPR</t>
  </si>
  <si>
    <t>!EM PROCESSO DESATIVACAO! ELETRODUTO EM ACO GALVANIZADO ELETROLITICO, LEVE, DIAMETRO 1", PAREDE DE 0,90 MM</t>
  </si>
  <si>
    <t xml:space="preserve">M     </t>
  </si>
  <si>
    <t>!EM PROCESSO DESATIVACAO! ELETRODUTO EM ACO GALVANIZADO ELETROLITICO, LEVE, DIAMETRO 3/4", PAREDE DE 0,90 MM</t>
  </si>
  <si>
    <t>!EM PROCESSO DESATIVACAO! ELETRODUTO EM ACO GALVANIZADO ELETROLITICO, SEMI-PESADO, DIAMETRO 1 1/2", PAREDE DE 1,20 MM</t>
  </si>
  <si>
    <t>!EM PROCESSO DESATIVACAO! ELETRODUTO EM ACO GALVANIZADO ELETROLITICO, SEMI-PESADO, DIAMETRO 1 1/4", PAREDE DE 1,20 MM</t>
  </si>
  <si>
    <t xml:space="preserve">KG    </t>
  </si>
  <si>
    <t>ABERTURA PARA ENCAIXE DE CUBA OU LAVATORIO EM BANCADA DE MARMORE/ GRANITO OU OUTRO TIPO DE PEDRA NATURAL</t>
  </si>
  <si>
    <t>ABRACADEIRA DE LATAO PARA FIXACAO DE CABO PARA-RAIO, DIMENSOES 32 X 24 X 24 MM</t>
  </si>
  <si>
    <t>ABRACADEIRA DE NYLON PARA AMARRACAO DE CABOS, COMPRIMENTO DE *230* X *7,6* MM</t>
  </si>
  <si>
    <t>ABRACADEIRA DE NYLON PARA AMARRACAO DE CABOS, COMPRIMENTO DE 100 X 2,5 MM</t>
  </si>
  <si>
    <t>ABRACADEIRA DE NYLON PARA AMARRACAO DE CABOS, COMPRIMENTO DE 150 X *3,6* MM</t>
  </si>
  <si>
    <t>ABRACADEIRA DE NYLON PARA AMARRACAO DE CABOS, COMPRIMENTO DE 200 X *4,6* MM</t>
  </si>
  <si>
    <t>ABRACADEIRA DE NYLON PARA AMARRACAO DE CABOS, COMPRIMENTO DE 390 X *4,6* MM</t>
  </si>
  <si>
    <t>ABRACADEIRA EM ACO PARA AMARRACAO DE ELETRODUTOS, TIPO D, COM 1 1/2" E CUNHA DE FIXACAO</t>
  </si>
  <si>
    <t>ABRACADEIRA EM ACO PARA AMARRACAO DE ELETRODUTOS, TIPO D, COM 1 1/2" E PARAFUSO DE FIXACAO</t>
  </si>
  <si>
    <t>ABRACADEIRA EM ACO PARA AMARRACAO DE ELETRODUTOS, TIPO D, COM 1 1/4" E CUNHA DE FIXACAO</t>
  </si>
  <si>
    <t>ABRACADEIRA EM ACO PARA AMARRACAO DE ELETRODUTOS, TIPO D, COM 1 1/4" E PARAFUSO DE FIXACAO</t>
  </si>
  <si>
    <t>ABRACADEIRA EM ACO PARA AMARRACAO DE ELETRODUTOS, TIPO D, COM 1/2" E CUNHA DE FIXACAO</t>
  </si>
  <si>
    <t>ABRACADEIRA EM ACO PARA AMARRACAO DE ELETRODUTOS, TIPO D, COM 1/2" E PARAFUSO DE FIXACAO</t>
  </si>
  <si>
    <t>ABRACADEIRA EM ACO PARA AMARRACAO DE ELETRODUTOS, TIPO D, COM 1" E CUNHA DE FIXACAO</t>
  </si>
  <si>
    <t>ABRACADEIRA EM ACO PARA AMARRACAO DE ELETRODUTOS, TIPO D, COM 1" E PARAFUSO DE FIXACAO</t>
  </si>
  <si>
    <t>ABRACADEIRA EM ACO PARA AMARRACAO DE ELETRODUTOS, TIPO D, COM 2 1/2" E CUNHA DE FIXACAO</t>
  </si>
  <si>
    <t>ABRACADEIRA EM ACO PARA AMARRACAO DE ELETRODUTOS, TIPO D, COM 2 1/2" E PARAFUSO DE FIXACAO</t>
  </si>
  <si>
    <t>ABRACADEIRA EM ACO PARA AMARRACAO DE ELETRODUTOS, TIPO D, COM 2" E CUNHA DE FIXACAO</t>
  </si>
  <si>
    <t>ABRACADEIRA EM ACO PARA AMARRACAO DE ELETRODUTOS, TIPO D, COM 2" E PARAFUSO DE FIXACAO</t>
  </si>
  <si>
    <t>ABRACADEIRA EM ACO PARA AMARRACAO DE ELETRODUTOS, TIPO D, COM 3 1/2" E CUNHA DE FIXACAO</t>
  </si>
  <si>
    <t>ABRACADEIRA EM ACO PARA AMARRACAO DE ELETRODUTOS, TIPO D, COM 3/4" E CUNHA DE FIXACAO</t>
  </si>
  <si>
    <t>ABRACADEIRA EM ACO PARA AMARRACAO DE ELETRODUTOS, TIPO D, COM 3/4" E PARAFUSO DE FIXACAO</t>
  </si>
  <si>
    <t>ABRACADEIRA EM ACO PARA AMARRACAO DE ELETRODUTOS, TIPO D, COM 3/8" E PARAFUSO DE FIXACAO</t>
  </si>
  <si>
    <t>ABRACADEIRA EM ACO PARA AMARRACAO DE ELETRODUTOS, TIPO D, COM 3" E CUNHA DE FIXACAO</t>
  </si>
  <si>
    <t>ABRACADEIRA EM ACO PARA AMARRACAO DE ELETRODUTOS, TIPO D, COM 3" E PARAFUSO DE FIXACAO</t>
  </si>
  <si>
    <t>ABRACADEIRA EM ACO PARA AMARRACAO DE ELETRODUTOS, TIPO D, COM 4" E CUNHA DE FIXACAO</t>
  </si>
  <si>
    <t>ABRACADEIRA EM ACO PARA AMARRACAO DE ELETRODUTOS, TIPO D, COM 4" E PARAFUSO DE FIXACAO</t>
  </si>
  <si>
    <t>ABRACADEIRA EM ACO PARA AMARRACAO DE ELETRODUTOS, TIPO ECONOMICA (GOTA), COM 8"</t>
  </si>
  <si>
    <t>ABRACADEIRA EM ACO PARA AMARRACAO DE ELETRODUTOS, TIPO U SIMPLES, COM 1 1/2"</t>
  </si>
  <si>
    <t>ABRACADEIRA EM ACO PARA AMARRACAO DE ELETRODUTOS, TIPO U SIMPLES, COM 1 1/4"</t>
  </si>
  <si>
    <t>ABRACADEIRA EM ACO PARA AMARRACAO DE ELETRODUTOS, TIPO U SIMPLES, COM 1/2"</t>
  </si>
  <si>
    <t>ABRACADEIRA EM ACO PARA AMARRACAO DE ELETRODUTOS, TIPO U SIMPLES, COM 1"</t>
  </si>
  <si>
    <t>ABRACADEIRA EM ACO PARA AMARRACAO DE ELETRODUTOS, TIPO U SIMPLES, COM 2 1/2"</t>
  </si>
  <si>
    <t>ABRACADEIRA EM ACO PARA AMARRACAO DE ELETRODUTOS, TIPO U SIMPLES, COM 2"</t>
  </si>
  <si>
    <t>ABRACADEIRA EM ACO PARA AMARRACAO DE ELETRODUTOS, TIPO U SIMPLES, COM 3/4"</t>
  </si>
  <si>
    <t>ABRACADEIRA EM ACO PARA AMARRACAO DE ELETRODUTOS, TIPO U SIMPLES, COM 3/8"</t>
  </si>
  <si>
    <t>ABRACADEIRA EM ACO PARA AMARRACAO DE ELETRODUTOS, TIPO U SIMPLES, COM 3"</t>
  </si>
  <si>
    <t>ABRACADEIRA EM ACO PARA AMARRACAO DE ELETRODUTOS, TIPO U SIMPLES, COM 4"</t>
  </si>
  <si>
    <t>ABRACADEIRA PVC, PARA CALHA PLUVIAL, DIAMETRO ENTRE 80 E 100 MM, PARA DRENAGEM PREDIAL</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</si>
  <si>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</si>
  <si>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</si>
  <si>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</si>
  <si>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ACABAMENTO CROMADO PARA REGISTRO PEQUENO, 1/2 " OU 3/4 "</t>
  </si>
  <si>
    <t>ACABAMENTO SIMPLES/CONVENCIONAL PARA FORRO PVC, TIPO "U" OU "C", COR BRANCA, COMPRIMENTO 6 M</t>
  </si>
  <si>
    <t>ACESSORIO DE LIGACAO NAO ELETRICO PARA CARGAS EXPLOSIVAS, TUBO DE 6 M</t>
  </si>
  <si>
    <t>ACESSORIO INICIADOR NAO ELETRICO, TUBO DE 6 M, TEMPO DE RETARDO DE *160* MS</t>
  </si>
  <si>
    <t>ACETILENO (RECARGA PARA CILINDRO DE CONJUNTO OXICORTE GRANDE)</t>
  </si>
  <si>
    <t>ACIDO MURIATICO, DILUICAO 10% A 12% PARA USO EM LIMPEZA</t>
  </si>
  <si>
    <t xml:space="preserve">L     </t>
  </si>
  <si>
    <t>ACO CA-25, 10,0 MM, OU 12,5 MM, OU 16,0 MM, OU 20,0 MM, OU 25,0 MM, VERGALHAO</t>
  </si>
  <si>
    <t>ACO CA-25, 20,0 MM, BARRA DE TRANSFERENCIA</t>
  </si>
  <si>
    <t>ACO CA-25, 25,0 MM, BARRA DE TRANSFERENCIA</t>
  </si>
  <si>
    <t>ACO CA-25, 32,0 MM, BARRA DE TRANSFERENCIA</t>
  </si>
  <si>
    <t>ACO CA-25, 32,0 MM, VERGALHAO</t>
  </si>
  <si>
    <t>ACO CA-25, 6,3 MM OU 8,0 MM, VERGALHAO</t>
  </si>
  <si>
    <t>ACO CA-50, 10,0 MM, OU 12,5 MM, OU 16,0 MM, OU 20,0 MM, DOBRADO E CORTADO</t>
  </si>
  <si>
    <t>ACO CA-50, 10,0 MM, VERGALHAO</t>
  </si>
  <si>
    <t>ACO CA-50, 12,5 MM OU 16,0 MM, VERGALHAO</t>
  </si>
  <si>
    <t>ACO CA-50, 20,0 MM OU 25,0 MM, VERGALHAO</t>
  </si>
  <si>
    <t>ACO CA-50, 32,0 MM, VERGALHAO</t>
  </si>
  <si>
    <t>ACO CA-50, 6,3 MM, DOBRADO E CORTADO</t>
  </si>
  <si>
    <t>ACO CA-50, 6,3 MM, VERGALHAO</t>
  </si>
  <si>
    <t>ACO CA-50, 8,0 MM, VERGALHAO</t>
  </si>
  <si>
    <t>ACO CA-60, 4,2 MM OU 5,0 MM, DOBRADO E CORTADO</t>
  </si>
  <si>
    <t>ACO CA-60, 4,2 MM, OU 5,0 MM, OU 6,0 MM, OU 7,0 MM, VERGALHAO</t>
  </si>
  <si>
    <t>ACO CA-60, 6,0 MM OU 7,0 MM, DOBRADO E CORTADO</t>
  </si>
  <si>
    <t>ACO CA-60, 8,0 MM OU 9,5 MM, VERGALHAO</t>
  </si>
  <si>
    <t>ACOPLAMENTO DE CONDUTOR PLUVIAL, EM PVC, DIAMETRO ENTRE 80 E 100 MM, PARA DRENAGEM PREDIAL</t>
  </si>
  <si>
    <t>ACOPLAMENTO RIGIDO EM FERRO FUNDIDO PARA SISTEMA DE TUBULACAO RANHURADA, DN 50 MM (2")</t>
  </si>
  <si>
    <t>ACOPLAMENTO RIGIDO EM FERRO FUNDIDO PARA SISTEMA DE TUBULACAO RANHURADA, DN 65 MM (2 1/2")</t>
  </si>
  <si>
    <t>ACOPLAMENTO RIGIDO EM FERRO FUNDIDO PARA SISTEMA DE TUBULACAO RANHURADA, DN 80 MM (3")</t>
  </si>
  <si>
    <t>ADAPTADOR DE COBRE PARA TUBULACAO PEX, DN 16 X 15 MM</t>
  </si>
  <si>
    <t>ADAPTADOR DE COBRE PARA TUBULACAO PEX, DN 20 X 22 MM</t>
  </si>
  <si>
    <t>ADAPTADOR DE COMPRESSAO EM POLIPROPILENO (PP), PARA TUBO EM PEAD, 20 MM X 1/2", PARA LIGACAO PREDIAL DE AGUA (NTS 179)</t>
  </si>
  <si>
    <t>ADAPTADOR DE COMPRESSAO EM POLIPROPILENO (PP), PARA TUBO EM PEAD, 20 MM X 3/4", PARA LIGACAO PREDIAL DE AGUA (NTS 179)</t>
  </si>
  <si>
    <t>ADAPTADOR DE COMPRESSAO EM POLIPROPILENO (PP), PARA TUBO EM PEAD, 32 MM X 1", PARA LIGACAO PREDIAL DE AGUA (NTS 179)</t>
  </si>
  <si>
    <t>ADAPTADOR PVC PARA SIFAO METALICO, SOLDAVEL, COM ANEL BORRACHA (JE), 40 MM X 1 1/2"</t>
  </si>
  <si>
    <t>ADAPTADOR PVC PARA SIFAO, ROSCAVEL, 40 MM X 1 1/4"</t>
  </si>
  <si>
    <t>ADAPTADOR PVC ROSCAVEL, COM FLANGES E ANEL DE VEDACAO, 1/2", PARA CAIXA D' AGUA</t>
  </si>
  <si>
    <t>ADAPTADOR PVC ROSCAVEL, COM FLANGES E ANEL DE VEDACAO, 1", PARA CAIXA D' AGUA</t>
  </si>
  <si>
    <t>ADAPTADOR PVC ROSCAVEL, COM FLANGES E ANEL DE VEDACAO, 3/4", PARA CAIXA D' AGUA</t>
  </si>
  <si>
    <t>ADAPTADOR PVC SOLDAVEL CURTO COM BOLSA E ROSCA, 110 MM X 4", PARA AGUA FRIA</t>
  </si>
  <si>
    <t>ADAPTADOR PVC SOLDAVEL CURTO COM BOLSA E ROSCA, 20 MM X 1/2", PARA AGUA FRIA</t>
  </si>
  <si>
    <t>ADAPTADOR PVC SOLDAVEL CURTO COM BOLSA E ROSCA, 25 MM X 3/4", PARA AGUA FRIA</t>
  </si>
  <si>
    <t>ADAPTADOR PVC SOLDAVEL CURTO COM BOLSA E ROSCA, 32 MM X 1", PARA AGUA FRIA</t>
  </si>
  <si>
    <t>ADAPTADOR PVC SOLDAVEL CURTO COM BOLSA E ROSCA, 40 MM X 1 1/2", PARA AGUA FRIA</t>
  </si>
  <si>
    <t>ADAPTADOR PVC SOLDAVEL CURTO COM BOLSA E ROSCA, 40 MM X 1 1/4",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</si>
  <si>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</si>
  <si>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</si>
  <si>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</si>
  <si>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CURTO COM BOLSA E ROSCA, 75 MM X 2 1/2", PARA AGUA FRIA</t>
  </si>
  <si>
    <t>ADAPTADOR PVC SOLDAVEL CURTO COM BOLSA E ROSCA, 85 MM X 3", PARA AGUA FRIA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</si>
  <si>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</si>
  <si>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</si>
  <si>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</si>
  <si>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</si>
  <si>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</si>
  <si>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</si>
  <si>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COM FLANGES LIVRES, 110 MM X 4", PARA CAIXA D' AGUA</t>
  </si>
  <si>
    <t>ADAPTADOR PVC SOLDAVEL, COM FLANGES LIVRES, 25 MM X 3/4", PARA CAIXA D' AGUA</t>
  </si>
  <si>
    <t>ADAPTADOR PVC SOLDAVEL, COM FLANGES LIVRES, 32 MM X 1", PARA CAIXA D' AGUA</t>
  </si>
  <si>
    <t>ADAPTADOR PVC SOLDAVEL, COM FLANGES LIVRES, 40 MM X 1  1/4", PARA CAIXA D' AGUA</t>
  </si>
  <si>
    <t>ADAPTADOR PVC SOLDAVEL, COM FLANGES LIVRES, 50 MM X 1  1/2", PARA CAIXA D' AGUA</t>
  </si>
  <si>
    <t>ADAPTADOR PVC SOLDAVEL, COM FLANGES LIVRES, 60 MM X 2", PARA CAIXA D' AGUA</t>
  </si>
  <si>
    <t>ADAPTADOR PVC SOLDAVEL, COM FLANGES LIVRES, 75 MM X 2  1/2", PARA CAIXA D' AGUA</t>
  </si>
  <si>
    <t>ADAPTADOR PVC SOLDAVEL, COM FLANGES LIVRES, 85 MM X 3", PARA CAIXA D' AGUA</t>
  </si>
  <si>
    <t>ADAPTADOR PVC SOLDAVEL, LONGO, COM FLANGE LIVRE,  110 MM X 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</si>
  <si>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</si>
  <si>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</si>
  <si>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</si>
  <si>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</si>
  <si>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LONGO, COM FLANGE LIVRE,  60 MM X 2", PARA CAIXA D' AGUA</t>
  </si>
  <si>
    <t>ADAPTADOR PVC SOLDAVEL, LONGO, COM FLANGE LIVRE,  75 MM X 2 1/2", PARA CAIXA D' AGUA</t>
  </si>
  <si>
    <t>ADAPTADOR PVC SOLDAVEL, LONGO, COM FLANGE LIVRE,  85 MM X 3", PARA CAIXA D' AGUA</t>
  </si>
  <si>
    <t>ADAPTADOR PVC, COM REGISTRO, PARA PEAD, 20 MM X 3/4", PARA LIGACAO PREDIAL DE AGUA</t>
  </si>
  <si>
    <t>ADAPTADOR PVC, ROSCAVEL, COM FLANGES E ANEL DE VEDACAO, 1 1/2", PARA CAIXA D'AGUA</t>
  </si>
  <si>
    <t>ADAPTADOR PVC, ROSCAVEL, COM FLANGES E ANEL DE VEDACAO, 1 1/4", PARA CAIXA D' AGUA</t>
  </si>
  <si>
    <t>ADAPTADOR PVC, ROSCAVEL, COM FLANGES E ANEL DE VEDACAO, 2", PARA CAIXA D' AGUA</t>
  </si>
  <si>
    <t>ADAPTADOR PVC, ROSCAVEL, PARA VALVULA PIA OU LAVATORIO, 40 MM</t>
  </si>
  <si>
    <t>ADAPTADOR, CPVC, SOLDAVEL, 15 MM, PARA AGUA QUENTE</t>
  </si>
  <si>
    <t>ADAPTADOR, CPVC, SOLDAVEL, 22 MM, PARA AGUA QUENTE</t>
  </si>
  <si>
    <t>ADAPTADOR, EM LATAO, ENGATE RAPIDO 2 1/2" X ROSCA INTERNA 5 FIOS 2 1/2",  PARA INSTALACAO PREDIAL DE COMBATE A INCENDIO</t>
  </si>
  <si>
    <t>ADAPTADOR, EM LATAO, ENGATE RAPIDO1 1/2" X ROSCA INTERNA 5 FIOS 2 1/2",  PARA INSTALACAO PREDIAL DE COMBATE A INCENDIO</t>
  </si>
  <si>
    <t>ADAPTADOR, PVC PBA,  BOLSA/ROSCA, JE, DN 75 / DE  85 MM</t>
  </si>
  <si>
    <t>ADAPTADOR, PVC PBA, A BOLSA DEFOFO, JE, DN 100 / DE 110 MM</t>
  </si>
  <si>
    <t>ADAPTADOR, PVC PBA, A BOLSA DEFOFO, JE, DN 50 / DE 60 MM</t>
  </si>
  <si>
    <t>ADAPTADOR, PVC PBA, A BOLSA DEFOFO, JE, DN 75 / DE  85 MM</t>
  </si>
  <si>
    <t>ADAPTADOR, PVC PBA, BOLSA/ROSCA, JE, DN 100 / DE 110 MM</t>
  </si>
  <si>
    <t>ADAPTADOR, PVC PBA, BOLSA/ROSCA, JE, DN 50 / DE 60 MM</t>
  </si>
  <si>
    <t>ADAPTADOR, PVC PBA, PONTA/ROSCA, JE, DN 50 / DE  60 MM</t>
  </si>
  <si>
    <t>ADAPTADOR, PVC PBA, PONTA/ROSCA, JE, DN 75 / DE  85 MM</t>
  </si>
  <si>
    <t>ADESIVO ACRILICO/COLA DE CONTATO</t>
  </si>
  <si>
    <t>ADESIVO ESTRUTURAL A BASE DE RESINA EPOXI PARA INJECAO EM TRINCAS, BICOMPONENTE, BAIXA VISCOSIDADE</t>
  </si>
  <si>
    <t>ADESIVO ESTRUTURAL A BASE DE RESINA EPOXI, BICOMPONENTE, FLUIDO</t>
  </si>
  <si>
    <t>ADESIVO ESTRUTURAL A BASE DE RESINA EPOXI, BICOMPONENTE, PASTOSO (TIXOTROPICO)</t>
  </si>
  <si>
    <t>ADESIVO LIQUIDO A BASE DE RESINAS PARA COLAGEM DE ESPUMA DE ISOLAMENTO TERMICO FLEXIVEL</t>
  </si>
  <si>
    <t>ADESIVO PARA TUBOS CPVC, *75* G</t>
  </si>
  <si>
    <t>ADESIVO PLASTICO PARA PVC, BISNAGA COM 75 GR</t>
  </si>
  <si>
    <t>ADESIVO PLASTICO PARA PVC, FRASCO COM 175 GR</t>
  </si>
  <si>
    <t>ADESIVO PLASTICO PARA PVC, FRASCO COM 850 GR</t>
  </si>
  <si>
    <t>ADESIVO/COLA PARA EPS (ISOPOR) E OUTROS MATERIAIS</t>
  </si>
  <si>
    <t>ADITIVO ACELERADOR DE PEGA E ENDURECIMENTO PARA ARGAMASSAS E CONCRETOS, LIQUIDO E ISENTO DE CLORETOS</t>
  </si>
  <si>
    <t>ADITIVO ADESIVO LIQUIDO PARA ARGAMASSAS DE REVESTIMENTOS CIMENTICIOS</t>
  </si>
  <si>
    <t>ADITIVO IMPERMEABILIZANTE DE PEGA NORMAL PARA ARGAMASSAS E CONCRETOS SEM ARMACAO, LIQUIDO E ISENTO DE CLORETOS</t>
  </si>
  <si>
    <t>ADITIVO IMPERMEABILIZANTE DE PEGA ULTRARRAPIDA, LIQUIDO E ISENTO DE CLORETOS</t>
  </si>
  <si>
    <t>ADITIVO LIQUIDO IMPERMEABILIZANTE CRISTALIZANTE</t>
  </si>
  <si>
    <t>ADITIVO LIQUIDO INCORPORADOR DE AR PARA CONCRETO E ARGAMASSA, LIQUIDO E ISENTO DE CLORETOS</t>
  </si>
  <si>
    <t xml:space="preserve">18L   </t>
  </si>
  <si>
    <t>ADITIVO PLASTIFICANTE E ESTABILIZADOR PARA ARGAMASSAS DE ASSENTAMENTO E REBOCO, LIQUIDO E ISENTO DE CLORETOS</t>
  </si>
  <si>
    <t>ADITIVO PLASTIFICANTE RETARDADOR DE PEGA E REDUTOR DE AGUA PARA CONCRETO, LIQUIDO E ISENTO DE CLORETOS</t>
  </si>
  <si>
    <t>ADITIVO SUPERPLASTIFICANTE DE PEGA NORMAL PARA CONCRETO, LIQUIDO E ISENTO DE CLORETOS</t>
  </si>
  <si>
    <t>AFASTADOR PARA TELHA DE FIBROCIMENTO CANALETE 90 OU KALHETAO</t>
  </si>
  <si>
    <t>AGENTE DE CURA, PROTETOR DA EVAPORACAO DA AGUA DE HIDRATACAO DO CONCRETO</t>
  </si>
  <si>
    <t>AGREGADO RECICLADO, TIPO RACHAO RECICLADO CINZA, CLASSE A</t>
  </si>
  <si>
    <t xml:space="preserve">M3    </t>
  </si>
  <si>
    <t>AJUDANTE DE ARMADOR</t>
  </si>
  <si>
    <t>AJUDANTE DE ARMADOR (MENSALISTA)</t>
  </si>
  <si>
    <t xml:space="preserve">MES   </t>
  </si>
  <si>
    <t>AJUDANTE DE ELETRICISTA</t>
  </si>
  <si>
    <t>AJUDANTE DE ELETRICISTA (MENSALISTA)</t>
  </si>
  <si>
    <t>AJUDANTE DE ESTRUTURAS METALICAS</t>
  </si>
  <si>
    <t>AJUDANTE DE ESTRUTURAS METALICAS (MENSALISTA)</t>
  </si>
  <si>
    <t>AJUDANTE DE OPERACAO EM GERAL</t>
  </si>
  <si>
    <t>AJUDANTE DE OPERACAO EM GERAL (MENSALISTA)</t>
  </si>
  <si>
    <t>AJUDANTE DE PINTOR</t>
  </si>
  <si>
    <t>AJUDANTE DE PINTOR (MENSALISTA)</t>
  </si>
  <si>
    <t>AJUDANTE DE SERRALHEIRO</t>
  </si>
  <si>
    <t>AJUDANTE DE SERRALHEIRO (MENSALISTA)</t>
  </si>
  <si>
    <t>AJUDANTE ESPECIALIZADO</t>
  </si>
  <si>
    <t>AJUDANTE ESPECIALIZADO (MENSALISTA)</t>
  </si>
  <si>
    <t>ALCA PREFORMADA DE CONTRA POSTE, EM ACO GALVANIZADO, PARA CABO 3/16", COMPRIMENTO *860* MM</t>
  </si>
  <si>
    <t>ALCA PREFORMADA DE DISTRIBUICAO, EM ACO GALVANIZADO, PARA CABO DE ALUMINIO DIAMETRO 16 A 25 MM</t>
  </si>
  <si>
    <t>ALCA PREFORMADA DE DISTRIBUICAO, EM ACO GALVANIZADO, PARA CONDUTORES DE ALUMINIO AWG 1/0 (CAA 6/1 OU CA 7 FIOS)</t>
  </si>
  <si>
    <t>ALCA PREFORMADA DE DISTRIBUICAO, EM ACO GALVANIZADO, PARA CONDUTORES DE ALUMINIO AWG 2 (CAA 6/1 OU CA 7 FIOS)</t>
  </si>
  <si>
    <t>ALCA PREFORMADA DE SERVICO, EM ACO GALVANIZADO, PARA CONDUTORES DE ALUMINIO AWG 4 (CAA 6/1)</t>
  </si>
  <si>
    <t>ALCA PREFORMADA DE SERVICO, EM ACO GALVANIZADO, PARA CONDUTORES DE ALUMINIO AWG 6 (CAA 6/1)</t>
  </si>
  <si>
    <t>ALICATE DE CORTE DIAGONAL 6 " COM ISOLAMENTO</t>
  </si>
  <si>
    <t>ALICATE DE CRIMPAR RJ11, RJ12 E RJ45</t>
  </si>
  <si>
    <t>ALICATE DE PRESSAO PARA SOLDA DE CHAPA 18 "</t>
  </si>
  <si>
    <t>ALICATE DE PRESSAO 11 " PARA SOLDA, TIPO C</t>
  </si>
  <si>
    <t>ALICATE DE PRESSAO 11 " PARA SOLDA, TIPO U</t>
  </si>
  <si>
    <t>ALICATE PARA ANEIS DE PISTAO, CAPACIDADE 50 A 100 MM</t>
  </si>
  <si>
    <t>ALIMENTACAO - HORISTA (COLETADO CAIXA)</t>
  </si>
  <si>
    <t>ALIMENTACAO - MENSALISTA (COLETADO CAIXA)</t>
  </si>
  <si>
    <t>ALISADORA DE CONCRETO COM MOTOR A GASOLINA DE 5,5 HP, PESO COM MOTOR DE 78 KG, 4 PAS</t>
  </si>
  <si>
    <t>ALMOXARIFE</t>
  </si>
  <si>
    <t>ALMOXARIFE (MENSALISTA)</t>
  </si>
  <si>
    <t>ALONGADOR COM TRES ALTURAS, EM TUBO DE ACO CARBONO, PINTURA NO PROCESSO ELETROSTATICO - EQUIPAMENTO DE GINASTICA PARA ACADEMIA AO AR LIVRE / ACADEMIA DA TERCEIRA IDADE - ATI</t>
  </si>
  <si>
    <t>ALUMINIO ANODIZADO</t>
  </si>
  <si>
    <t>ANEL BORRACHA DN 100 MM, PARA TUBO SERIE REFORCADA ESGOTO PREDIAL</t>
  </si>
  <si>
    <t>ANEL BORRACHA DN 75 MM, PARA TUBO SERIE REFORCADA ESGOTO PREDIAL</t>
  </si>
  <si>
    <t>ANEL BORRACHA PARA TUBO ESGOTO PREDIAL DN 40 MM (NBR 5688)</t>
  </si>
  <si>
    <t>ANEL BORRACHA PARA TUBO ESGOTO PREDIAL DN 50 MM (NBR 5688)</t>
  </si>
  <si>
    <t>ANEL BORRACHA PARA TUBO ESGOTO PREDIAL DN 75 MM (NBR 5688)</t>
  </si>
  <si>
    <t>ANEL BORRACHA PARA TUBO ESGOTO PREDIAL, DN 100 MM (NBR 5688)</t>
  </si>
  <si>
    <t>ANEL BORRACHA, DN 150 MM, PARA TUBO SERIE REFORCADA ESGOTO PREDIAL</t>
  </si>
  <si>
    <t>ANEL BORRACHA, DN 40 MM, PARA TUBO SERIE REFORCADA ESGOTO PREDIAL</t>
  </si>
  <si>
    <t>ANEL BORRACHA, DN 50 MM, PARA TUBO SERIE REFORCADA ESGOTO PREDIAL</t>
  </si>
  <si>
    <t>ANEL BORRACHA, PARA TUBO PVC DEFOFO, DN 100 MM (NBR 7665)</t>
  </si>
  <si>
    <t>ANEL BORRACHA, PARA TUBO PVC DEFOFO, DN 150 MM (NBR 7665)</t>
  </si>
  <si>
    <t>ANEL BORRACHA, PARA TUBO PVC DEFOFO, DN 200 MM (NBR 7665)</t>
  </si>
  <si>
    <t>ANEL BORRACHA, PARA TUBO PVC DEFOFO, DN 250 MM (NBR 7665)</t>
  </si>
  <si>
    <t>ANEL BORRACHA, PARA TUBO PVC DEFOFO, DN 300 MM (NBR 7665)</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</si>
  <si>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</si>
  <si>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</si>
  <si>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</si>
  <si>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</si>
  <si>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</si>
  <si>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350 MM (NBR 7362)</t>
  </si>
  <si>
    <t>ANEL BORRACHA, PARA TUBO PVC, REDE COLETOR ESGOTO, DN 400 MM (NBR 7362)</t>
  </si>
  <si>
    <t>ANEL BORRACHA, PARA TUBO/CONEXAO PVC PBA, DN 100 MM, PARA REDE AGUA</t>
  </si>
  <si>
    <t>ANEL BORRACHA, PARA TUBO/CONEXAO PVC PBA, DN 50 MM, PARA REDE AGUA</t>
  </si>
  <si>
    <t>ANEL BORRACHA, PARA TUBO/CONEXAO PVC PBA, DN 60 MM, PARA REDE AGUA</t>
  </si>
  <si>
    <t>ANEL BORRACHA, PARA TUBO/CONEXAO PVC PBA, DN 75 MM, PARA REDE AGUA</t>
  </si>
  <si>
    <t>ANEL BORRACHA, PARA TUBO, PVC REDE COLETOR ESGOTO, DN 300 MM (NBR 7362)</t>
  </si>
  <si>
    <t>ANEL DE BORRACHA PARA VEDACAO DE DUTO PEAD CORRUGADO PARA ELETRICA, DN 1 1/2"</t>
  </si>
  <si>
    <t>ANEL DE BORRACHA PARA VEDACAO DE DUTO PEAD CORRUGADO PARA ELETRICA, DN 1 1/4"</t>
  </si>
  <si>
    <t>ANEL DE BORRACHA PARA VEDACAO DE DUTO PEAD CORRUGADO PARA ELETRICA, DN 2"</t>
  </si>
  <si>
    <t>ANEL DE BORRACHA PARA VEDACAO DE DUTO PEAD CORRUGADO PARA ELETRICA, DN 3"</t>
  </si>
  <si>
    <t>ANEL DE BORRACHA PARA VEDACAO DE DUTO PEAD CORRUGADO PARA ELETRICA, DN 4"</t>
  </si>
  <si>
    <t>ANEL DE DISTRIBUICAO EM ACO GALVANIZADO PARA FIO FE-160</t>
  </si>
  <si>
    <t>ANEL DE EXPANSAO EM COBRE, ENGATE RAPIDO 1 1/2", PARA EMPATACAO MANGUEIRA DE COMBATE A INCENDIO PREDIAL</t>
  </si>
  <si>
    <t>ANEL DE EXPANSAO EM COBRE, ENGATE RAPIDO 2 1/2", PARA EMPATACAO MANGUEIRA DE COMBATE A INCENDIO PREDIAL</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</si>
  <si>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</si>
  <si>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</si>
  <si>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</si>
  <si>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</si>
  <si>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</si>
  <si>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</si>
  <si>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</si>
  <si>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</si>
  <si>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ANEL DESLIZANTE / TRADICIONAL, METALICO, PARA TUBO PEX, DN 16 MM</t>
  </si>
  <si>
    <t>ANEL DESLIZANTE / TRADICIONAL, METALICO, PARA TUBO PEX, DN 20 MM</t>
  </si>
  <si>
    <t>ANEL DESLIZANTE / TRADICIONAL, METALICO, PARA TUBO PEX, DN 25 MM</t>
  </si>
  <si>
    <t>ANEL DESLIZANTE / TRADICIONAL, METALICO, PARA TUBO PEX, DN 32 MM</t>
  </si>
  <si>
    <t>APARELHO CORTE OXI-ACETILENO PARA SOLDA E CORTE CONTENDO MACARICO SOLDA, BICO DE CORTE, CILINDROS, REGULADORES, MANGUEIRAS E CARRINHO</t>
  </si>
  <si>
    <t>APARELHO DE APOIO DE NEOPRENE FRETADO, 60 X 45 X 7,6 CM, COM FRETAGEM DE ACO DE 4 MM INTERCALADAS COM ELASTOMERO DE 11 MM E REVESTIMENTO FINAL COM ELASTOMERO DE 6 MM</t>
  </si>
  <si>
    <t xml:space="preserve">DM3   </t>
  </si>
  <si>
    <t>APARELHO DE APOIO DE NEOPRENE SIMPLES/ NAO FRETADO, 100 X 100 CM, ESPESSURA 6,3 MM</t>
  </si>
  <si>
    <t>APARELHO SINALIZADOR LUMINOSO COM LED, PARA SAIDA GARAGEM, COM 2 LENTES EM POLICARBONATO, BIVOLT (INCLUI SUPORTE DE FIXACAO)</t>
  </si>
  <si>
    <t>APOIO DO PORTA DENTE PARA FRESADORA DE ASFALTO</t>
  </si>
  <si>
    <t>APONTADOR OU APROPRIADOR DE MAO DE OBRA (MENSALISTA)</t>
  </si>
  <si>
    <t>AQUECEDOR DE AGUA A GAS GLP/GN COM CAPACIDADE DE ARMAZENAMENTO DE 50 A 80 L</t>
  </si>
  <si>
    <t>AQUECEDOR DE AGUA ELETRICO  RESERVATORIO DE 100 L CILINDRICO EM COBRE, REFORCADO COM ACO CARBONO, MONOFASICO, TENSAO NOMINAL 220 V</t>
  </si>
  <si>
    <t>AQUECEDOR DE AGUA ELETRICO  RESERVATORIO DE 500 L CILINDRICO EM COBRE, REFORCADO COM ACO CARBONO, MONOFASICO, TENSAO NOMINAL 220 V</t>
  </si>
  <si>
    <t>AQUECEDOR DE AGUA ELETRICO  RESERVATORIO DE 500 L CILINDRICO EM COBRE, REFORCADO COM ACO CARBONO, TRIFASICO, TENSAO NOMINAL 220/380/400 V, POTENCIA 24 KW</t>
  </si>
  <si>
    <t>AQUECEDOR DE AGUA ELETRICO  RESERVATORIO DE 700 L CILINDRICO EM COBRE, REFORCADO COM ACO CARBONO, MONOFASICO, TENSAO NOMINAL 220 V</t>
  </si>
  <si>
    <t>AQUECEDOR DE AGUA ELETRICO HORIZONTAL, RESERVATORIO DE 200 L CILINDRICO EM COBRE, REFORCADO COM ACO CARBONO, MONOFASICO, TENSAO NOMINAL 220 V</t>
  </si>
  <si>
    <t>AQUECEDOR DE OLEO BPF (FLUIDO) TERMICO, CAPACIDADE DE 300.000 KCAL/H</t>
  </si>
  <si>
    <t>AQUECEDOR SOLAR  CAPACIDADE DO RESERVATORIO 800 L, INCLUI 8 PLACAS COLETORAS DE 1,42 M2</t>
  </si>
  <si>
    <t>AQUECEDOR SOLAR CAPACIDADE DO RESERVATORIO 1000 L, INCLUI 10 PLACAS COLETORAS DE 1,42 M2</t>
  </si>
  <si>
    <t>AQUECEDOR SOLAR CAPACIDADE DO RESERVATORIO 200 L, INCLUI 2 PLACAS COLETORAS DE 1,42 M2</t>
  </si>
  <si>
    <t>AQUECEDOR SOLAR CAPACIDADE DO RESERVATORIO 400L, INCLUI 4 PLACAS COLETORAS DE 1,42 M2</t>
  </si>
  <si>
    <t>AQUECEDOR SOLAR CAPACIDADE DO RESERVATORIO 600 L, INCLUI 6 PLACAS COLETORAS DE 1,42 M2</t>
  </si>
  <si>
    <t>AR CONDICIONADO SPLIT INVERTER, HI-WALL (PAREDE), 12000 BTU/H, CICLO FRIO, 60HZ, CLASSIFICACAO A (SELO PROCEL), GAS HFC, CONTROLE S/FIO</t>
  </si>
  <si>
    <t>AR CONDICIONADO SPLIT INVERTER, HI-WALL (PAREDE), 18000 BTU/H, CICLO FRIO, 60HZ, CLASSIFICACAO A (SELO PROCEL), GAS HFC, CONTROLE S/FIO</t>
  </si>
  <si>
    <t>AR CONDICIONADO SPLIT INVERTER, HI-WALL (PAREDE), 24000 BTU/H, CICLO FRIO, 60HZ, CLASSIFICACAO A - SELO PROCEL, GAS HFC, CONTROLE S/FIO</t>
  </si>
  <si>
    <t>AR CONDICIONADO SPLIT INVERTER, HI-WALL (PAREDE), 9000 BTU/H, CICLO FRIO, 60HZ, CLASSIFICACAO A (SELO PROCEL), GAS HFC, CONTROLE S/FIO</t>
  </si>
  <si>
    <t>AR CONDICIONADO SPLIT INVERTER, PISO TETO, APRESENTANDO ENTRE 54000 E 58000 BTU/H, CICLO FRIO, 60HZ, CLASSIFICACAO ENERGETICA A OU B (SELO PROCEL), GAS HFC, CONTROLE S/FIO</t>
  </si>
  <si>
    <t>AR CONDICIONADO SPLIT INVERTER, PISO TETO, 18000 BTU/H, CICLO FRIO, 60HZ, CLASSIFICACAO ENERGETICA A OU B (SELO PROCEL), GAS HFC, CONTROLE S/FIO</t>
  </si>
  <si>
    <t>AR CONDICIONADO SPLIT INVERTER, PISO TETO, 24000 BTU/H, CICLO FRIO, 60HZ, CLASSIFICACAO ENERGETICA A OU B (SELO PROCEL), GAS HFC, CONTROLE S/FIO</t>
  </si>
  <si>
    <t>AR CONDICIONADO SPLIT INVERTER, PISO TETO, 36000 BTU/H, CICLO FRIO, 60HZ, CLASSIFICACAO ENERGETICA A OU B (SELO PROCEL), GAS HFC, CONTROLE S/FIO</t>
  </si>
  <si>
    <t>AR CONDICIONADO SPLIT INVERTER, PISO TETO, 48000 BTU/H, CICLO FRIO, 60HZ, CLASSIFICACAO ENERGETICA A OU B (SELO PROCEL), GAS HFC, CONTROLE S/FIO</t>
  </si>
  <si>
    <t>AR CONDICIONADO SPLIT ON/OFF, CASSETE (TETO), FRIO 4 VIAS 18000 BTUS/H, CLASSIFICACAO ENERGETICA C - SELO PROCEL, GAS HFC, CONTROLE S/ FIO</t>
  </si>
  <si>
    <t>AR CONDICIONADO SPLIT ON/OFF, CASSETE (TETO), FRIO 4 VIAS 24000 BTUS/H, CLASSIFICACAO ENERGETICA C - SELO PROCEL, GAS HFC, CONTROLE S/ FIO</t>
  </si>
  <si>
    <t>AR CONDICIONADO SPLIT ON/OFF, CASSETE (TETO), FRIO 4 VIAS 36000 BTUS/H, CLASSIFICACAO ENERGETICA C - SELO PROCEL, GAS HFC, CONTROLE S/ FIO</t>
  </si>
  <si>
    <t>AR CONDICIONADO SPLIT ON/OFF, CASSETE (TETO), FRIO 4 VIAS 48000 BTUS/H, CLASSIFICACAO ENERGETICA C - SELO PROCEL, GAS HFC, CONTROLE S/ FIO</t>
  </si>
  <si>
    <t>AR CONDICIONADO SPLIT ON/OFF, CASSETE (TETO), FRIO 4 VIAS 60000 BTUS/H, CLASSIFICACAO ENERGETICA C - SELO PROCEL, GAS HFC, CONTROLE S/ FIO</t>
  </si>
  <si>
    <t>AR CONDICIONADO SPLIT ON/OFF, CASSETE (TETO), 18000 BTUS/H, CICLO QUENTE/FRIO, 60 HZ, CLASSIFICACAO ENERGETICA C - SELO PROCEL, GAS HFC, CONTROLE S/ FIO</t>
  </si>
  <si>
    <t>AR CONDICIONADO SPLIT ON/OFF, CASSETE (TETO), 24000 BTUS/H, CICLO QUENTE/FRIO, 60 HZ, CLASSIFICACAO ENERGETICA C - SELO PROCEL, GAS HFC, CONTROLE S/ FIO</t>
  </si>
  <si>
    <t>AR CONDICIONADO SPLIT ON/OFF, CASSETE (TETO), 36000 BTUS/H, CICLO QUENTE/FRIO, 60 HZ, CLASSIFICACAO ENERGETICA A - SELO PROCEL, GAS HFC, CONTROLE S/ FIO</t>
  </si>
  <si>
    <t>AR CONDICIONADO SPLIT ON/OFF, CASSETE (TETO), 48000 BTUS/H, CICLO QUENTE/FRIO, 60 HZ, CLASSIFICACAO ENERGETICA A - SELO PROCEL, GAS HFC, CONTROLE S/ FIO</t>
  </si>
  <si>
    <t>AR CONDICIONADO SPLIT ON/OFF, CASSETE (TETO), 60000 BTUS/H, CICLO QUENTE/FRIO, 60 HZ, CLASSIFICACAO ENERGETICA A - SELO PROCEL, GAS HFC, CONTROLE S/ FIO</t>
  </si>
  <si>
    <t>AR CONDICIONADO SPLIT ON/OFF, HI-WALL (PAREDE), 12000 BTUS/H, CICLO FRIO, 60 HZ, CLASSIFICACAO ENERGETICA A - SELO PROCEL, GAS HFC, CONTROLE S/ FIO</t>
  </si>
  <si>
    <t>AR CONDICIONADO SPLIT ON/OFF, HI-WALL (PAREDE), 12000 BTUS/H, CICLO QUENTE/FRIO, 60 HZ, CLASSIFICACAO ENERGETICA A - SELO PROCEL, GAS HFC, CONTROLE S/ FIO</t>
  </si>
  <si>
    <t>AR CONDICIONADO SPLIT ON/OFF, HI-WALL (PAREDE), 18000 BTUS/H, CICLO FRIO, 60 HZ, CLASSIFICACAO ENERGETICA A - SELO PROCEL, GAS HFC, CONTROLE S/ FIO</t>
  </si>
  <si>
    <t>AR CONDICIONADO SPLIT ON/OFF, HI-WALL (PAREDE), 18000 BTUS/H, CICLO QUENTE/FRIO, 60 HZ, CLASSIFICACAO ENERGETICA A - SELO PROCEL, GAS HFC, CONTROLE S/ FIO</t>
  </si>
  <si>
    <t>AR CONDICIONADO SPLIT ON/OFF, HI-WALL (PAREDE), 24000 BTUS/H, CICLO FRIO, 60 HZ, CLASSIFICACAO ENERGETICA A - SELO PROCEL, GAS HFC, CONTROLE S/ FIO</t>
  </si>
  <si>
    <t>AR CONDICIONADO SPLIT ON/OFF, HI-WALL (PAREDE), 24000 BTUS/H, CICLO QUENTE/FRIO, 60 HZ, CLASSIFICACAO ENERGETICA A - SELO PROCEL, GAS HFC, CONTROLE S/ FIO</t>
  </si>
  <si>
    <t>AR CONDICIONADO SPLIT ON/OFF, HI-WALL (PAREDE), 9000 BTUS/H, CICLO FRIO, 60 HZ, CLASSIFICACAO ENERGETICA A - SELO PROCEL, GAS HFC, CONTROLE S/ FIO</t>
  </si>
  <si>
    <t>AR CONDICIONADO SPLIT ON/OFF, HI-WALL (PAREDE), 9000 BTUS/H, CICLO QUENTE/FRIO, 60 HZ, CLASSIFICACAO ENERGETICA A - SELO PROCEL, GAS HFC, CONTROLE S/ FIO</t>
  </si>
  <si>
    <t>AR CONDICIONADO SPLIT ON/OFF, PISO TETO, 18.000 BTU/H, CICLO FRIO, 60HZ, CLASSIFICACAO ENERGETICA C - SELO PROCEL, GAS HFC, CONTROLE S/FIO</t>
  </si>
  <si>
    <t>AR CONDICIONADO SPLIT ON/OFF, PISO TETO, 24.000 BTU/H, CICLO FRIO, 60HZ, CLASSIFICACAO ENERGETICA C - SELO PROCEL, GAS HFC, CONTROLE S/FIO</t>
  </si>
  <si>
    <t>AR CONDICIONADO SPLIT ON/OFF, PISO TETO, 36.000 BTU/H, CICLO FRIO, 60HZ, CLASSIFICACAO ENERGETICA C - SELO PROCEL, GAS HFC, CONTROLE S/FIO</t>
  </si>
  <si>
    <t>AR CONDICIONADO SPLIT ON/OFF, PISO TETO, 48.000 BTU/H, CICLO FRIO, 60HZ, CLASSIFICACAO ENERGETICA C - SELO PROCEL, GAS HFC, CONTROLE S/FIO</t>
  </si>
  <si>
    <t>AR CONDICIONADO SPLIT ON/OFF, PISO TETO, 60.000 BTU/H, CICLO FRIO, 60HZ, CLASSIFICACAO ENERGETICA C - SELO PROCEL, GAS HFC, CONTROLE S/FIO</t>
  </si>
  <si>
    <t>AR-CONDICIONADO FRIO SPLITAO INVERTER 30 TR</t>
  </si>
  <si>
    <t>AR-CONDICIONADO FRIO SPLITAO MODULAR 10 TR</t>
  </si>
  <si>
    <t>AR-CONDICIONADO FRIO SPLITAO MODULAR 15 TR</t>
  </si>
  <si>
    <t>AR-CONDICIONADO FRIO SPLITAO MODULAR 20 TR</t>
  </si>
  <si>
    <t>AR-CONDICIONADO SPLIT INVERTER, PISO TETO, 24000 BTU/H, QUENTE/FRIO, 60HZ, CLASSIFICACAO ENERGETICA A - SELO PROCEL, GAS HFC, CONTROLE S/FIO</t>
  </si>
  <si>
    <t>ARADO REVERSIVEL COM 3 DISCOS DE 26" X 6MM REBOCAVEL</t>
  </si>
  <si>
    <t>ARAME DE ACO OVALADO 15 X 17 ( 45,7 KG, 700 KGF), ROLO 1000 M</t>
  </si>
  <si>
    <t>ARAME DE AMARRACAO PARA GABIAO GALVANIZADO, DIAMETRO 2,2 MM</t>
  </si>
  <si>
    <t>ARAME FARPADO GALVANIZADO, 14 BWG (2,11 MM), CLASSE 250</t>
  </si>
  <si>
    <t>ARAME FARPADO GALVANIZADO, 16 BWG (1,65 MM), CLASSE 250</t>
  </si>
  <si>
    <t>ARAME GALVANIZADO 12 BWG, D = 2,76 MM (0,048 KG/M) OU 14 BWG, D = 2,11 MM (0,026 KG/M)</t>
  </si>
  <si>
    <t>ARAME GALVANIZADO 16 BWG, D = 1,65MM (0,0166 KG/M)</t>
  </si>
  <si>
    <t>ARAME GALVANIZADO 18 BWG, D = 1,24MM (0,009 KG/M)</t>
  </si>
  <si>
    <t>ARAME GALVANIZADO 6 BWG, D = 5,16 MM (0,157 KG/M), OU 8 BWG, D = 4,19 MM (0,101 KG/M), OU 10 BWG, D = 3,40 MM (0,0713 KG/M)</t>
  </si>
  <si>
    <t>ARAME PROTEGIDO COM POLIMERO PARA GABIAO, DIAMETRO 2,2 MM</t>
  </si>
  <si>
    <t>AREIA AMARELA, AREIA BARRADA OU ARENOSO (RETIRADA NO AREAL, SEM TRANSPORTE)</t>
  </si>
  <si>
    <t>AREIA FINA - POSTO JAZIDA/FORNECEDOR (RETIRADO NA JAZIDA, SEM TRANSPORTE)</t>
  </si>
  <si>
    <t>AREIA GROSSA - POSTO JAZIDA/FORNECEDOR (RETIRADO NA JAZIDA, SEM TRANSPORTE)</t>
  </si>
  <si>
    <t>AREIA MEDIA - POSTO JAZIDA/FORNECEDOR (RETIRADO NA JAZIDA, SEM TRANSPORTE)</t>
  </si>
  <si>
    <t>AREIA PARA ATERRO - POSTO JAZIDA/FORNECEDOR (RETIRADO NA JAZIDA, SEM TRANSPORTE)</t>
  </si>
  <si>
    <t>AREIA PARA LEITO FILTRANTE (0,42 A 1,68 MM) - POSTO JAZIDA/FORNECEDOR (RETIRADO NA JAZIDA, SEM TRANSPORTE)</t>
  </si>
  <si>
    <t>AREIA PRETA PARA EMBOCO - POSTO JAZIDA/FORNECEDOR (RETIRADO NA JAZIDA, SEM TRANSPORTE)</t>
  </si>
  <si>
    <t>ARGAMASSA COLANTE AC I PARA CERAMICAS</t>
  </si>
  <si>
    <t>ARGAMASSA INDUSTRIALIZADA MULTIUSO, PARA REVESTIMENTO INTERNO E EXTERNO E ASSENTAMENTO DE BLOCOS DIVERSOS</t>
  </si>
  <si>
    <t>ARGAMASSA INDUSTRIALIZADA PARA CHAPISCO COLANTE</t>
  </si>
  <si>
    <t>ARGAMASSA INDUSTRIALIZADA PARA CHAPISCO ROLADO</t>
  </si>
  <si>
    <t>ARGAMASSA PISO SOBRE PISO</t>
  </si>
  <si>
    <t>ARGAMASSA POLIMERICA DE REPARO ESTRUTURAL, BICOMPONENTE</t>
  </si>
  <si>
    <t>ARGAMASSA POLIMERICA IMPERMEABILIZANTE SEMIFLEXIVEL, BICOMPONENTE (MEMBRANA IMPERMEABILIZANTE ACRILICA)</t>
  </si>
  <si>
    <t>ARGAMASSA PRONTA PARA CONTRAPISO</t>
  </si>
  <si>
    <t>ARGAMASSA USINADA AUTOADENSAVEL E AUTONIVELANTE PARA CONTRAPISO, INCLUI BOMBEAMENTO</t>
  </si>
  <si>
    <t>ARGILA EXPANDIDA, GRANULOMETRIA 2215</t>
  </si>
  <si>
    <t>ARGILA OU BARRO PARA ATERRO/REATERRO (COM TRANSPORTE ATE 10 KM)</t>
  </si>
  <si>
    <t>ARGILA OU BARRO PARA ATERRO/REATERRO (RETIRADO NA JAZIDA, SEM TRANSPORTE)</t>
  </si>
  <si>
    <t>ARGILA, ARGILA VERMELHA OU ARGILA ARENOSA (RETIRADA NA JAZIDA, SEM TRANSPORTE)</t>
  </si>
  <si>
    <t>ARMACAO VERTICAL COM HASTE E CONTRA-PINO, EM CHAPA DE ACO GALVANIZADO 3/16", COM 1 ESTRIBO E 1 ISOLADOR</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</si>
  <si>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</si>
  <si>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</si>
  <si>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</si>
  <si>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</si>
  <si>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3 ESTRIBOS, SEM ISOLADOR</t>
  </si>
  <si>
    <t>ARMACAO VERTICAL COM HASTE E CONTRA-PINO, EM CHAPA DE ACO GALVANIZADO 3/16", COM 4 ESTRIBOS E 4 ISOLADORES</t>
  </si>
  <si>
    <t>ARMACAO VERTICAL COM HASTE E CONTRA-PINO, EM CHAPA DE ACO GALVANIZADO 3/16", COM 4 ESTRIBOS, SEM ISOLADOR</t>
  </si>
  <si>
    <t>ARMADOR</t>
  </si>
  <si>
    <t>ARMADOR (MENSALISTA)</t>
  </si>
  <si>
    <t>ARQUITETO JUNIOR</t>
  </si>
  <si>
    <t>ARQUITETO JUNIOR (MENSALISTA)</t>
  </si>
  <si>
    <t>ARQUITETO PAISAGISTA</t>
  </si>
  <si>
    <t>ARQUITETO PAISAGISTA (MENSALISTA)</t>
  </si>
  <si>
    <t>ARQUITETO PLENO</t>
  </si>
  <si>
    <t>ARQUITETO PLENO (MENSALISTA)</t>
  </si>
  <si>
    <t>ARQUITETO SENIOR</t>
  </si>
  <si>
    <t>ARQUITETO SENIOR (MENSALISTA)</t>
  </si>
  <si>
    <t>ARRUELA  EM ACO GALVANIZADO, DIAMETRO EXTERNO = 35MM, ESPESSURA = 3MM, DIAMETRO DO FURO= 18MM</t>
  </si>
  <si>
    <t>ARRUELA EM ALUMINIO, COM ROSCA, DE  1 1/4", PARA ELETRODUTO</t>
  </si>
  <si>
    <t>ARRUELA EM ALUMINIO, COM ROSCA, DE 1 1/2", PARA ELETRODUTO</t>
  </si>
  <si>
    <t>ARRUELA EM ALUMINIO, COM ROSCA, DE 1/2", PARA ELETRODUTO</t>
  </si>
  <si>
    <t>ARRUELA EM ALUMINIO, COM ROSCA, DE 1", PARA ELETRODUTO</t>
  </si>
  <si>
    <t>ARRUELA EM ALUMINIO, COM ROSCA, DE 2 1/2", PARA ELETRODUTO</t>
  </si>
  <si>
    <t>ARRUELA EM ALUMINIO, COM ROSCA, DE 2", PARA ELETRODUTO</t>
  </si>
  <si>
    <t>ARRUELA EM ALUMINIO, COM ROSCA, DE 3/4", PARA ELETRODUTO</t>
  </si>
  <si>
    <t>ARRUELA EM ALUMINIO, COM ROSCA, DE 3/8", PARA ELETRODUTO</t>
  </si>
  <si>
    <t>ARRUELA EM ALUMINIO, COM ROSCA, DE 3", PARA ELETRODUTO</t>
  </si>
  <si>
    <t>ARRUELA EM ALUMINIO, COM ROSCA, DE 4", PARA ELETRODUTO</t>
  </si>
  <si>
    <t>ARRUELA QUADRADA EM ACO GALVANIZADO, DIMENSAO = 38 MM, ESPESSURA = 3MM, DIAMETRO DO FURO= 18 MM</t>
  </si>
  <si>
    <t>ASFALTO DILUIDO DE PETROLEO CM-30 (COLETADO CAIXA NA ANP ACRESCIDO DE ICMS)</t>
  </si>
  <si>
    <t>ASFALTO MODIFICADO TIPO I - NBR 9910 (ASFALTO OXIDADO PARA IMPERMEABILIZACAO, COEFICIENTE DE PENETRACAO 25-40)</t>
  </si>
  <si>
    <t>ASFALTO MODIFICADO TIPO II - NBR 9910 (ASFALTO OXIDADO PARA IMPERMEABILIZACAO, COEFICIENTE DE PENETRACAO 20-35)</t>
  </si>
  <si>
    <t>ASFALTO MODIFICADO TIPO III - NBR 9910 (ASFALTO OXIDADO PARA IMPERMEABILIZACAO, COEFICIENTE DE PENETRACAO 15-25)</t>
  </si>
  <si>
    <t>ASSENTADOR DE MANILHAS</t>
  </si>
  <si>
    <t>ASSENTADOR DE MANILHAS (MENSALISTA)</t>
  </si>
  <si>
    <t>ASSENTO  VASO SANITARIO INFANTIL EM PLASTICO BRANCO</t>
  </si>
  <si>
    <t>ASSENTO SANITARIO DE PLASTICO, TIPO CONVENCIONAL</t>
  </si>
  <si>
    <t>AUTOMATICO DE BOIA SUPERIOR / INFERIOR, *15* A / 250 V</t>
  </si>
  <si>
    <t>AUXILIAR  DE ALMOXARIFE</t>
  </si>
  <si>
    <t>AUXILIAR DE ALMOXARIFE (MENSALISTA)</t>
  </si>
  <si>
    <t>AUXILIAR DE AZULEJISTA</t>
  </si>
  <si>
    <t>AUXILIAR DE AZULEJISTA (MENSALISTA)</t>
  </si>
  <si>
    <t>AUXILIAR DE ENCANADOR OU BOMBEIRO HIDRAULICO</t>
  </si>
  <si>
    <t>AUXILIAR DE ENCANADOR OU BOMBEIRO HIDRAULICO (MENSALISTA)</t>
  </si>
  <si>
    <t>AUXILIAR DE ESCRITORIO</t>
  </si>
  <si>
    <t>AUXILIAR DE ESCRITORIO (MENSALISTA)</t>
  </si>
  <si>
    <t>AUXILIAR DE LABORATORISTA DE SOLOS E DE CONCRETO (MENSALISTA)</t>
  </si>
  <si>
    <t>AUXILIAR DE MECANICO</t>
  </si>
  <si>
    <t>AUXILIAR DE MECANICO (MENSALISTA)</t>
  </si>
  <si>
    <t>AUXILIAR DE PEDREIRO</t>
  </si>
  <si>
    <t>AUXILIAR DE PEDREIRO (MENSALISTA)</t>
  </si>
  <si>
    <t>AUXILIAR DE SERVICOS GERAIS</t>
  </si>
  <si>
    <t>AUXILIAR DE SERVICOS GERAIS (MENSALISTA)</t>
  </si>
  <si>
    <t>AUXILIAR DE TOPOGRAFO</t>
  </si>
  <si>
    <t>AUXILIAR DE TOPOGRAFO (MENSALISTA)</t>
  </si>
  <si>
    <t>AUXILIAR TECNICO / ASSISTENTE DE ENGENHARIA</t>
  </si>
  <si>
    <t>AUXILIAR TECNICO / ASSISTENTE DE ENGENHARIA (MENSALISTA)</t>
  </si>
  <si>
    <t>AVENTAL DE SEGURANCA DE RASPA DE COURO 1,00 X 0,60 M</t>
  </si>
  <si>
    <t>AZULEJISTA OU LADRILHEIRO (MENSALISTA)</t>
  </si>
  <si>
    <t>BACIA SANITARIA (VASO) COM CAIXA ACOPLADA, DE LOUCA BRANCA</t>
  </si>
  <si>
    <t>BACIA SANITARIA (VASO) CONVENCIONAL DE LOUCA BRANCA</t>
  </si>
  <si>
    <t>BACIA SANITARIA (VASO) CONVENCIONAL DE LOUCA COR</t>
  </si>
  <si>
    <t>BACIA SANITARIA (VASO) CONVENCIONAL PARA PCD SEM FURO FRONTAL, DE LOUCA BRANCA, SEM ASSENTO</t>
  </si>
  <si>
    <t>BACIA SANITARIA TURCA DE LOUCA BRANCA</t>
  </si>
  <si>
    <t>BALDE PLASTICO CAPACIDADE *10* L</t>
  </si>
  <si>
    <t>BALDE VERMELHO PARA SINALIZACAO DE VIAS</t>
  </si>
  <si>
    <t>BANCADA DE MARMORE SINTETICO COM UMA CUBA, 120 X *60* CM</t>
  </si>
  <si>
    <t>BANCADA DE MARMORE SINTETICO COM UMA CUBA, 150 X *60* CM</t>
  </si>
  <si>
    <t>BANCADA DE MARMORE SINTETICO COM UMA CUBA, 200 X *60* CM</t>
  </si>
  <si>
    <t>BANCADA/ BANCA EM GRANITO, POLIDO, TIPO ANDORINHA/ QUARTZ/ CASTELO/ CORUMBA OU OUTROS EQUIVALENTES DA REGIAO, COM CUBA INOX, FORMATO *120 X 60* CM, E=  *2* CM</t>
  </si>
  <si>
    <t>BANCADA/ BANCA EM MARMORE, POLIDO, BRANCO COMUM, E=  *3* CM</t>
  </si>
  <si>
    <t>BANCADA/BANCA/PIA DE ACO INOXIDAVEL (AISI 430) COM 1 CUBA CENTRAL, COM VALVULA, ESCORREDOR DUPLO, DE *0,55 X 1,20* M</t>
  </si>
  <si>
    <t>BANCADA/BANCA/PIA DE ACO INOXIDAVEL (AISI 430) COM 1 CUBA CENTRAL, COM VALVULA, ESCORREDOR DUPLO, DE *0,55 X 1,40* M</t>
  </si>
  <si>
    <t>BANCADA/BANCA/PIA DE ACO INOXIDAVEL (AISI 430) COM 1 CUBA CENTRAL, COM VALVULA, ESCORREDOR DUPLO, DE *0,55 X 1,80* M</t>
  </si>
  <si>
    <t>BANCADA/BANCA/PIA DE ACO INOXIDAVEL (AISI 430) COM 1 CUBA CENTRAL, COM VALVULA, LISA (SEM ESCORREDOR), DE *0,55 X 1,20* M</t>
  </si>
  <si>
    <t>BANCADA/BANCA/PIA DE ACO INOXIDAVEL (AISI 430) COM 1 CUBA CENTRAL, SEM VALVULA, ESCORREDOR DUPLO, DE *0,55 X 1,60* M</t>
  </si>
  <si>
    <t>BANCADA/BANCA/PIA DE ACO INOXIDAVEL (AISI 430) COM 2 CUBAS, COM VALVULAS, ESCORREDOR DUPLO, DE *0,55 X 2,00* M</t>
  </si>
  <si>
    <t>BANCADA/TAMPO ACO INOX (AISI 304), LARGURA 60 CM, COM RODABANCA (NAO INCLUI PES DE APOIO)</t>
  </si>
  <si>
    <t>BANCADA/TAMPO ACO INOX (AISI 304), LARGURA 70 CM, COM RODABANCA (NAO INCLUI PES DE APOIO)</t>
  </si>
  <si>
    <t>BANCADA/TAMPO LISO (SEM CUBA) EM MARMORE SINTETICO</t>
  </si>
  <si>
    <t>BANCO ARTICULADO PARA BANHO, EM ACO INOX POLIDO, 70* CM X 45* CM</t>
  </si>
  <si>
    <t>BANCO COM ENCOSTO, 1,60M* DE COMPRIMENTO, EM TUBO DE ACO CARBONO E PINTURA NO PROCESSO ELETROSTATICO - PARA ACADEMIA AO AR LIVRE / ACADEMIA DA TERCEIRA IDADE - ATI</t>
  </si>
  <si>
    <t>BANDEJA DE PINTURA PARA ROLO 23 CM</t>
  </si>
  <si>
    <t xml:space="preserve">PAR   </t>
  </si>
  <si>
    <t>BARRA ANTIPANICO DUPLA, PARA PORTA DE VIDRO, COR CINZA</t>
  </si>
  <si>
    <t>BARRA ANTIPANICO SIMPLES, COM FECHADURA LADO OPOSTO, COR CINZA</t>
  </si>
  <si>
    <t>BARRA ANTIPANICO SIMPLES, PARA PORTA DE VIDRO, COR CINZA</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</si>
  <si>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</si>
  <si>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</si>
  <si>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</si>
  <si>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RETA, EM ACO INOX POLIDO, COMPRIMENTO 60CM, DIAMETRO MINIMO 3 CM</t>
  </si>
  <si>
    <t>BARRA DE APOIO RETA, EM ACO INOX POLIDO, COMPRIMENTO 70CM, DIAMETRO MINIMO 3 CM</t>
  </si>
  <si>
    <t>BARRA DE APOIO RETA, EM ACO INOX POLIDO, COMPRIMENTO 80CM, DIAMETRO MINIMO 3 CM</t>
  </si>
  <si>
    <t>BARRA DE APOIO RETA, EM ACO INOX POLIDO, COMPRIMENTO 90 CM, DIAMETRO MINIMO 3 CM</t>
  </si>
  <si>
    <t>BARRA DE APOIO RETA, EM ALUMINIO, COMPRIMENTO 60CM, DIAMETRO MINIMO 3 CM</t>
  </si>
  <si>
    <t>BARRA DE APOIO RETA, EM ALUMINIO, COMPRIMENTO 70CM, DIAMETRO MINIMO 3 CM</t>
  </si>
  <si>
    <t>BARRA DE APOIO RETA, EM ALUMINIO, COMPRIMENTO 80 CM, DIAMETRO MINIMO 3 CM</t>
  </si>
  <si>
    <t>BARRA DE APOIO RETA, EM ALUMINIO, COMPRIMENTO 90 CM, DIAMETRO MINIMO 3 CM</t>
  </si>
  <si>
    <t>BASE DE MISTURADOR MONOCOMANDO PARA CHUVEIRO</t>
  </si>
  <si>
    <t>BASE PARA MASTRO DE PARA-RAIOS DIAMETRO NOMINAL 1 1/2"</t>
  </si>
  <si>
    <t>BASE PARA MASTRO DE PARA-RAIOS DIAMETRO NOMINAL 2"</t>
  </si>
  <si>
    <t>BASE PARA RELE COM SUPORTE METALICO</t>
  </si>
  <si>
    <t>BASE UNIPOLAR PARA FUSIVEL NH1, CORRENTE NOMINAL DE 250 A, SEM CAPA</t>
  </si>
  <si>
    <t>BATE-ESTACAS POR GRAVIDADE, POTENCIA160 HP, PESO DO MARTELO ATE 3 TONELADAS</t>
  </si>
  <si>
    <t>BATENTE/ PORTAL/ ADUELA/ MARCO MACICO, E= *3 CM, L= *13 CM, *60 CM A 120* CM X *210 CM,  EM CEDRINHO/ ANGELIM COMERCIAL/ EUCALIPTO/ CURUPIXA/ PEROBA/ CUMARU OU EQUIVALENTE DA REGIAO (NAO INCLUI ALIZARES)</t>
  </si>
  <si>
    <t xml:space="preserve">JG    </t>
  </si>
  <si>
    <t>BATENTE/ PORTAL/ ADUELA/ MARCO MACICO, E= *3* CM, L= *13*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</si>
  <si>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</si>
  <si>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BATENTE/ PORTAL/ ADUELA/ MARCO MACICO, E= *3* CM, L= *7* CM, *60 CM A 120* CM X *210* CM, EM PINUS/ TAUARI/ VIROLA OU EQUIVALENTE DA REGIAO (NAO INCLUI ALIZARES)</t>
  </si>
  <si>
    <t>BATENTE/ PORTAL/ ADUELA/MARCO MACICO, E= *3* CM, L= *15* CM, *60 CM A 120* CM  X *210* CM, EM PINUS/ TAUARI/ VIROLA OU EQUIVALENTE DA REGIAO</t>
  </si>
  <si>
    <t>BATENTE/ PORTAL/ADUELA/ MARCO MACICO, E= *3* CM, L= *15* CM, *60 CM A 120* CM  X *210* CM,  EM CEDRINHO/ ANGELIM COMERCIAL/  EUCALIPTO/ CURUPIXA/ PEROBA/ CUMARU OU EQUIVALENTE DA REGIAO (NAO INCLUI ALIZARES)</t>
  </si>
  <si>
    <t>BATENTE/PORTAL/ADUELA/MARCO, EM MDF/PVC WOOD/POLIESTIRENO OU MADEIRA LAMINADA, L = *9,0* CM COM GUARNICAO REGULAVEL 2 FACES = *35* MM, PRIMER</t>
  </si>
  <si>
    <t>BETONEIRA CAPACIDADE NOMINAL 400 L, CAPACIDADE DE MISTURA  280 L, MOTOR ELETRICO TRIFASICO 220/380 V POTENCIA 2 CV, SEM CARREGADOR</t>
  </si>
  <si>
    <t>BETONEIRA CAPACIDADE NOMINAL 400 L, CAPACIDADE DE MISTURA 310 L, MOTOR A DIESEL POTENCIA 5 CV, SEM CARREGADOR</t>
  </si>
  <si>
    <t>BETONEIRA CAPACIDADE NOMINAL 400 L, CAPACIDADE DE MISTURA 310 L, MOTOR A GASOLINA POTENCIA 5,5 CV, SEM CARREGADOR</t>
  </si>
  <si>
    <t>BETONEIRA CAPACIDADE NOMINAL 600 L, CAPACIDADE DE MISTURA 440 L, MOTOR A GASOLINA POTENCIA 10 HP, COM CARREGADOR</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</si>
  <si>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</si>
  <si>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</si>
  <si>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</si>
  <si>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BLASTER, DINAMITADOR OU CABO DE FOGO</t>
  </si>
  <si>
    <t>BLASTER, DINAMITADOR OU CABO DE FOGO (MENSALISTA)</t>
  </si>
  <si>
    <t xml:space="preserve">MIL   </t>
  </si>
  <si>
    <t>BLOCO CERAMICO DE VEDACAO COM FUROS NA HORIZONTAL, 11,5 X 19 X 19 CM - 4,5 MPA (NBR 15270)</t>
  </si>
  <si>
    <t>BLOCO CERAMICO DE VEDACAO COM FUROS NA VERTICAL, 14 X 19 X 39 CM - 4,5 MPA (NBR 15270)</t>
  </si>
  <si>
    <t>BLOCO CERAMICO DE VEDACAO COM FUROS NA VERTICAL, 19 X 19 X 39 CM - 4,5 MPA (NBR 15270)</t>
  </si>
  <si>
    <t>BLOCO CERAMICO DE VEDACAO COM FUROS NA VERTICAL, 9 X 19 X 39 CM - 4,5 MPA (NBR 15270)</t>
  </si>
  <si>
    <t>BLOCO DE ESPUMA MULTIUSO *23 X 13 X 8* CM</t>
  </si>
  <si>
    <t>BLOCO DE POLIETILENO ALTA DENSIDADE, *27* X *30* X *100* CM, ACOMPANHADOS PLACAS  TERMINAIS  E LONGARINAS, PARA FUNDO DE FILTRO</t>
  </si>
  <si>
    <t>BLOCO DE VIDRO INCOLOR XADREZ, DE *20 X 20 X 10* CM</t>
  </si>
  <si>
    <t>BLOCO DE VIDRO INCOLOR, CANELADO, DE *19 X 19 X 8* CM</t>
  </si>
  <si>
    <t>BLOCO DE VIDRO/ELEMENTO VAZADO INCOLOR, VENEZIANA, DE *20 X 20 X 6* CM</t>
  </si>
  <si>
    <t>BLOCO DE VIDRO/ELEMENTO VAZADO, INCOLOR, VENEZIANA, *20 X 10 X 8* CM</t>
  </si>
  <si>
    <t>BLOCO ESTRUTURAL CERAMICO 14 X 19 X 29 CM, 6,0 MPA (NBR 15270)</t>
  </si>
  <si>
    <t>BLOCO ESTRUTURAL CERAMICO 14 X 19 X 34 CM, 6,0 MPA (NBR 15270)</t>
  </si>
  <si>
    <t>BLOCO ESTRUTURAL CERAMICO 14 X 19 X 39 CM, 6,0 MPA (NBR 15270)</t>
  </si>
  <si>
    <t>BLOCO ESTRUTURAL CERAMICO 19 X 19 X 29 CM, 6,0 MPA (NBR 15270)</t>
  </si>
  <si>
    <t>BLOCO ESTRUTURAL CERAMICO 19 X 19 X 39 CM, 6,0 MPA (NBR 15270)</t>
  </si>
  <si>
    <t>BLOQUETE/PISO INTERTRAVADO DE CONCRETO - MODELO ONDA/16 FACES/RETANGULAR/TIJOLINHO/PAVER/HOLANDES/PARALELEPIPEDO, *22 CM X *11 CM, E = 10 CM, RESISTENCIA DE 50 MPA (NBR 9781), COR NATURAL</t>
  </si>
  <si>
    <t>BLOQUETE/PISO INTERTRAVADO DE CONCRETO - MODELO ONDA/16 FACES/RETANGULAR/TIJOLINHO/PAVER/HOLANDES/PARALELEPIPEDO, *22 CM X 11* CM, E = 8 CM, RESISTENCIA DE 35 MPA (NBR 9781), COR NATURAL</t>
  </si>
  <si>
    <t>BLOQUETE/PISO INTERTRAVADO DE CONCRETO - MODELO ONDA/16 FACES/RETANGULAR/TIJOLINHO/PAVER/HOLANDES/PARALELEPIPEDO, 20 CM X 10 CM, E = 10 CM, RESISTENCIA DE 35 MPA (NBR 9781), COR NATURAL</t>
  </si>
  <si>
    <t>BLOQUETE/PISO INTERTRAVADO DE CONCRETO - MODELO ONDA/16 FACES/RETANGULAR/TIJOLINHO/PAVER/HOLANDES/PARALELEPIPEDO, 20 CM X 10 CM, E = 6 CM, RESISTENCIA DE 35 MPA (NBR 9781), COLORIDO</t>
  </si>
  <si>
    <t>BLOQUETE/PISO INTERTRAVADO DE CONCRETO - MODELO ONDA/16 FACES/RETANGULAR/TIJOLINHO/PAVER/HOLANDES/PARALELEPIPEDO, 20 CM X 10 CM, E = 6 CM, RESISTENCIA DE 35 MPA (NBR 9781), COR NATURAL</t>
  </si>
  <si>
    <t>BLOQUETE/PISO INTERTRAVADO DE CONCRETO - MODELO ONDA/16 FACES/RETANGULAR/TIJOLINHO/PAVER/HOLANDES/PARALELEPIPEDO, 20 CM X 10 CM, E = 8 CM, RESISTENCIA DE 35 MPA (NBR 9781), COLORIDO</t>
  </si>
  <si>
    <t>BLOQUETE/PISO INTERTRAVADO DE CONCRETO - MODELO RAQUETE, *22 CM X 13,5* CM, E = 6 CM, RESISTENCIA DE 35 MPA (NBR 9781), COR NATURAL</t>
  </si>
  <si>
    <t>BOCAL PVC, PARA CALHA PLUVIAL, DIAMETRO DA SAIDA ENTRE 80 E 100 MM, PARA DRENAGEM PREDIAL</t>
  </si>
  <si>
    <t>BOLSA DE LIGACAO EM PVC FLEXIVEL PARA VASO SANITARIO 1.1/2 " (40 MM)</t>
  </si>
  <si>
    <t>BOLSA DE LONA PARA FERRAMENTAS *50 X 35 X 25* CM</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</si>
  <si>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</si>
  <si>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</si>
  <si>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COM MOTOR ELETRICO MONOFASICO, POTENCIA 0,33 HP,  BOCAIS 1" X 3/4", DIAMETRO DO ROTOR 99 MM, HM/Q = 4 MCA / 8,5 M3/H A 18 MCA / 0,90 M3/H</t>
  </si>
  <si>
    <t>BOMBA CENTRIFUGA MONOESTAGIO COM MOTOR ELETRICO MONOFASICO, POTENCIA 15 HP,  DIAMETRO DO ROTOR *173* MM, HM/Q = *30* MCA / *90* M3/H A *45* MCA / *55* M3/H</t>
  </si>
  <si>
    <t>BOMBA CENTRIFUGA MOTOR ELETRICO MONOFASICO 0,49 HP  BOCAIS 1" X 3/4", DIAMETRO DO ROTOR 110 MM, HM/Q: 6 M / 8,3 M3/H A 20 M / 1,2 M3/H</t>
  </si>
  <si>
    <t>BOMBA CENTRIFUGA MOTOR ELETRICO MONOFASICO 0,50 CV DIAMETRO DE SUCCAO X ELEVACAO 3/4" X 3/4", MONOESTAGIO, DIAMETRO DOS ROTORES 114 MM, HM/Q: 2 M / 2,99 M3/H A 24 M / 0,71 M3/H</t>
  </si>
  <si>
    <t>BOMBA CENTRIFUGA MOTOR ELETRICO MONOFASICO 0,74HP  DIAMETRO DE SUCCAO X ELEVACAO 1 1/4" X 1", DIAMETRO DO ROTOR 120 MM, HM/Q: 8 M / 7,70 M3/H A 24 M / 2,80 M3/H</t>
  </si>
  <si>
    <t>BOMBA CENTRIFUGA MOTOR ELETRICO TRIFASICO 0,99HP  DIAMETRO DE SUCCAO X ELEVACAO 1" X 1", DIAMETRO DO ROTOR 145 MM, HM/Q: 14 M / 8,4 M3/H A 40 M / 0,60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</si>
  <si>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</si>
  <si>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</si>
  <si>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</si>
  <si>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BOMBA CENTRIFUGA,  MOTOR ELETRICO TRIFASICO 1,48HP  DIAMETRO DE SUCCAO X ELEVACAO 1 1/2" X 1", DIAMETRO DO ROTOR 117 MM, HM/Q: 10 M / 21,9 M3/H A 24 M / 6,1 M3/H</t>
  </si>
  <si>
    <t>BOMBA DE PROJECAO DE CONCRETO SECO, POTENCIA 10 CV, VAZAO 3 M3/H</t>
  </si>
  <si>
    <t>BOMBA DE PROJECAO DE CONCRETO SECO, POTENCIA 10 CV, VAZAO 6 M3/H</t>
  </si>
  <si>
    <t>BOMBA SUBMERSA PARA POCOS TUBULARES PROFUNDOS DIAMETRO DE 4 POLEGADAS, ELETRICA, MONOFASICA, POTENCIA 0,49 HP, 13 ESTAGIOS, BOCAL DE DESCARGA DIAMETRO DE UMA POLEGADA E MEIA, HM/Q = 18 M / 1,90 M3/H A 85 M / 0,60 M3/H</t>
  </si>
  <si>
    <t>BOMBA SUBMERSA PARA POCOS TUBULARES PROFUNDOS DIAMETRO DE 4 POLEGADAS, ELETRICA, TRIFASICA, POTENCIA 1,97 HP, 20 ESTAGIOS, BOCAL DE DESCARGA DIAMETRO DE UMA POLEGADA E MEIA, HM/Q = 18 M / 5,40 M3/H A 164 M / 0,80 M3/H</t>
  </si>
  <si>
    <t>BOMBA SUBMERSA PARA POCOS TUBULARES PROFUNDOS DIAMETRO DE 4 POLEGADAS, ELETRICA, TRIFASICA, POTENCIA 5,42 HP, 15 ESTAGIOS, BOCAL DE DESCARGA DIAMETRO DE 2 POLEGADAS, HM/Q = 18 M / 18,10 M3/H A 121 M / 2,90 M3/H</t>
  </si>
  <si>
    <t>BOMBA SUBMERSA PARA POCOS TUBULARES PROFUNDOS DIAMETRO DE 4 POLEGADAS, ELETRICA, TRIFASICA, POTENCIA 5,42 HP, 29 ESTAGIOS, BOCAL DE DESCARGA DE UMA POLEGADA E MEIA, HM/Q = 18 M / 8,10 M3/H A 201 M / 3,2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</si>
  <si>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</si>
  <si>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3,45 HP, 5 ESTAGIOS, BOCAL DE DESCARGA DIAMETRO DE 2 POLEGADAS, HM/Q = 68,5 M / 6,12 M3/H A 39,5 M / 14,04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</si>
  <si>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</si>
  <si>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</si>
  <si>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SUBMERSIVEL, ELETRICA, TRIFASICA, POTENCIA 0,98 HP, DIAMETRO DO ROTOR 142 MM SEMIABERTO, BOCAL DE SAIDA DIAMETRO DE 2 POLEGADAS, HM/Q = 2 M / 32 M3/H A 8 M / 16 M3/H</t>
  </si>
  <si>
    <t>BOMBA SUBMERSIVEL, ELETRICA, TRIFASICA, POTENCIA 0,99 HP, DIAMETRO ROTOR 98 MM SEMIABERTO, BOCAL DE SAIDA DIAMETRO 2 POLEGADAS, HM/Q = 2 M / 28,90 M3/H A 14 M / 7 M3/H</t>
  </si>
  <si>
    <t>BOMBA SUBMERSIVEL, ELETRICA, TRIFASICA, POTENCIA 1,97 HP, DIAMETRO DO ROTOR 144 MM SEMIABERTO, BOCAL DE SAIDA DIAMETRO DE 2 POLEGADAS, HM/Q = 2 M / 26,8 M3/H A 28 M / 4,6 M3/H</t>
  </si>
  <si>
    <t>BOMBA SUBMERSIVEL, ELETRICA, TRIFASICA, POTENCIA 13 HP, DIAMETRO DO ROTOR 170 MM, BOCAL DE SAIDA DIAMETRO DE 3 POLEGADAS, HM/Q = 11 M / 68,40 M3/H A 72 M / 3,6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</si>
  <si>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</si>
  <si>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</si>
  <si>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TRIPLEX COM MOTOR A DIESEL, NACIONAL, DIAMETRO DE SUCCAO DE 2 1/2''</t>
  </si>
  <si>
    <t>BOMBA TRIPLEX, PARA INJECAO DE CALDA DE CIMENTO, VAZAO MAXIMA DE *100* LITROS/MINUTO, PRESSAO MAXIMA DE *70* BAR, POTENCIA DE 15 CV</t>
  </si>
  <si>
    <t>BOTA DE PVC PRETA, CANO MEDIO, SEM FORRO</t>
  </si>
  <si>
    <t>BOTA DE SEGURANCA COM BIQUEIRA DE ACO E COLARINHO ACOLCHOADO</t>
  </si>
  <si>
    <t>BRACO / CANO PARA CHUVEIRO ELETRICO, EM ALUMINIO, 30 CM X 1/2 "</t>
  </si>
  <si>
    <t>BRACO OU HASTE COM CANOPLA PLASTICA, 1/2 ", PARA CHUVEIRO ELETRICO</t>
  </si>
  <si>
    <t>BRACO OU HASTE COM CANOPLA PLASTICA, 1/2 ", PARA CHUVEIRO SIMPLES</t>
  </si>
  <si>
    <t>BRACO P/ LUMINARIA PUBLICA 1 X 1,50M ROMAGNOLE OU EQUIV</t>
  </si>
  <si>
    <t>BUCHA DE NYLON SEM ABA S10</t>
  </si>
  <si>
    <t>BUCHA DE NYLON SEM ABA S10, COM PARAFUSO DE 6,10 X 65 MM EM ACO ZINCADO COM ROSCA SOBERBA, CABECA CHATA E FENDA PHILLIPS</t>
  </si>
  <si>
    <t>BUCHA DE NYLON SEM ABA S12, COM PARAFUSO DE 5/16" X 80 MM EM ACO ZINCADO COM ROSCA SOBERBA E CABECA SEXTAVADA</t>
  </si>
  <si>
    <t>BUCHA DE NYLON SEM ABA S4</t>
  </si>
  <si>
    <t>BUCHA DE NYLON SEM ABA S5</t>
  </si>
  <si>
    <t>BUCHA DE NYLON SEM ABA S6</t>
  </si>
  <si>
    <t>BUCHA DE NYLON SEM ABA S6, COM PARAFUSO DE 4,20 X 40 MM EM ACO ZINCADO COM ROSCA SOBERBA, CABECA CHATA E FENDA PHILLIPS</t>
  </si>
  <si>
    <t>BUCHA DE NYLON SEM ABA S8</t>
  </si>
  <si>
    <t>BUCHA DE NYLON SEM ABA S8, COM PARAFUSO DE 4,80 X 50 MM EM ACO ZINCADO COM ROSCA SOBERBA, CABECA CHATA E FENDA PHILLIPS</t>
  </si>
  <si>
    <t>BUCHA DE NYLON, DIAMETRO DO FURO 8 MM, COMPRIMENTO 40 MM, COM PARAFUSO DE ROSCA SOBERBA, CABECA CHATA, FENDA SIMPLES, 4,8 X 50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</si>
  <si>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</si>
  <si>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</si>
  <si>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</si>
  <si>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</si>
  <si>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</si>
  <si>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</si>
  <si>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BUCHA DE REDUCAO DE FERRO GALVANIZADO, COM ROSCA BSP, DE 1 1/2" X 1 1/4"</t>
  </si>
  <si>
    <t>BUCHA DE REDUCAO DE FERRO GALVANIZADO, COM ROSCA BSP, DE 1 1/2" X 1/2"</t>
  </si>
  <si>
    <t>BUCHA DE REDUCAO DE FERRO GALVANIZADO, COM ROSCA BSP, DE 1 1/2" X 1"</t>
  </si>
  <si>
    <t>BUCHA DE REDUCAO DE FERRO GALVANIZADO, COM ROSCA BSP, DE 1 1/2" X 3/4"</t>
  </si>
  <si>
    <t>BUCHA DE REDUCAO DE FERRO GALVANIZADO, COM ROSCA BSP, DE 1 1/4" X 1/2"</t>
  </si>
  <si>
    <t>BUCHA DE REDUCAO DE FERRO GALVANIZADO, COM ROSCA BSP, DE 1 1/4" X 1"</t>
  </si>
  <si>
    <t>BUCHA DE REDUCAO DE FERRO GALVANIZADO, COM ROSCA BSP, DE 1 1/4" X 3/4"</t>
  </si>
  <si>
    <t>BUCHA DE REDUCAO DE FERRO GALVANIZADO, COM ROSCA BSP, DE 1/2" X 1/4"</t>
  </si>
  <si>
    <t>BUCHA DE REDUCAO DE FERRO GALVANIZADO, COM ROSCA BSP, DE 1/2" X 3/8"</t>
  </si>
  <si>
    <t>BUCHA DE REDUCAO DE FERRO GALVANIZADO, COM ROSCA BSP, DE 1" X 1/2"</t>
  </si>
  <si>
    <t>BUCHA DE REDUCAO DE FERRO GALVANIZADO, COM ROSCA BSP, DE 1" X 3/4"</t>
  </si>
  <si>
    <t>BUCHA DE REDUCAO DE FERRO GALVANIZADO, COM ROSCA BSP, DE 2 1/2" X 1 1/2"</t>
  </si>
  <si>
    <t>BUCHA DE REDUCAO DE FERRO GALVANIZADO, COM ROSCA BSP, DE 2 1/2" X 1 1/4"</t>
  </si>
  <si>
    <t>BUCHA DE REDUCAO DE FERRO GALVANIZADO, COM ROSCA BSP, DE 2 1/2" X 1"</t>
  </si>
  <si>
    <t>BUCHA DE REDUCAO DE FERRO GALVANIZADO, COM ROSCA BSP, DE 2 1/2" X 2"</t>
  </si>
  <si>
    <t>BUCHA DE REDUCAO DE FERRO GALVANIZADO, COM ROSCA BSP, DE 2" X 1 1/2"</t>
  </si>
  <si>
    <t>BUCHA DE REDUCAO DE FERRO GALVANIZADO, COM ROSCA BSP, DE 2" X 1 1/4"</t>
  </si>
  <si>
    <t>BUCHA DE REDUCAO DE FERRO GALVANIZADO, COM ROSCA BSP, DE 2" X 1"</t>
  </si>
  <si>
    <t>BUCHA DE REDUCAO DE FERRO GALVANIZADO, COM ROSCA BSP, DE 3/4" X 1/2"</t>
  </si>
  <si>
    <t>BUCHA DE REDUCAO DE FERRO GALVANIZADO, COM ROSCA BSP, DE 3" X 1 1/2"</t>
  </si>
  <si>
    <t>BUCHA DE REDUCAO DE FERRO GALVANIZADO, COM ROSCA BSP, DE 3" X 1 1/4"</t>
  </si>
  <si>
    <t>BUCHA DE REDUCAO DE FERRO GALVANIZADO, COM ROSCA BSP, DE 3" X 2 1/2"</t>
  </si>
  <si>
    <t>BUCHA DE REDUCAO DE FERRO GALVANIZADO, COM ROSCA BSP, DE 3" X 2"</t>
  </si>
  <si>
    <t>BUCHA DE REDUCAO DE FERRO GALVANIZADO, COM ROSCA BSP, DE 4" X 2 1/2"</t>
  </si>
  <si>
    <t>BUCHA DE REDUCAO DE FERRO GALVANIZADO, COM ROSCA BSP, DE 4" X 2"</t>
  </si>
  <si>
    <t>BUCHA DE REDUCAO DE FERRO GALVANIZADO, COM ROSCA BSP, DE 4" X 3"</t>
  </si>
  <si>
    <t>BUCHA DE REDUCAO DE FERRO GALVANIZADO, COM ROSCA BSP, DE 5" X 4"</t>
  </si>
  <si>
    <t>BUCHA DE REDUCAO DE FERRO GALVANIZADO, COM ROSCA BSP, DE 6" X 4"</t>
  </si>
  <si>
    <t>BUCHA DE REDUCAO DE FERRO GALVANIZADO, COM ROSCA BSP, DE 6" X 5"</t>
  </si>
  <si>
    <t>BUCHA DE REDUCAO DE PVC, SOLDAVEL, CURTA, COM 110 X 85 MM, PARA AGUA FRIA PREDIAL</t>
  </si>
  <si>
    <t>BUCHA DE REDUCAO DE PVC, SOLDAVEL, CURTA, COM 25 X 20 MM, PARA AGUA FRIA PREDIAL</t>
  </si>
  <si>
    <t>BUCHA DE REDUCAO DE PVC, SOLDAVEL, CURTA, COM 32 X 25 MM, PARA AGUA FRIA PREDIAL</t>
  </si>
  <si>
    <t>BUCHA DE REDUCAO DE PVC, SOLDAVEL, CURTA, COM 40 X 32 MM, PARA AGUA FRIA PREDIAL</t>
  </si>
  <si>
    <t>BUCHA DE REDUCAO DE PVC, SOLDAVEL, CURTA, COM 50 X 40 MM, PARA AGUA FRIA PREDIAL</t>
  </si>
  <si>
    <t>BUCHA DE REDUCAO DE PVC, SOLDAVEL, CURTA, COM 60 X 50 MM, PARA AGUA FRIA PREDIAL</t>
  </si>
  <si>
    <t>BUCHA DE REDUCAO DE PVC, SOLDAVEL, CURTA, COM 75 X 60 MM, PARA AGUA FRIA PREDIAL</t>
  </si>
  <si>
    <t>BUCHA DE REDUCAO DE PVC, SOLDAVEL, CURTA, COM 85 X 75 MM, PARA AGUA FRIA PREDIAL</t>
  </si>
  <si>
    <t>BUCHA DE REDUCAO DE PVC, SOLDAVEL, LONGA, COM 110 X 60 MM, PARA AGUA FRIA PREDIAL</t>
  </si>
  <si>
    <t>BUCHA DE REDUCAO DE PVC, SOLDAVEL, LONGA, COM 110 X 75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</si>
  <si>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</si>
  <si>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</si>
  <si>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</si>
  <si>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BUCHA DE REDUCAO DE PVC, SOLDAVEL, LONGA, COM 50 X 20 MM, PARA AGUA FRIA PREDIAL</t>
  </si>
  <si>
    <t>BUCHA DE REDUCAO DE PVC, SOLDAVEL, LONGA, COM 50 X 25 MM, PARA AGUA FRIA PREDIAL</t>
  </si>
  <si>
    <t>BUCHA DE REDUCAO DE PVC, SOLDAVEL, LONGA, COM 50 X 32 MM, PARA AGUA FRIA PREDIAL</t>
  </si>
  <si>
    <t>BUCHA DE REDUCAO DE PVC, SOLDAVEL, LONGA, COM 60 X 25 MM, PARA AGUA FRIA PREDIAL</t>
  </si>
  <si>
    <t>BUCHA DE REDUCAO DE PVC, SOLDAVEL, LONGA, COM 60 X 32 MM, PARA AGUA FRIA PREDIAL</t>
  </si>
  <si>
    <t>BUCHA DE REDUCAO DE PVC, SOLDAVEL, LONGA, COM 60 X 40 MM, PARA AGUA FRIA PREDIAL</t>
  </si>
  <si>
    <t>BUCHA DE REDUCAO DE PVC, SOLDAVEL, LONGA, COM 60 X 50 MM, PARA AGUA FRIA PREDIAL</t>
  </si>
  <si>
    <t>BUCHA DE REDUCAO DE PVC, SOLDAVEL, LONGA, COM 75 X 50 MM, PARA AGUA FRIA PREDIAL</t>
  </si>
  <si>
    <t>BUCHA DE REDUCAO DE PVC, SOLDAVEL, LONGA, COM 85 X 60 MM, PARA AGUA FRIA PREDIAL</t>
  </si>
  <si>
    <t>BUCHA DE REDUCAO DE PVC, SOLDAVEL, LONGA, 50 X 40 MM, PARA ESGOTO PREDIAL</t>
  </si>
  <si>
    <t>BUCHA DE REDUCAO EM ALUMINIO, COM ROSCA, DE 1 1/2" X 1 1/4", PARA ELETRODUTO</t>
  </si>
  <si>
    <t>BUCHA DE REDUCAO EM ALUMINIO, COM ROSCA, DE 1 1/2" X 1", PARA ELETRODUTO</t>
  </si>
  <si>
    <t>BUCHA DE REDUCAO EM ALUMINIO, COM ROSCA, DE 1 1/2" X 3/4", PARA ELETRODUTO</t>
  </si>
  <si>
    <t>BUCHA DE REDUCAO EM ALUMINIO, COM ROSCA, DE 1 1/4" X 1/2", PARA ELETRODUTO</t>
  </si>
  <si>
    <t>BUCHA DE REDUCAO EM ALUMINIO, COM ROSCA, DE 1 1/4" X 1", PARA ELETRODUTO</t>
  </si>
  <si>
    <t>BUCHA DE REDUCAO EM ALUMINIO, COM ROSCA, DE 1 1/4" X 3/4", PARA ELETRODUTO</t>
  </si>
  <si>
    <t>BUCHA DE REDUCAO EM ALUMINIO, COM ROSCA, DE 1" X 1/2", PARA ELETRODUTO</t>
  </si>
  <si>
    <t>BUCHA DE REDUCAO EM ALUMINIO, COM ROSCA, DE 1" X 3/4", PARA ELETRODUTO</t>
  </si>
  <si>
    <t>BUCHA DE REDUCAO EM ALUMINIO, COM ROSCA, DE 2 1/2" X 1 1/2", PARA ELETRODUTO</t>
  </si>
  <si>
    <t>BUCHA DE REDUCAO EM ALUMINIO, COM ROSCA, DE 2 1/2" X 1 1/4", PARA ELETRODUTO</t>
  </si>
  <si>
    <t>BUCHA DE REDUCAO EM ALUMINIO, COM ROSCA, DE 2 1/2" X 1", PARA ELETRODUTO</t>
  </si>
  <si>
    <t>BUCHA DE REDUCAO EM ALUMINIO, COM ROSCA, DE 2 1/2" X 2", PARA ELETRODUTO</t>
  </si>
  <si>
    <t>BUCHA DE REDUCAO EM ALUMINIO, COM ROSCA, DE 2" X 1 1/2", PARA ELETRODUTO</t>
  </si>
  <si>
    <t>BUCHA DE REDUCAO EM ALUMINIO, COM ROSCA, DE 2" X 1 1/4", PARA ELETRODUTO</t>
  </si>
  <si>
    <t>BUCHA DE REDUCAO EM ALUMINIO, COM ROSCA, DE 2" X 1", PARA ELETRODUTO</t>
  </si>
  <si>
    <t>BUCHA DE REDUCAO EM ALUMINIO, COM ROSCA, DE 2" X 3/4", PARA ELETRODUTO</t>
  </si>
  <si>
    <t>BUCHA DE REDUCAO EM ALUMINIO, COM ROSCA, DE 3/4" X 1/2",  PARA ELETRODUTO</t>
  </si>
  <si>
    <t>BUCHA DE REDUCAO EM ALUMINIO, COM ROSCA, DE 3" X 1 1/2", PARA ELETRODUTO</t>
  </si>
  <si>
    <t>BUCHA DE REDUCAO EM ALUMINIO, COM ROSCA, DE 3" X 1 1/4", PARA ELETRODUTO</t>
  </si>
  <si>
    <t>BUCHA DE REDUCAO EM ALUMINIO, COM ROSCA, DE 3" X 2 1/2", PARA ELETRODUTO</t>
  </si>
  <si>
    <t>BUCHA DE REDUCAO EM ALUMINIO, COM ROSCA, DE 3" X 2", PARA ELETRODUTO</t>
  </si>
  <si>
    <t>BUCHA DE REDUCAO EM ALUMINIO, COM ROSCA, DE 4" X 2 1/2", PARA ELETRODUTO</t>
  </si>
  <si>
    <t>BUCHA DE REDUCAO EM ALUMINIO, COM ROSCA, DE 4" X 2", PARA ELETRODUTO</t>
  </si>
  <si>
    <t>BUCHA DE REDUCAO EM ALUMINIO, COM ROSCA, DE 4" X 3", PARA ELETRODUTO</t>
  </si>
  <si>
    <t>BUCHA DE REDUCAO PVC ROSCAVEL 1 1/2" X 1"</t>
  </si>
  <si>
    <t>BUCHA DE REDUCAO PVC ROSCAVEL 3/4" X 1/2"</t>
  </si>
  <si>
    <t>BUCHA DE REDUCAO PVC ROSCAVEL, 1 1/2" X 3/4"</t>
  </si>
  <si>
    <t>BUCHA DE REDUCAO PVC ROSCAVEL, 1" X 1/2"</t>
  </si>
  <si>
    <t>BUCHA DE REDUCAO PVC ROSCAVEL, 1" X 3/4"</t>
  </si>
  <si>
    <t>BUCHA DE REDUCAO PVC, ROSCAVEL,  2"  X 1 1/2 "</t>
  </si>
  <si>
    <t>BUCHA DE REDUCAO PVC, ROSCAVEL, 1 1/2"  X1 1/4 "</t>
  </si>
  <si>
    <t>BUCHA DE REDUCAO PVC, ROSCAVEL, 1 1/4"  X 3/4 "</t>
  </si>
  <si>
    <t>BUCHA DE REDUCAO PVC, ROSCAVEL, 1 1/4" X 1 "</t>
  </si>
  <si>
    <t>BUCHA DE REDUCAO PVC, ROSCAVEL, 2"  X 1 "</t>
  </si>
  <si>
    <t>BUCHA DE REDUCAO PVC, ROSCAVEL, 2"  X 1 1/4 "</t>
  </si>
  <si>
    <t>BUCHA DE REDUCAO, CPVC, SOLDAVEL, 22 X 15 MM, PARA AGUA QUENTE</t>
  </si>
  <si>
    <t>BUCHA DE REDUCAO, CPVC, SOLDAVEL, 28 X 22 MM, PARA AGUA QUENTE</t>
  </si>
  <si>
    <t>BUCHA DE REDUCAO, CPVC, SOLDAVEL, 35 X 28 MM, PARA AGUA QUENTE</t>
  </si>
  <si>
    <t>BUCHA DE REDUCAO, CPVC, SOLDAVEL, 42 X 22 MM, PARA AGUA QUENTE</t>
  </si>
  <si>
    <t>BUCHA DE REDUCAO, PPR, DN 25 X 20 MM, PARA AGUA QUENTE PREDIAL</t>
  </si>
  <si>
    <t>BUCHA DE REDUCAO, PPR, DN 32 X 25 MM, PARA AGUA QUENTE E FRIA PREDIAL</t>
  </si>
  <si>
    <t>BUCHA DE REDUCAO, PPR, DN 40 X 25 MM, PARA AGUA QUENTE E FRIA PREDIAL</t>
  </si>
  <si>
    <t>BUCHA EM ALUMINIO, COM ROSCA, DE  1 1/2", PARA ELETRODUTO</t>
  </si>
  <si>
    <t>BUCHA EM ALUMINIO, COM ROSCA, DE 1 1/4", PARA ELETRODUTO</t>
  </si>
  <si>
    <t>BUCHA EM ALUMINIO, COM ROSCA, DE 1/2", PARA ELETRODUTO</t>
  </si>
  <si>
    <t>BUCHA EM ALUMINIO, COM ROSCA, DE 1", PARA ELETRODUTO</t>
  </si>
  <si>
    <t>BUCHA EM ALUMINIO, COM ROSCA, DE 2 1/2", PARA ELETRODUTO</t>
  </si>
  <si>
    <t>BUCHA EM ALUMINIO, COM ROSCA, DE 2", PARA ELETRODUTO</t>
  </si>
  <si>
    <t>BUCHA EM ALUMINIO, COM ROSCA, DE 3/4", PARA ELETRODUTO</t>
  </si>
  <si>
    <t>BUCHA EM ALUMINIO, COM ROSCA, DE 3/8", PARA ELETRODUTO</t>
  </si>
  <si>
    <t>BUCHA EM ALUMINIO, COM ROSCA, DE 3", PARA ELETRODUTO</t>
  </si>
  <si>
    <t>BUCHA EM ALUMINIO, COM ROSCA, DE 4", PARA ELETRODUTO</t>
  </si>
  <si>
    <t>CABECEIRA DIREITA OU ESQUERDA, PVC, PARA CALHA PLUVIAL, DIAMETRO ENTRE 119 E 170 MM, PARA DRENAGEM PREDIAL</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</si>
  <si>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</si>
  <si>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</si>
  <si>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</si>
  <si>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</si>
  <si>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</si>
  <si>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</si>
  <si>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3 1/2"</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</si>
  <si>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</si>
  <si>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3"</t>
  </si>
  <si>
    <t>CABECOTE PARA ENTRADA DE LINHA DE ALIMENTACAO PARA ELETRODUTO, EM LIGA DE ALUMINIO COM ACABAMENTO ANTI CORROSIVO, COM FIXACAO POR ENCAIXE LISO DE 360 GRAUS, DE 4"</t>
  </si>
  <si>
    <t>CABIDE/GANCHO DE BANHEIRO SIMPLES EM METAL CROMADO</t>
  </si>
  <si>
    <t>CABO DE ACO GALVANIZADO, DIAMETRO 12,7 MM (1/2"), COM ALMA DE ACO CABO INDEPENDENTE 6 X 25 F</t>
  </si>
  <si>
    <t>CABO DE ACO GALVANIZADO, DIAMETRO 12,7 MM (1/2"), COM ALMA DE FIBRA 6 X 25 F</t>
  </si>
  <si>
    <t>CABO DE ACO GALVANIZADO, DIAMETRO 9,53 MM (3/8"), COM ALMA DE FIBRA 6 X 25 F</t>
  </si>
  <si>
    <t>CABO DE ALUMINIO NU COM ALMA DE ACO, BITOLA 1/0 AWG</t>
  </si>
  <si>
    <t>CABO DE ALUMINIO NU COM ALMA DE ACO, BITOLA 2 AWG</t>
  </si>
  <si>
    <t>CABO DE ALUMINIO NU COM ALMA DE ACO, BITOLA 2/0 AWG</t>
  </si>
  <si>
    <t>CABO DE ALUMINIO NU COM ALMA DE ACO, BITOLA 4 AWG</t>
  </si>
  <si>
    <t>CABO DE ALUMINIO NU SEM ALMA DE ACO, BITOLA 1/0 AWG</t>
  </si>
  <si>
    <t>CABO DE ALUMINIO NU SEM ALMA DE ACO, BITOLA 2 AWG</t>
  </si>
  <si>
    <t>CABO DE ALUMINIO NU SEM ALMA DE ACO, BITOLA 2/0 AWG</t>
  </si>
  <si>
    <t>CABO DE ALUMINIO NU SEM ALMA DE ACO, BITOLA 4 AWG</t>
  </si>
  <si>
    <t>CABO DE COBRE NU 10 MM2 MEIO-DURO</t>
  </si>
  <si>
    <t>CABO DE COBRE NU 120 MM2 MEIO-DURO</t>
  </si>
  <si>
    <t>CABO DE COBRE NU 150 MM2 MEIO-DURO</t>
  </si>
  <si>
    <t>CABO DE COBRE NU 16 MM2 MEIO-DURO</t>
  </si>
  <si>
    <t>CABO DE COBRE NU 185 MM2 MEIO-DURO</t>
  </si>
  <si>
    <t>CABO DE COBRE NU 25 MM2 MEIO-DURO</t>
  </si>
  <si>
    <t>CABO DE COBRE NU 300 MM2 MEIO-DURO</t>
  </si>
  <si>
    <t>CABO DE COBRE NU 35 MM2 MEIO-DURO</t>
  </si>
  <si>
    <t>CABO DE COBRE NU 50 MM2 MEIO-DURO</t>
  </si>
  <si>
    <t>CABO DE COBRE NU 500 MM2 MEIO-DURO</t>
  </si>
  <si>
    <t>CABO DE COBRE NU 70 MM2 MEIO-DURO</t>
  </si>
  <si>
    <t>CABO DE COBRE NU 95 MM2 MEIO-DURO</t>
  </si>
  <si>
    <t>CABO DE COBRE RIGIDO, CLASSE 2, ISOLACAO EM PVC, ANTI-CHAMA BWF-B, 1 CONDUTOR, 450/750 V, DIAMETRO 120 MM2</t>
  </si>
  <si>
    <t>CABO DE COBRE UNIPOLAR 10 MM2, BLINDADO, ISOLACAO 3,6/6 KV EPR, COBERTURA EM PVC</t>
  </si>
  <si>
    <t>CABO DE COBRE UNIPOLAR 16 MM2, BLINDADO, ISOLACAO 3,6/6 KV EPR, COBERTURA EM PVC</t>
  </si>
  <si>
    <t>CABO DE COBRE UNIPOLAR 16 MM2, BLINDADO, ISOLACAO 6/10 KV EPR, COBERTURA EM PVC</t>
  </si>
  <si>
    <t>CABO DE COBRE UNIPOLAR 25 MM2, BLINDADO, ISOLACAO 3,6/6 KV EPR, COBERTURA EM PVC</t>
  </si>
  <si>
    <t>CABO DE COBRE UNIPOLAR 25MM2, BLINDADO, ISOLACAO 6/10 KV EPR, COBERTURA EM PVC</t>
  </si>
  <si>
    <t>CABO DE COBRE UNIPOLAR 35 MM2, BLINDADO, ISOLACAO 12/20 KV EPR, COBERTURA EM PVC</t>
  </si>
  <si>
    <t>CABO DE COBRE UNIPOLAR 35 MM2, BLINDADO, ISOLACAO 3,6/6 KV EPR, COBERTURA EM PVC</t>
  </si>
  <si>
    <t>CABO DE COBRE UNIPOLAR 35 MM2, BLINDADO, ISOLACAO 6/10 KV EPR, COBERTURA EM PVC</t>
  </si>
  <si>
    <t>CABO DE COBRE UNIPOLAR 50 MM2, BLINDADO, ISOLACAO 12/20 KV EPR, COBERTURA EM PVC</t>
  </si>
  <si>
    <t>CABO DE COBRE UNIPOLAR 50 MM2, BLINDADO, ISOLACAO 3,6/6 KV EPR, COBERTURA EM PVC</t>
  </si>
  <si>
    <t>CABO DE COBRE UNIPOLAR 50 MM2, BLINDADO, ISOLACAO 6/10 KV EPR, COBERTURA EM PVC</t>
  </si>
  <si>
    <t>CABO DE COBRE UNIPOLAR 70 MM2, BLINDADO, ISOLACAO 12/20 KV EPR, COBERTURA EM PVC</t>
  </si>
  <si>
    <t>CABO DE COBRE UNIPOLAR 70 MM2, BLINDADO, ISOLACAO 3,6/6 KV EPR, COBERTURA EM PVC</t>
  </si>
  <si>
    <t>CABO DE COBRE UNIPOLAR 70 MM2, BLINDADO, ISOLACAO 6/10 KV EPR, COBERTURA EM PVC</t>
  </si>
  <si>
    <t>CABO DE COBRE UNIPOLAR 95 MM2, BLINDADO, ISOLACAO 12/20 KV EPR, COBERTURA EM PVC</t>
  </si>
  <si>
    <t>CABO DE COBRE UNIPOLAR 95 MM2, BLINDADO, ISOLACAO 3,6/6 KV EPR, COBERTURA EM PVC</t>
  </si>
  <si>
    <t>CABO DE COBRE UNIPOLAR 95 MM2, BLINDADO, ISOLACAO 6/10 KV EPR, COBERTURA EM PVC</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</si>
  <si>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</si>
  <si>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</si>
  <si>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</si>
  <si>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</si>
  <si>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</si>
  <si>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</si>
  <si>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</si>
  <si>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</si>
  <si>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</si>
  <si>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300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</si>
  <si>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</si>
  <si>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</si>
  <si>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</si>
  <si>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</si>
  <si>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500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</si>
  <si>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</si>
  <si>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70 MM2</t>
  </si>
  <si>
    <t>CABO DE COBRE, FLEXIVEL, CLASSE 4 OU 5, ISOLACAO EM PVC/A, ANTICHAMA BWF-B, COBERTURA PVC-ST1, ANTICHAMA BWF-B, 1 CONDUTOR, 0,6/1 KV, SECAO NOMINAL 95 MM2</t>
  </si>
  <si>
    <t>CABO DE COBRE, FLEXIVEL, CLASSE 4 OU 5, ISOLACAO EM PVC/A, ANTICHAMA BWF-B, 1 CONDUTOR, 450/750 V, SECAO NOMINAL 0,5 MM2</t>
  </si>
  <si>
    <t>CABO DE COBRE, FLEXIVEL, CLASSE 4 OU 5, ISOLACAO EM PVC/A, ANTICHAMA BWF-B, 1 CONDUTOR, 450/750 V, SECAO NOMINAL 0,75 MM2</t>
  </si>
  <si>
    <t>CABO DE COBRE, FLEXIVEL, CLASSE 4 OU 5, ISOLACAO EM PVC/A, ANTICHAMA BWF-B, 1 CONDUTOR, 450/750 V, SECAO NOMINAL 1,0 MM2</t>
  </si>
  <si>
    <t>CABO DE COBRE, FLEXIVEL, CLASSE 4 OU 5, ISOLACAO EM PVC/A, ANTICHAMA BWF-B, 1 CONDUTOR, 450/750 V, SECAO NOMINAL 1,5 MM2</t>
  </si>
  <si>
    <t>CABO DE COBRE, FLEXIVEL, CLASSE 4 OU 5, ISOLACAO EM PVC/A, ANTICHAMA BWF-B, 1 CONDUTOR, 450/750 V, SECAO NOMINAL 10 MM2</t>
  </si>
  <si>
    <t>CABO DE COBRE, FLEXIVEL, CLASSE 4 OU 5, ISOLACAO EM PVC/A, ANTICHAMA BWF-B, 1 CONDUTOR, 450/750 V, SECAO NOMINAL 120 MM2</t>
  </si>
  <si>
    <t>CABO DE COBRE, FLEXIVEL, CLASSE 4 OU 5, ISOLACAO EM PVC/A, ANTICHAMA BWF-B, 1 CONDUTOR, 450/750 V, SECAO NOMINAL 150 MM2</t>
  </si>
  <si>
    <t>CABO DE COBRE, FLEXIVEL, CLASSE 4 OU 5, ISOLACAO EM PVC/A, ANTICHAMA BWF-B, 1 CONDUTOR, 450/750 V, SECAO NOMINAL 16 MM2</t>
  </si>
  <si>
    <t>CABO DE COBRE, FLEXIVEL, CLASSE 4 OU 5, ISOLACAO EM PVC/A, ANTICHAMA BWF-B, 1 CONDUTOR, 450/750 V, SECAO NOMINAL 185 MM2</t>
  </si>
  <si>
    <t>CABO DE COBRE, FLEXIVEL, CLASSE 4 OU 5, ISOLACAO EM PVC/A, ANTICHAMA BWF-B, 1 CONDUTOR, 450/750 V, SECAO NOMINAL 2,5 MM2</t>
  </si>
  <si>
    <t>CABO DE COBRE, FLEXIVEL, CLASSE 4 OU 5, ISOLACAO EM PVC/A, ANTICHAMA BWF-B, 1 CONDUTOR, 450/750 V, SECAO NOMINAL 240 MM2</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</si>
  <si>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</si>
  <si>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</si>
  <si>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4 MM2</t>
  </si>
  <si>
    <t>CABO DE COBRE, FLEXIVEL, CLASSE 4 OU 5, ISOLACAO EM PVC/A, ANTICHAMA BWF-B, 1 CONDUTOR, 450/750 V, SECAO NOMINAL 50 MM2</t>
  </si>
  <si>
    <t>CABO DE COBRE, FLEXIVEL, CLASSE 4 OU 5, ISOLACAO EM PVC/A, ANTICHAMA BWF-B, 1 CONDUTOR, 450/750 V, SECAO NOMINAL 6 MM2</t>
  </si>
  <si>
    <t>CABO DE COBRE, FLEXIVEL, CLASSE 4 OU 5, ISOLACAO EM PVC/A, ANTICHAMA BWF-B, 1 CONDUTOR, 450/750 V, SECAO NOMINAL 70 MM2</t>
  </si>
  <si>
    <t>CABO DE COBRE, FLEXIVEL, CLASSE 4 OU 5, ISOLACAO EM PVC/A, ANTICHAMA BWF-B, 1 CONDUTOR, 450/750 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</si>
  <si>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</si>
  <si>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</si>
  <si>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185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</si>
  <si>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</si>
  <si>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</si>
  <si>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</si>
  <si>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</si>
  <si>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500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</si>
  <si>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</si>
  <si>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</si>
  <si>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ISOLACAO EM PVC/A, ANTICHAMA BWF-B, 1 CONDUTOR, 450/750 V, SECAO NOMINAL 1,5 MM2</t>
  </si>
  <si>
    <t>CABO DE COBRE, RIGIDO, CLASSE 2, ISOLACAO EM PVC/A, ANTICHAMA BWF-B, 1 CONDUTOR, 450/750 V, SECAO NOMINAL 10 MM2</t>
  </si>
  <si>
    <t>CABO DE COBRE, RIGIDO, CLASSE 2, ISOLACAO EM PVC/A, ANTICHAMA BWF-B, 1 CONDUTOR, 450/750 V, SECAO NOMINAL 150 MM2</t>
  </si>
  <si>
    <t>CABO DE COBRE, RIGIDO, CLASSE 2, ISOLACAO EM PVC/A, ANTICHAMA BWF-B, 1 CONDUTOR, 450/750 V, SECAO NOMINAL 16 MM2</t>
  </si>
  <si>
    <t>CABO DE COBRE, RIGIDO, CLASSE 2, ISOLACAO EM PVC/A, ANTICHAMA BWF-B, 1 CONDUTOR, 450/750 V, SECAO NOMINAL 185 MM2</t>
  </si>
  <si>
    <t>CABO DE COBRE, RIGIDO, CLASSE 2, ISOLACAO EM PVC/A, ANTICHAMA BWF-B, 1 CONDUTOR, 450/750 V, SECAO NOMINAL 2,5 MM2</t>
  </si>
  <si>
    <t>CABO DE COBRE, RIGIDO, CLASSE 2, ISOLACAO EM PVC/A, ANTICHAMA BWF-B, 1 CONDUTOR, 450/750 V, SECAO NOMINAL 240 MM2</t>
  </si>
  <si>
    <t>CABO DE COBRE, RIGIDO, CLASSE 2, ISOLACAO EM PVC/A, ANTICHAMA BWF-B, 1 CONDUTOR, 450/750 V, SECAO NOMINAL 25 MM2</t>
  </si>
  <si>
    <t>CABO DE COBRE, RIGIDO, CLASSE 2, ISOLACAO EM PVC/A, ANTICHAMA BWF-B, 1 CONDUTOR, 450/750 V, SECAO NOMINAL 300 MM2</t>
  </si>
  <si>
    <t>CABO DE COBRE, RIGIDO, CLASSE 2, ISOLACAO EM PVC/A, ANTICHAMA BWF-B, 1 CONDUTOR, 450/750 V, SECAO NOMINAL 35 MM2</t>
  </si>
  <si>
    <t>CABO DE COBRE, RIGIDO, CLASSE 2, ISOLACAO EM PVC/A, ANTICHAMA BWF-B, 1 CONDUTOR, 450/750 V, SECAO NOMINAL 4 MM2</t>
  </si>
  <si>
    <t>CABO DE COBRE, RIGIDO, CLASSE 2, ISOLACAO EM PVC/A, ANTICHAMA BWF-B, 1 CONDUTOR, 450/750 V, SECAO NOMINAL 400 MM2</t>
  </si>
  <si>
    <t>CABO DE COBRE, RIGIDO, CLASSE 2, ISOLACAO EM PVC/A, ANTICHAMA BWF-B, 1 CONDUTOR, 450/750 V, SECAO NOMINAL 50 MM2</t>
  </si>
  <si>
    <t>CABO DE COBRE, RIGIDO, CLASSE 2, ISOLACAO EM PVC/A, ANTICHAMA BWF-B, 1 CONDUTOR, 450/750 V, SECAO NOMINAL 500 MM2</t>
  </si>
  <si>
    <t>CABO DE COBRE, RIGIDO, CLASSE 2, ISOLACAO EM PVC/A, ANTICHAMA BWF-B, 1 CONDUTOR, 450/750 V, SECAO NOMINAL 6 MM2</t>
  </si>
  <si>
    <t>CABO DE COBRE, RIGIDO, CLASSE 2, ISOLACAO EM PVC/A, ANTICHAMA BWF-B, 1 CONDUTOR, 450/750 V, SECAO NOMINAL 70 MM2</t>
  </si>
  <si>
    <t>CABO DE COBRE, RIGIDO, CLASSE 2, ISOLACAO EM PVC/A, ANTICHAMA BWF-B, 1 CONDUTOR, 450/750 V, SECAO NOMINAL 95 MM2</t>
  </si>
  <si>
    <t>CABO DE PAR TRANCADO UTP, 4 PARES, CATEGORIA 5E</t>
  </si>
  <si>
    <t>CABO DE PAR TRANCADO UTP, 4 PARES, CATEGORIA 6</t>
  </si>
  <si>
    <t>CABO FLEXIVEL PVC 750 V, 2 CONDUTORES DE 1,5 MM2</t>
  </si>
  <si>
    <t>CABO FLEXIVEL PVC 750 V, 2 CONDUTORES DE 10,0 MM2</t>
  </si>
  <si>
    <t>CABO FLEXIVEL PVC 750 V, 2 CONDUTORES DE 4,0 MM2</t>
  </si>
  <si>
    <t>CABO FLEXIVEL PVC 750 V, 2 CONDUTORES DE 6,0 MM2</t>
  </si>
  <si>
    <t>CABO FLEXIVEL PVC 750 V, 3 CONDUTORES DE 1,5 MM2</t>
  </si>
  <si>
    <t>CABO FLEXIVEL PVC 750 V, 3 CONDUTORES DE 10,0 MM2</t>
  </si>
  <si>
    <t>CABO FLEXIVEL PVC 750 V, 3 CONDUTORES DE 4,0 MM2</t>
  </si>
  <si>
    <t>CABO FLEXIVEL PVC 750 V, 3 CONDUTORES DE 6,0 MM2</t>
  </si>
  <si>
    <t>CABO FLEXIVEL PVC 750 V, 4 CONDUTORES DE 1,5 MM2</t>
  </si>
  <si>
    <t>CABO FLEXIVEL PVC 750 V, 4 CONDUTORES DE 10,0 MM2</t>
  </si>
  <si>
    <t>CABO FLEXIVEL PVC 750 V, 4 CONDUTORES DE 4,0 MM2</t>
  </si>
  <si>
    <t>CABO FLEXIVEL PVC 750 V, 4 CONDUTORES DE 6,0 MM2</t>
  </si>
  <si>
    <t>CABO MULTIPOLAR DE COBRE, FLEXIVEL, CLASSE 4 OU 5, ISOLACAO EM HEPR, COBERTURA EM PVC-ST2, ANTICHAMA BWF-B, 0,6/1 KV, 3 CONDUTORES DE 1,5 MM2</t>
  </si>
  <si>
    <t>CABO MULTIPOLAR DE COBRE, FLEXIVEL, CLASSE 4 OU 5, ISOLACAO EM HEPR, COBERTURA EM PVC-ST2, ANTICHAMA BWF-B, 0,6/1 KV, 3 CONDUTORES DE 10 MM2</t>
  </si>
  <si>
    <t>CABO MULTIPOLAR DE COBRE, FLEXIVEL, CLASSE 4 OU 5, ISOLACAO EM HEPR, COBERTURA EM PVC-ST2, ANTICHAMA BWF-B, 0,6/1 KV, 3 CONDUTORES DE 120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</si>
  <si>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</si>
  <si>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</si>
  <si>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</si>
  <si>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</si>
  <si>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4 MM2</t>
  </si>
  <si>
    <t>CABO MULTIPOLAR DE COBRE, FLEXIVEL, CLASSE 4 OU 5, ISOLACAO EM HEPR, COBERTURA EM PVC-ST2, ANTICHAMA BWF-B, 0,6/1 KV, 3 CONDUTORES DE 50 MM2</t>
  </si>
  <si>
    <t>CABO MULTIPOLAR DE COBRE, FLEXIVEL, CLASSE 4 OU 5, ISOLACAO EM HEPR, COBERTURA EM PVC-ST2, ANTICHAMA BWF-B, 0,6/1 KV, 3 CONDUTORES DE 6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</si>
  <si>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</si>
  <si>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</si>
  <si>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</si>
  <si>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</si>
  <si>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</si>
  <si>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</si>
  <si>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</si>
  <si>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</si>
  <si>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CI 50, 10 PARES, USO INTERNO</t>
  </si>
  <si>
    <t>CABO TELEFONICO CI 50, 20 PARES, USO INTERNO</t>
  </si>
  <si>
    <t>CABO TELEFONICO CI 50, 200 PARES, USO INTERNO</t>
  </si>
  <si>
    <t>CABO TELEFONICO CI 50, 30 PARES, USO INTERNO</t>
  </si>
  <si>
    <t>CABO TELEFONICO CI 50, 50 PARES, USO INTERNO</t>
  </si>
  <si>
    <t>CABO TELEFONICO CI 50, 75 PARES, USO INTERNO</t>
  </si>
  <si>
    <t>CABO TELEFONICO CTP - APL - 50, 10 PARES, USO EXTERNO</t>
  </si>
  <si>
    <t>CABO TELEFONICO CTP - APL - 50, 100 PARES, USO EXTERNO</t>
  </si>
  <si>
    <t>CABO TELEFONICO CTP - APL - 50, 20 PARES, USO EXTERNO</t>
  </si>
  <si>
    <t>CABO TELEFONICO CTP - APL - 50, 30 PARES, USO EXTERNO</t>
  </si>
  <si>
    <t>CACAMBA METALICA BASCULANTE COM CAPACIDADE DE 10 M3 (INCLUI MONTAGEM, NAO INCLUI CAMINHAO)</t>
  </si>
  <si>
    <t>CACAMBA METALICA BASCULANTE COM CAPACIDADE DE 12 M3 (INCLUI MONTAGEM, NAO INCLUI CAMINHAO)</t>
  </si>
  <si>
    <t>CACAMBA METALICA BASCULANTE COM CAPACIDADE DE 6 M3 (INCLUI MONTAGEM, NAO INCLUI CAMINHAO)</t>
  </si>
  <si>
    <t>CACAMBA METALICA BASCULANTE COM CAPACIDADE DE 8 M3 (INCLUI MONTAGEM, NAO INCLUI CAMINHAO)</t>
  </si>
  <si>
    <t>CADEIRA SUSPENSA MANUAL / BALANCIM INDIVIDUAL (NBR 14751)</t>
  </si>
  <si>
    <t>CAIXA D'AGUA DE FIBRA DE VIDRO, PARA 500 LITROS, COM TAMPA</t>
  </si>
  <si>
    <t>CAIXA D'AGUA EM POLIETILENO 1000 LITROS, COM TAMPA</t>
  </si>
  <si>
    <t>CAIXA D'AGUA EM POLIETILENO 1500 LITROS, COM TAMPA</t>
  </si>
  <si>
    <t>CAIXA D'AGUA EM POLIETILENO 2000 LITROS, COM TAMPA</t>
  </si>
  <si>
    <t>CAIXA D'AGUA EM POLIETILENO 500 LITROS, COM TAMPA</t>
  </si>
  <si>
    <t>CAIXA D'AGUA EM POLIETILENO 750 LITROS, COM TAMPA</t>
  </si>
  <si>
    <t>CAIXA D'AGUA FIBRA DE VIDRO PARA 1000 LITROS, COM TAMPA</t>
  </si>
  <si>
    <t>CAIXA D'AGUA FIBRA DE VIDRO PARA 10000 LITROS, COM TAMPA</t>
  </si>
  <si>
    <t>CAIXA D'AGUA FIBRA DE VIDRO PARA 1500 LITROS, COM TAMPA</t>
  </si>
  <si>
    <t>CAIXA D'AGUA FIBRA DE VIDRO PARA 2000 LITROS, COM TAMPA</t>
  </si>
  <si>
    <t>CAIXA D'AGUA FIBRA DE VIDRO PARA 5000 LITROS, COM TAMPA</t>
  </si>
  <si>
    <t>CAIXA DE DERIVACAO PARA MEDIDOR DE ENERGIA, COM BARRAMENTO MONOFASICO, EM POLICARBONATO / TERMOPLASTICO - MODULO (PADRAO CONCESSIONARIA LOCAL)</t>
  </si>
  <si>
    <t>CAIXA DE DERIVACAO PARA MEDIDOR DE ENERGIA, COM BARRAMENTO POLIFASICO, EM POLICARBONATO / TERMOPLASTICO - MODULO (PADRAO CONCESSIONARIA LOCAL)</t>
  </si>
  <si>
    <t>CAIXA DE DESCARGA DE PLASTICO EXTERNA, DE *9* L, PUXADOR FIO DE NYLON, NAO INCLUSO CANO, BOLSA, ENGATE</t>
  </si>
  <si>
    <t>CAIXA DE DESCARGA PLASTICA DE EMBUTIR COMPLETA, COM ESPELHO PLASTICO, CAPACIDADE 6 A 10 L, ACESSORIOS INCLUSOS</t>
  </si>
  <si>
    <t>CAIXA DE GORDURA EM PVC, DIAMETRO MINIMO 300 MM, DIAMETRO DE SAIDA 100 MM, CAPACIDADE  APROXIMADA 18 LITROS, COM TAMPA</t>
  </si>
  <si>
    <t>CAIXA DE INCENDIO/ABRIGO PARA MANGUEIRA, DE EMBUTIR/INTERNA, COM 75 X 45 X 17 CM, EM CHAPA DE ACO, PORTA COM VENTILACAO, VISOR COM A INSCRICAO "INCENDIO", SUPORTE/CESTA INTERNA PARA A MANGUEIRA, PINTURA ELETROSTATICA VERMELHA</t>
  </si>
  <si>
    <t>CAIXA DE INCENDIO/ABRIGO PARA MANGUEIRA, DE EMBUTIR/INTERNA, COM 90 X 60 X 17 CM, EM CHAPA DE ACO, PORTA COM VENTILACAO, VISOR COM A INSCRICAO "INCENDIO", SUPORTE/CESTA INTERNA PARA A MANGUEIRA, PINTURA ELETROSTATICA VERMELHA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</si>
  <si>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</si>
  <si>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</si>
  <si>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CAIXA DE LUZ "3 X 3" EM ACO ESMALTADA</t>
  </si>
  <si>
    <t>CAIXA DE LUZ "4 X 2" EM ACO ESMALTADA</t>
  </si>
  <si>
    <t>CAIXA DE LUZ "4 X 4" EM ACO ESMALTADA</t>
  </si>
  <si>
    <t>CAIXA DE PASSAGEM / DERIVACAO / LUZ, OCTOGONAL 4 X4, EM ACO ESMALTADA, COM FUNDO MOVEL SIMPLES (FMS)</t>
  </si>
  <si>
    <t>CAIXA DE PASSAGEM ELETRICA DE PAREDE, DE EMBUTIR, EM PVC, COM TAMPA APARAFUSADA, DIMENSOES 120 X 120 X *75* MM</t>
  </si>
  <si>
    <t>CAIXA DE PASSAGEM ELETRICA DE PAREDE, DE EMBUTIR, EM PVC, COM TAMPA APARAFUSADA, DIMENSOES 150 X 150 X *75* MM</t>
  </si>
  <si>
    <t>CAIXA DE PASSAGEM ELETRICA DE PAREDE, DE EMBUTIR, EM PVC, COM TAMPA APARAFUSADA, DIMENSOES 200 X 200 X *90* MM</t>
  </si>
  <si>
    <t>CAIXA DE PASSAGEM ELETRICA DE PAREDE, DE EMBUTIR, EM TERMOPLASTICO / PVC, COM TAMPA APARAFUSADA, DIMENSOES 400 X 400 X *120* MM</t>
  </si>
  <si>
    <t>CAIXA DE PASSAGEM ELETRICA DE PAREDE, DE SOBREPOR, EM PVC, COM TAMPA APARAFUSADA, DIMENSOES 300 X 300 X *100* MM</t>
  </si>
  <si>
    <t>CAIXA DE PASSAGEM ELETRICA DE PAREDE, DE SOBREPOR, EM PVC, COM TAMPA APARAFUSADA, DIMENSOES, 400 X 400 X *120* MM</t>
  </si>
  <si>
    <t>CAIXA DE PASSAGEM ELETRICA DE PAREDE, DE SOBREPOR, EM TERMOPLASTICO / PVC, COM TAMPA APARAFUSA, DIMENSOES 200 X 200 X *100* MM</t>
  </si>
  <si>
    <t>CAIXA DE PASSAGEM ELETRICA DE PAREDE, DE SOBREPOR, EM TERMOPLASTICO / PVC, COM TAMPA APARAFUSADA, DIMENSOES, 150 X 150 X *100* MM</t>
  </si>
  <si>
    <t>CAIXA DE PASSAGEM ELETRICA, PARA PISO, EM PVC, DIMENSOES DE 3/4" A 4"</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</si>
  <si>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</si>
  <si>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</si>
  <si>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</si>
  <si>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</si>
  <si>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</si>
  <si>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</si>
  <si>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</si>
  <si>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CAIXA DE PASSAGEM METALICA, DE SOBREPOR, COM TAMPA APARAFUSADA, DIMENSOES 15 X 15 X *10* CM</t>
  </si>
  <si>
    <t>CAIXA DE PASSAGEM METALICA, DE SOBREPOR, COM TAMPA APARAFUSADA, DIMENSOES 35 X 35 X *12* CM</t>
  </si>
  <si>
    <t>CAIXA DE PASSAGEM/ LUZ / TELEFONIA, DE EMBUTIR,  EM CHAPA DE ACO GALVANIZADO, DIMENSOES 150 X 150 X 15 CM (PADRAO CONCESSIONARIA LOCAL)</t>
  </si>
  <si>
    <t>CAIXA DE PASSAGEM/ LUZ / TELEFONIA, DE EMBUTIR,  EM CHAPA DE ACO GALVANIZADO, DIMENSOES 20 X 20 X *12* CM (PADRAO CONCESSIONARIA LOCAL)</t>
  </si>
  <si>
    <t>CAIXA DE PASSAGEM/ LUZ / TELEFONIA, DE EMBUTIR,  EM CHAPA DE ACO GALVANIZADO, DIMENSOES 200 X 200 X 20 CM (PADRAO CONCESSIONARIA LOCAL)</t>
  </si>
  <si>
    <t>CAIXA DE PASSAGEM/ LUZ / TELEFONIA, DE EMBUTIR,  EM CHAPA DE ACO GALVANIZADO, DIMENSOES 40 X 40 X *12* CM (PADRAO CONCESSIONARIA LOCAL)</t>
  </si>
  <si>
    <t>CAIXA DE PASSAGEM/ LUZ / TELEFONIA, DE EMBUTIR,  EM CHAPA DE ACO GALVANIZADO, DIMENSOES 60 X 60 X *12* CM (PADRAO CONCESSIONARIA LOCAL)</t>
  </si>
  <si>
    <t>CAIXA DE PASSAGEM/ LUZ / TELEFONIA, DE EMBUTIR,  EM CHAPA DE ACO GALVANIZADO, DIMENSOES 80 X 80 X *12* CM (PADRAO CONCESSIONARIA LOCAL)</t>
  </si>
  <si>
    <t>CAIXA DE PASSAGEM/ LUZ / TELEFONIA, DE EMBUTIR, EM CHAPA DE ACO GALVANIZADO, DIMENSOES 120 X 120 X *12* CM (PADRAO CONCESSIONARIA LOCAL)</t>
  </si>
  <si>
    <t>CAIXA DE PASSAGEM/ LUZ / TELEFONIA, DE SOBREPOR,  EM CHAPA DE ACO GALVANIZADO, DIMENSOES 80 X 80 X *12* CM (PADRAO CONCESSIONARIA LOCAL)</t>
  </si>
  <si>
    <t>CAIXA DE PASSAGEM, EM PVC, DE 4" X 2", PARA ELETRODUTO FLEXIVEL CORRUGADO</t>
  </si>
  <si>
    <t>CAIXA DE PASSAGEM, EM PVC, DE 4" X 4", PARA ELETRODUTO FLEXIVEL CORRUGADO</t>
  </si>
  <si>
    <t>CAIXA DE PROTECAO EXTERNA PARA MEDIDOR HOROSAZONAL, DE BAIXA TENSAO, COM MODULO, EM CHAPA DE ACO (PADRAO DA CONCESSIONARIA LOCAL)</t>
  </si>
  <si>
    <t>CAIXA DE PROTECAO PARA TRANSFORMADOR CORRENTE, EM CHAPA DE ACO 18 USG (PADRAO DA CONCESSIONARIA LOCAL)</t>
  </si>
  <si>
    <t>CAIXA INSPECAO EM POLIETILENO PARA ATERRAMENTO E PARA RAIOS DIAMETRO = 300 MM</t>
  </si>
  <si>
    <t>CAIXA INTERNA/EXTERNA DE MEDICAO PARA 1 MEDIDOR TRIFASICO, COM VISOR, EM CHAPA DE ACO 18 USG (PADRAO DA CONCESSIONARIA LOCAL)</t>
  </si>
  <si>
    <t>CAIXA INTERNA/EXTERNA DE MEDICAO PARA 4 MEDIDORES MONOFASICOS, COM VISOR, EM CHAPA DE ACO 18 USG (PADRAO DA CONCESSIONARIA LOCAL)</t>
  </si>
  <si>
    <t>CAIXA MODULAR PARA MEDIDOR DE ENERGIA AGRUPADA, EM POLICARBONATO /  TERMOPLASTICO, COM SUPORTE PARA DISJUNTOR (PADRAO DA CONCESSIONARIA LOCAL)</t>
  </si>
  <si>
    <t>CAIXA OCTOGONAL DE FUNDO MOVEL, EM PVC, DE 3" X 3", PARA ELETRODUTO FLEXIVEL CORRUGADO</t>
  </si>
  <si>
    <t>CAIXA OCTOGONAL DE FUNDO MOVEL, EM PVC, DE 4" X 4", PARA ELETRODUTO FLEXIVEL CORRUGADO</t>
  </si>
  <si>
    <t>CAIXA PARA MEDICAO COLETIVA TIPO L, PADRAO BIFASICO OU TRIFASICO, PARA ATE 4 MEDIDORES, SEM BARRAMENTO E COM PORTAS INFERIOR E SUPERIOR</t>
  </si>
  <si>
    <t>CAIXA PARA MEDICAO COLETIVA TIPO M, PADRAO BIFASICO OU TRIFASICO, PARA ATE 8 MEDIDORES, SEM BARRAMENTO E COM PORTAS INFERIOR E SUPERIOR</t>
  </si>
  <si>
    <t>CAIXA PARA MEDICAO COLETIVA TIPO N, PADRAO BIFASICO OU TRIFASICO, PARA ATE 12 MEDIDORES, SEM BARRAMENTO E COM PORTAS INFERIOR E SUPERIOR</t>
  </si>
  <si>
    <t>CAIXA SIFONADA PVC 150 X 150 X 50MM COM TAMPA CEGA QUADRADA BRANCA</t>
  </si>
  <si>
    <t>CAIXA SIFONADA PVC, 100 X 100 X 40 MM, COM GRELHA REDONDA BRANCA</t>
  </si>
  <si>
    <t>CAIXA SIFONADA PVC, 100 X 100 X 50 MM, COM GRELHA REDONDA BRANCA</t>
  </si>
  <si>
    <t>CAIXA SIFONADA PVC, 150 X 150 X 50 MM, COM GRELHA QUADRADA BRANCA (NBR 5688)</t>
  </si>
  <si>
    <t>CAIXA SIFONADA PVC, 150 X 150 X 50 MM, COM GRELHA REDONDA BRANCA</t>
  </si>
  <si>
    <t>CAIXA SIFONADA PVC, 150 X 185 X 75 MM, COM GRELHA QUADRADA BRANCA</t>
  </si>
  <si>
    <t>CAIXA SIFONADA PVC, 150 X 185 X 75 MM, COM TAMPA CEGA QUADRADA BRANCA</t>
  </si>
  <si>
    <t>CAIXA SIFONADA PVC, 250 X 230 X 75 MM, COM TAMPA E PORTA TAMPA QUADRADA BRANCA</t>
  </si>
  <si>
    <t>CAL HIDRATADA CH-I PARA ARGAMASSAS</t>
  </si>
  <si>
    <t>CAL HIDRATADA PARA PINTURA</t>
  </si>
  <si>
    <t>CAL VIRGEM COMUM PARA ARGAMASSAS (NBR 6453)</t>
  </si>
  <si>
    <t>CALAFETADOR / CALAFATE</t>
  </si>
  <si>
    <t>CALAFETADOR / CALAFATE (MENSALISTA)</t>
  </si>
  <si>
    <t>CALCARIO DOLOMITICO A (POSTO PEDREIRA/FORNECEDOR, SEM FRETE)</t>
  </si>
  <si>
    <t>CALCETEIRO</t>
  </si>
  <si>
    <t>CALCETEIRO  (MENSALISTA)</t>
  </si>
  <si>
    <t>CALHA MOLDURA AMERICANA DE CHAPA DE ACO GALVANIZADA NUM 26, CORTE 33 CM</t>
  </si>
  <si>
    <t>CALHA PARA AGUA FURTADA DE CHAPA DE ACO GALVANIZADA NUM 26, CORTE 40 CM</t>
  </si>
  <si>
    <t>CALHA PARA AGUA FURTADA DE CHAPA DE ACO GALVANIZADA NUM 26, CORTE 50 CM</t>
  </si>
  <si>
    <t>CALHA PLATIBANDA DE CHAPA DE ACO GALVANIZADA NUM 26, CORTE 45 CM</t>
  </si>
  <si>
    <t>CALHA PLUVIAL DE PVC, DIAMETRO ENTRE 119 E 170 MM, COMPRIMENTO DE 3 M, PARA DRENAGEM PREDIAL</t>
  </si>
  <si>
    <t>CALHA QUADRADA DE CHAPA DE ACO GALVANIZADA NUM 24, CORTE 100 CM</t>
  </si>
  <si>
    <t>CALHA QUADRADA DE CHAPA DE ACO GALVANIZADA NUM 24, CORTE 33 CM</t>
  </si>
  <si>
    <t>CALHA QUADRADA DE CHAPA DE ACO GALVANIZADA NUM 24, CORTE 50 CM</t>
  </si>
  <si>
    <t>CALHA QUADRADA DE CHAPA DE ACO GALVANIZADA NUM 26, CORTE 33 CM</t>
  </si>
  <si>
    <t>CALHA QUADRADA DE CHAPA DE ACO GALVANIZADA NUM 28, CORTE 25 CM</t>
  </si>
  <si>
    <t>CAMADA SEPARADORA DE FILME DE POLIETILENO 20 A 25 MICRA</t>
  </si>
  <si>
    <t>CAMINHAO TOCO, PESO BRUTO TOTAL 13000 KG, CARGA UTIL MAXIMA 7925 KG, DISTANCIA ENTRE EIXOS 4,80 M, POTENCIA 189 CV (INCLUI CABINE E CHASSI, NAO INCLUI CARROCERIA)</t>
  </si>
  <si>
    <t>CAMINHAO TOCO, PESO BRUTO TOTAL 14300 KG, CARGA UTIL MAXIMA 9590 KG, DISTANCIA ENTRE EIXOS 4,76 M, POTENCIA 185 CV (INCLUI CABINE E CHASSI, NAO INCLUI CARROCERIA)</t>
  </si>
  <si>
    <t>CAMINHAO TOCO, PESO BRUTO TOTAL 14300 KG, CARGA UTIL MAXIMA 9710 KG, DISTANCIA ENTRE EIXOS 3,56 M, POTENCIA 185 CV (INCLUI CABINE E CHASSI, NAO INCLUI CARROCERIA)</t>
  </si>
  <si>
    <t>CAMINHAO TOCO, PESO BRUTO TOTAL 16000 KG, CARGA UTIL MAXIMA DE 10685 KG, DISTANCIA ENTRE EIXOS 4,8M, POTENCIA 189 CV (INCLUI CABINE E CHASSI, NAO INCLUI CARROCERIA)</t>
  </si>
  <si>
    <t>CAMINHAO TOCO, PESO BRUTO TOTAL 16000 KG, CARGA UTIL MAXIMA 10600 KG, DISTANCIA ENTRE EIXOS 4,80 M, POTENCIA 275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</si>
  <si>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</si>
  <si>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11030 KG, DISTANCIA ENTRE EIXOS 3,56M, POTENCIA 186 CV (INCLUI CABINE E CHASSI, NAO INCLUI CARROCERIA)</t>
  </si>
  <si>
    <t>CAMINHAO TOCO, PESO BRUTO TOTAL 16000 KG, CARGA UTIL MAXIMA 11130 KG, DISTANCIA ENTRE EIXOS 5,36 M, POTENCIA 185 CV (INCLUI CABINE E CHASSI, NAO INCLUI CARROCERIA)</t>
  </si>
  <si>
    <t>CAMINHAO TOCO, PESO BRUTO TOTAL 16000 KG, CARGA UTIL MAXIMA 13071 KG, DISTANCIA ENTRE EIXOS 4,80 M, POTENCIA 230 CV (INCLUI CABINE E CHASSI, NAO INCLUI CARROCERIA)</t>
  </si>
  <si>
    <t>CAMINHAO TOCO, PESO BRUTO TOTAL 8250 KG, CARGA UTIL MAXIMA 5110 KG, DISTANCIA ENTRE EIXOS 4,30 M, POTENCIA 162 CV (INCLUI CABINE E CHASSI, NAO INCLUI CARROCERIA)</t>
  </si>
  <si>
    <t>CAMINHAO TOCO, PESO BRUTO TOTAL 9000 KG, CARGA UTIL MAXIMA 5940 KG, DISTANCIA ENTRE EIXOS 3,69 M, POTENCIA 177 CV (INCLUI CABINE E CHASSI, NAO INCLUI CARROCERIA)</t>
  </si>
  <si>
    <t>CAMINHAO TOCO, PESO BRUTO TOTAL 9600 KG, CARGA UTIL MAXIMA 6110 KG, DISTANCIA ENTRE EIXOS 3,70 M, POTENCIA 156 CV (INCLUI CABINE E CHASSI, NAO INCLUI CARROCERIA)</t>
  </si>
  <si>
    <t>CAMINHAO TOCO, PESO BRUTO TOTAL 9600 KG, CARGA UTIL MAXIMA 6200 KG, DISTANCIA ENTRE EIXOS 3,10 M, POTENCIA 156 CV (INCLUI CABINE E CHASSI, NAO INCLUI CARROCERIA)</t>
  </si>
  <si>
    <t>CAMINHAO TOCO, PESO BRUTO TOTAL 9700 KG, CARGA UTIL MAXIMA 6360 KG, DISTANCIA ENTRE EIXOS 4,30 M, POTENCIA 160 CV (INCLUI CABINE E CHASSI, NAO INCLUI CARROCERIA)</t>
  </si>
  <si>
    <t>CAMINHAO TRUCADO, PESO BRUTO TOTAL 22000 KG, CARGA UTIL MAXIMA 15350 KG, DISTANCIA ENTRE EIXOS 5,17 M, POTENCIA 238 CV (INCLUI CABINE E CHASSI, NAO INCLUI CARROCERIA)</t>
  </si>
  <si>
    <t>CAMINHAO TRUCADO, PESO BRUTO TOTAL 23000 KG, CARGA UTIL MAXIMA 15378 KG, DISTANCIA ENTRE EIXOS 4,80 M, POTENCIA 326 CV (INCLUI CABINE E CHASSI, NAO INCLUI CARROCERIA)</t>
  </si>
  <si>
    <t>CAMINHAO TRUCADO, PESO BRUTO TOTAL 23000 KG, CARGA UTIL MAXIMA 15935 KG, DISTANCIA ENTRE EIXOS 4,80 M, POTENCIA 230 CV (INCLUI CABINE E CHASSI, NAO INCLUI CARROCERIA)</t>
  </si>
  <si>
    <t>CAMINHAO TRUCADO, PESO BRUTO TOTAL 23000 KG, CARGA UTIL MAXIMA 15940 KG, DISTANCIA ENTRE EIXOS 3,60 M, POTENCIA 286 CV (INCLUI CABINE E CHASSI, NAO INCLUI CARROCERIA)</t>
  </si>
  <si>
    <t>CAMINHAO TRUCADO, PESO BRUTO TOTAL 23000 KG, CARGA UTIL MAXIMA 16190 KG, DISTANCIA ENTRE EIXOS 3,60 M, POTENCIA 286 CV (INCLUI CABINE E CHASSI, NAO INCLUI CARROCERIA)</t>
  </si>
  <si>
    <t>CAMINHAO TRUCADO, PESO BRUTO TOTAL 23000 KG, CARGA UTIL MAXIMA 16360 KG, CABINE ESTENDIDA, DISTANCIA ENTRE EIXOS 3,56 M, POTENCIA 275 CV (INCLUI CABINE E CHASSI, NAO INCLUI CARROCERIA)</t>
  </si>
  <si>
    <t>CAMINHONETE COM MOTOR A DIESEL, POTENCIA *160* CV, CABINE DUPLA, 4X4</t>
  </si>
  <si>
    <t>CAMPAINHA ALTA POTENCIA 110V / 220V, DIAMETRO 150 MM</t>
  </si>
  <si>
    <t>CAMPAINHA CIGARRA 127 V / 220 V (APENAS MODULO)</t>
  </si>
  <si>
    <t>CAMPAINHA CIGARRA 127 V / 220 V, CONJUNTO MONTADO PARA EMBUTIR 4" X 2" (PLACA + SUPORTE + MODULO)</t>
  </si>
  <si>
    <t>CANALETA ESTRUTURAL CERAMICA, 14 X 19 X 19 CM, 6,0 MPA (NBR 15270)</t>
  </si>
  <si>
    <t>CANALETA ESTRUTURAL CERAMICA, 14 X 19 X 29 CM, 6,0 MPA (NBR 15270)</t>
  </si>
  <si>
    <t>CANALETA ESTRUTURAL CERAMICA, 14 X 19 X 39 CM, 6,0 MPA (NBR 15270)</t>
  </si>
  <si>
    <t>CANOPLA ACABAMENTO CROMADO PARA INSTALACAO DE SPRINKLER, SOB FORRO, 15 MM</t>
  </si>
  <si>
    <t>CANTONEIRA "U" ALUMINIO ABAS IGUAIS 1 ", E = 3/32 "</t>
  </si>
  <si>
    <t>CANTONEIRA ACO ABAS IGUAIS (QUALQUER BITOLA), ESPESSURA ENTRE 1/8" E 1/4"</t>
  </si>
  <si>
    <t>CANTONEIRA ALUMINIO ABAS DESIGUAIS 1" X 3/4 ", E = 1/8 "</t>
  </si>
  <si>
    <t>CANTONEIRA ALUMINIO ABAS DESIGUAIS 2 1/2" X 1/2 ", E = 3/16 "</t>
  </si>
  <si>
    <t>CANTONEIRA ALUMINIO ABAS IGUAIS 1 ", E = 1/8 ", 25,40 X 3,17 MM (0,408 KG/M)</t>
  </si>
  <si>
    <t>CANTONEIRA ALUMINIO ABAS IGUAIS 1 ", E = 3 /16 "</t>
  </si>
  <si>
    <t>CANTONEIRA ALUMINIO ABAS IGUAIS 1 1/2 ", E = 3/16 "</t>
  </si>
  <si>
    <t>CANTONEIRA ALUMINIO ABAS IGUAIS 1 1/4 ", E = 3/16 "</t>
  </si>
  <si>
    <t>CANTONEIRA ALUMINIO ABAS IGUAIS 2 ", E = 1/4 "</t>
  </si>
  <si>
    <t>CANTONEIRA ALUMINIO ABAS IGUAIS 2 ", E = 1/8 "</t>
  </si>
  <si>
    <t>CAP OU TAMPAO DE FERRO GALVANIZADO, COM ROSCA BSP, DE 1 1/2"</t>
  </si>
  <si>
    <t>CAP OU TAMPAO DE FERRO GALVANIZADO, COM ROSCA BSP, DE 1 1/4"</t>
  </si>
  <si>
    <t>CAP OU TAMPAO DE FERRO GALVANIZADO, COM ROSCA BSP, DE 1/2"</t>
  </si>
  <si>
    <t>CAP OU TAMPAO DE FERRO GALVANIZADO, COM ROSCA BSP, DE 1/4"</t>
  </si>
  <si>
    <t>CAP OU TAMPAO DE FERRO GALVANIZADO, COM ROSCA BSP, DE 1"</t>
  </si>
  <si>
    <t>CAP OU TAMPAO DE FERRO GALVANIZADO, COM ROSCA BSP, DE 2 1/2"</t>
  </si>
  <si>
    <t>CAP OU TAMPAO DE FERRO GALVANIZADO, COM ROSCA BSP, DE 2"</t>
  </si>
  <si>
    <t>CAP OU TAMPAO DE FERRO GALVANIZADO, COM ROSCA BSP, DE 3/4"</t>
  </si>
  <si>
    <t>CAP OU TAMPAO DE FERRO GALVANIZADO, COM ROSCA BSP, DE 3/8"</t>
  </si>
  <si>
    <t>CAP OU TAMPAO DE FERRO GALVANIZADO, COM ROSCA BSP, DE 3"</t>
  </si>
  <si>
    <t>CAP OU TAMPAO DE FERRO GALVANIZADO, COM ROSCA BSP, DE 4"</t>
  </si>
  <si>
    <t>CAP PPR DN 20 MM, PARA AGUA QUENTE PREDIAL</t>
  </si>
  <si>
    <t>CAP PPR DN 25 MM, PARA AGUA QUENTE PREDIAL</t>
  </si>
  <si>
    <t>CAP PVC, ROSCAVEL, 1 1/2",  AGUA FRIA PREDIAL</t>
  </si>
  <si>
    <t>CAP PVC, ROSCAVEL, 1 1/4",  AGUA FRIA PREDIAL</t>
  </si>
  <si>
    <t>CAP PVC, ROSCAVEL, 1/2", PARA AGUA FRIA PREDIAL</t>
  </si>
  <si>
    <t>CAP PVC, ROSCAVEL, 1",  PARA AGUA FRIA PREDIAL</t>
  </si>
  <si>
    <t>CAP PVC, ROSCAVEL, 2 1/2",  AGUA FRIA PREDIAL</t>
  </si>
  <si>
    <t>CAP PVC, ROSCAVEL, 2",  AGUA FRIA PREDIAL</t>
  </si>
  <si>
    <t>CAP PVC, ROSCAVEL, 3/4",  PARA AGUA FRIA PREDIAL</t>
  </si>
  <si>
    <t>CAP PVC, ROSCAVEL, 3",  AGUA FRIA PREDIAL</t>
  </si>
  <si>
    <t>CAP PVC, SOLDAVEL, DN 100 MM, SERIE NORMAL, PARA ESGOTO PREDIAL</t>
  </si>
  <si>
    <t>CAP PVC, SOLDAVEL, DN 50 MM, SERIE NORMAL, PARA ESGOTO PREDIAL</t>
  </si>
  <si>
    <t>CAP PVC, SOLDAVEL, DN 75 MM, SERIE NORMAL, PARA ESGOTO PREDIAL</t>
  </si>
  <si>
    <t>CAP PVC, SOLDAVEL, 110 MM, PARA AGUA FRIA PREDIAL</t>
  </si>
  <si>
    <t>CAP PVC, SOLDAVEL, 20 MM, PARA AGUA FRIA PREDIAL</t>
  </si>
  <si>
    <t>CAP PVC, SOLDAVEL, 25 MM, PARA AGUA FRIA PREDIAL</t>
  </si>
  <si>
    <t>CAP PVC, SOLDAVEL, 32 MM, PARA AGUA FRIA PREDIAL</t>
  </si>
  <si>
    <t>CAP PVC, SOLDAVEL, 40 MM, PARA AGUA FRIA PREDIAL</t>
  </si>
  <si>
    <t>CAP PVC, SOLDAVEL, 50 MM, PARA AGUA FRIA PREDIAL</t>
  </si>
  <si>
    <t>CAP PVC, SOLDAVEL, 60 MM, PARA AGUA FRIA PREDIAL</t>
  </si>
  <si>
    <t>CAP PVC, SOLDAVEL, 75 MM, PARA AGUA FRIA PREDIAL</t>
  </si>
  <si>
    <t>CAP PVC, SOLDAVEL, 85 MM, PARA AGUA FRIA PREDIAL</t>
  </si>
  <si>
    <t>CAP, PVC PBA, JE, DN 100 / DE 110 MM,  PARA REDE DE AGUA (NBR 10351)</t>
  </si>
  <si>
    <t>CAP, PVC PBA, JE, DN 50 / DE 60 MM,  PARA REDE DE AGUA (NBR 10351)</t>
  </si>
  <si>
    <t>CAP, PVC PBA, JE, DN 75 / DE 85 MM,  PARA REDE DE AGUA (NBR 10351)</t>
  </si>
  <si>
    <t>CAP, PVC, JE, OCRE, DN 150 MM (CONEXAO PARA TUBO COLETOR DE ESGOTO)</t>
  </si>
  <si>
    <t>CAP, PVC, JE, OCRE, DN 200 MM (CONEXAO PARA TUBO COLETOR DE ESGOTO)</t>
  </si>
  <si>
    <t>CAPA PARA CHUVA EM PVC COM FORRO DE POLIESTER, COM CAPUZ (AMARELA OU AZUL)</t>
  </si>
  <si>
    <t>CAPACETE DE SEGURANCA ABA FRONTAL COM SUSPENSAO DE POLIETILENO, SEM JUGULAR (CLASSE B)</t>
  </si>
  <si>
    <t>CAPACITOR TRIFASICO, POTENCIA 2,5 KVAR, TENSAO 220 V, FORNECIDO COM CAPA PROTETORA, RESISTOR INTERNO A UNIDADE CAPACITIVA</t>
  </si>
  <si>
    <t>CAPACITOR TRIFASICO, POTENCIA 5 KVAR, TENSAO 220 V, FORNECIDO COM CAPA PROTETORA, RESISTOR INTERNO A UNIDADE CAPACITIVA</t>
  </si>
  <si>
    <t>CAPIM BRAQUIARIA DECUMBENS/ BRAQUIARINHA, VC *70*% MINIMO</t>
  </si>
  <si>
    <t>CARENAGEM /TAMPA, EM PLASTICO, COR BRANCA, UTILIZADO EM KIT CHASSI METALICO PARA INSTALACAO HIDRAULICA DE CUBA SIMPLES SEM MAQUINA DE LAVAR ROUPA, LARGURA *355* MM X ALTURA *670* MM (COM FUROS E DEMAIS ENCAIXES)</t>
  </si>
  <si>
    <t>CARENAGEM /TAMPA, EM PLASTICO, COR BRANCA, UTILIZADO EM KIT CHASSI METALICO PARA INSTALACAO HIDRAULICA DE TANQUE COM MAQUINA DE LAVAR ROUPA, LARGURA *360* MM X ALTURA *470* MM (COM FUROS E DEMAIS ENCAIXES)</t>
  </si>
  <si>
    <t>CARPETE DE NYLON EM MANTA PARA TRAFEGO COMERCIAL PESADO, E = 6 A 7 MM (INSTALADO)</t>
  </si>
  <si>
    <t>CARPETE DE NYLON EM MANTA PARA TRAFEGO COMERCIAL PESADO, E = 9 A 10 MM (INSTALADO)</t>
  </si>
  <si>
    <t>CARPETE DE NYLON EM PLACAS 50 X 50 CM PARA TRAFEGO COMERCIAL PESADO, E = 6,5 MM (INSTALADO)</t>
  </si>
  <si>
    <t>CARPETE DE POLIESTER EM MANTA PARA TRAFEGO COMERCIAL PESADO, E = 4 A 5 MM (INSTALADO)</t>
  </si>
  <si>
    <t>CARPETE DE POLIPROPILENO EM MANTA PARA TRAFEGO COMERCIAL MEDIO, E = 5 A 6 MM (INSTALADO)</t>
  </si>
  <si>
    <t>CARPINTEIRO AUXILIAR</t>
  </si>
  <si>
    <t>CARPINTEIRO AUXILIAR (MENSALISTA)</t>
  </si>
  <si>
    <t>CARPINTEIRO DE ESQUADRIAS</t>
  </si>
  <si>
    <t>CARPINTEIRO DE ESQUADRIAS (MENSALISTA)</t>
  </si>
  <si>
    <t>CARPINTEIRO DE FORMAS</t>
  </si>
  <si>
    <t>CARPINTEIRO DE FORMAS (MENSALISTA)</t>
  </si>
  <si>
    <t>CARRANCA PARA JANELA VENEZIANA DE ABRIR, EM LATAO CROMADO, SIMPLES, PARA APARAFUSAR NA PAREDE</t>
  </si>
  <si>
    <t>CARRINHO COM 2 PNEUS PARA TRANSPORTAR TUBO CONCRETO, ALTURA ATE 1,0 M E DIAMETRO ATE 1000MM, COM ESTRUTURA EM PERFIL OU TUBO METALICO</t>
  </si>
  <si>
    <t>CARRINHO DE MAO DE ACO CAPACIDADE 50 A 60 L, PNEU COM CAMARA</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</si>
  <si>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</si>
  <si>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</si>
  <si>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</si>
  <si>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</si>
  <si>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</si>
  <si>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</si>
  <si>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CARVAO ANTRACITO PARA FILTRO, GRAO VARIANDO DE 0,8 ATE 1,1 MM, COEFICIENTE DE UNIFORMIDADE MENOR QUE 1,7 MM</t>
  </si>
  <si>
    <t xml:space="preserve">T     </t>
  </si>
  <si>
    <t>CARVAO ANTRACITO PARA FILTRO, GRAO VARIANDO DE 0,8 ATE 1,1 MM, COEFICIENTE DE UNIFORMIDADE MENOR QUE 1,7 MM (DISTRIBUIDOR)</t>
  </si>
  <si>
    <t>CASCALHO DE CAVA</t>
  </si>
  <si>
    <t>CASCALHO DE RIO</t>
  </si>
  <si>
    <t>CASCALHO LAVADO</t>
  </si>
  <si>
    <t>CAVALETE PARA TALHA COM ESTRUTURA EM TUBO METALICO ALTURA MINIMA 3,2 M EQUIPADO COM RODAS DE BORRACHA PARA MOVIMENTACAO DE TUBOS DE CONCRETO NA CENTRAL DE PREMOLDADOS COM CAPACIDADE DE CARGA DE 3 TONELADAS</t>
  </si>
  <si>
    <t>CAVALO MECANICO TRACAO 4X2, PESO BRUTO TOTAL COMBINADO 49000 KG, CAPACIDADE MAXIMA DE TRACAO *66000* KG, POTENCIA *360* CV (INCLUI CABINE E CHASSI, NAO INCLUI SEMIRREBOQUE)</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</si>
  <si>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</si>
  <si>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</si>
  <si>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CAVALO MECANICO TRACAO 4X2, PESO BRUTO TOTAL 16000 KG, CAPACIDADE MAXIMA DE TRACAO *80000* KG, POTENCIA *380* CV (INCLUI CABINE E CHASSI, NAO INCLUI SEMIRREBOQUE)</t>
  </si>
  <si>
    <t>CAVALO MECANICO TRACAO 6X2, PESO BRUTO TOTAL COMBINADO 56000 KG, CAPACIDADE MAXIMA DE TRACAO *66000* KG, POTENCIA *360* CV (INCLUI CABINE E CHASSI, NAO INCLUI SEMIRREBOQUE)</t>
  </si>
  <si>
    <t>CAVOUQUEIRO OU OPERADOR DE PERFURATRIZ / ROMPEDOR</t>
  </si>
  <si>
    <t>CAVOUQUEIRO OU OPERADOR DE PERFURATRIZ / ROMPEDOR (MENSALISTA)</t>
  </si>
  <si>
    <t>CENTRALIZADOR DE BARRA DE ACO (CHUMBADOR TIPO CARAMBOLA), PARA ACO ATE 20 MM</t>
  </si>
  <si>
    <t>CENTRO DE MEDICAO AGRUPADA, EM POLICARBONATO / PVC, COM 12 MEDIDORES E PROTECAO GERAL (INCLUI BARRAMENTO, DISJUNTORES E ACESSORIOS DE FIXACAO) (PADRAO CONCESSIONARIA LOCAL)</t>
  </si>
  <si>
    <t>CENTRO DE MEDICAO AGRUPADA, EM POLICARBONATO / PVC, COM 16 MEDIDORES E PROTECAO GERAL (INCLUI BARRAMENTO, DISJUNTORES E ACESSORIOS DE FIXACAO) (PADRAO CONCESSIONARIA LOCAL)</t>
  </si>
  <si>
    <t>CENTRO DE MEDICAO AGRUPADA, EM POLICARBONATO / PVC, COM 4 MEDIDORES E PROTECAO GERAL (INCLUI BARRAMENTO, DISJUNTORES E ACESSORIOS DE FIXACAO) (PADRAO CONCESSIONARIA LOCAL)</t>
  </si>
  <si>
    <t>CENTRO DE MEDICAO AGRUPADA, EM POLICARBONATO / PVC, COM 8 MEDIDORES E PROTECAO GERAL (INCLUI BARRAMENTO, DISJUNTORES E ACESSORIOS DE FIXACAO) (PADRAO CONCESSIONARIA LOCAL)</t>
  </si>
  <si>
    <t>CERA  LIQUIDA</t>
  </si>
  <si>
    <t>CHAPA ACO INOX AISI 304 NUMERO 4 (E = 6 MM), ACABAMENTO NUMERO 1 (LAMINADO A QUENTE, FOSCO)</t>
  </si>
  <si>
    <t>CHAPA ACO INOX AISI 304 NUMERO 9 (E = 4 MM), ACABAMENTO NUMERO 1 (LAMINADO A QUENTE, FOSCO)</t>
  </si>
  <si>
    <t>CHAPA DE ACO CARBONO GALVANIZADA, PERFURADA (GRADE FUROS) E = 1,5 MM, DIAMETRO DO FURO = 9,52 MM (FUROS ALTERNADOS HORIZ.)</t>
  </si>
  <si>
    <t>CHAPA DE ACO CARBONO LAMINADO A QUENTE, QUALIDADE ESTRUTURAL, BITOLA 3/16", E =4,75 MM (37,29 KG/M2)</t>
  </si>
  <si>
    <t>CHAPA DE ACO FINA A FRIO BITOLA MSG 20, E = 0,90 MM (7,20 KG/M2)</t>
  </si>
  <si>
    <t>CHAPA DE ACO FINA A FRIO BITOLA MSG 24, E = 0,60 MM (4,80 KG/M2)</t>
  </si>
  <si>
    <t>CHAPA DE ACO FINA A FRIO BITOLA MSG 26, E = 0,45 MM (3,60 KG/M2)</t>
  </si>
  <si>
    <t>CHAPA DE ACO FINA A QUENTE BITOLA MSG 13, E = 2,25 MM (18,00 KG/M2)</t>
  </si>
  <si>
    <t>CHAPA DE ACO FINA A QUENTE BITOLA MSG 14, E = 2,00 MM (16,0 KG/M2)</t>
  </si>
  <si>
    <t>CHAPA DE ACO FINA A QUENTE BITOLA MSG 16, E = 1,50 MM (12,00 KG/M2)</t>
  </si>
  <si>
    <t>CHAPA DE ACO FINA A QUENTE BITOLA MSG 18, E = 1,20 MM (9,60 KG/M2)</t>
  </si>
  <si>
    <t>CHAPA DE ACO FINA A QUENTE BITOLA MSG 3/16 ", E = 4,75 MM (38,00 KG/M2)</t>
  </si>
  <si>
    <t>CHAPA DE ACO GALVANIZADA BITOLA GSG 14, E = 1,95 MM (15,60 KG/M2)</t>
  </si>
  <si>
    <t>CHAPA DE ACO GALVANIZADA BITOLA GSG 16, E = 1,55 MM (12,40 KG/M2)</t>
  </si>
  <si>
    <t>CHAPA DE ACO GALVANIZADA BITOLA GSG 18, E = 1,25 MM (10,00 KG/M2)</t>
  </si>
  <si>
    <t>CHAPA DE ACO GALVANIZADA BITOLA GSG 19, E = 1,11 MM (8,88 KG/M2)</t>
  </si>
  <si>
    <t>CHAPA DE ACO GALVANIZADA BITOLA GSG 20, E = 0,95 MM (7,60 KG/M2)</t>
  </si>
  <si>
    <t>CHAPA DE ACO GALVANIZADA BITOLA GSG 22, E = 0,80 MM (6,40 KG/M2)</t>
  </si>
  <si>
    <t>CHAPA DE ACO GALVANIZADA BITOLA GSG 24, E = 0,64 (5,12 KG/M2)</t>
  </si>
  <si>
    <t>CHAPA DE ACO GALVANIZADA BITOLA GSG 26, E = 0,50 MM (4,00 KG/M2)</t>
  </si>
  <si>
    <t>CHAPA DE ACO GALVANIZADA BITOLA GSG 30, E = 0,35 MM (2,80 KG/M2)</t>
  </si>
  <si>
    <t>CHAPA DE ACO GROSSA, ASTM A36, E = 1 " (25,40 MM) 199,18 KG/M2</t>
  </si>
  <si>
    <t>CHAPA DE ACO GROSSA, ASTM A36, E = 1/2 " (12,70 MM) 99,59 KG/M2</t>
  </si>
  <si>
    <t>CHAPA DE ACO GROSSA, ASTM A36, E = 1/4 " (6,35 MM) 49,79 KG/M2</t>
  </si>
  <si>
    <t>CHAPA DE ACO GROSSA, ASTM A36, E = 3/4 " (19,05 MM) 149,39 KG/M2</t>
  </si>
  <si>
    <t>CHAPA DE ACO GROSSA, ASTM A36, E = 3/8 " (9,53 MM) 74,69 KG/M2</t>
  </si>
  <si>
    <t>CHAPA DE ACO GROSSA, ASTM A36, E = 5/8 " (15,88 MM) 124,49 KG/M2</t>
  </si>
  <si>
    <t>CHAPA DE ACO GROSSA, ASTM A36, E = 7/8 " (22,23 MM) 174,28 KG/M2</t>
  </si>
  <si>
    <t>CHAPA DE ACO GROSSA, SAE 1020, BITOLA 1/4", E = 6,35 MM (49,85 KG/M2)</t>
  </si>
  <si>
    <t>CHAPA DE ACO XADREZ PARA PISOS, E = 1/4 " (6,30 MM) 54,53 KG/M2</t>
  </si>
  <si>
    <t>CHAPA DE LAMINADO MELAMINICO, LISO BRILHANTE, DE *1,25 X 3,08* M, E = 0,8 MM</t>
  </si>
  <si>
    <t>CHAPA DE LAMINADO MELAMINICO, LISO FOSCO, DE *1,25 X 3,08* M, E = 0,8 MM</t>
  </si>
  <si>
    <t>CHAPA DE LAMINADO MELAMINICO, TEXTURIZADO, DE *1,25 X 3,08* M, E = 0,8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</si>
  <si>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</si>
  <si>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</si>
  <si>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</si>
  <si>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18 MM, DE *1,60 X 2,20* M</t>
  </si>
  <si>
    <t>CHAPA DE MADEIRA COMPENSADA NAVAL (COM COLA FENOLICA), E = 20 MM, DE *1,60 X 2,20* M</t>
  </si>
  <si>
    <t>CHAPA DE MADEIRA COMPENSADA NAVAL (COM COLA FENOLICA), E = 25 MM, DE *1,60 X 2,20* M</t>
  </si>
  <si>
    <t>CHAPA DE MADEIRA COMPENSADA NAVAL (COM COLA FENOLICA), E = 4 MM, DE *1,60 X 2,20* M</t>
  </si>
  <si>
    <t>CHAPA DE MADEIRA COMPENSADA NAVAL (COM COLA FENOLICA), E = 6 MM, DE *1,60 X 2,20* M</t>
  </si>
  <si>
    <t>CHAPA DE MADEIRA COMPENSADA PLASTIFICADA PARA FORMA DE CONCRETO, DE 2,20 x 1,10 M, E = 10 MM</t>
  </si>
  <si>
    <t>CHAPA DE MADEIRA COMPENSADA PLASTIFICADA PARA FORMA DE CONCRETO, DE 2,20 x 1,10 M, E = 18 MM</t>
  </si>
  <si>
    <t>CHAPA DE MADEIRA COMPENSADA PLASTIFICADA PARA FORMA DE CONCRETO, DE 2,20 X 1,10 M, E = 12 MM</t>
  </si>
  <si>
    <t>CHAPA DE MADEIRA COMPENSADA RESINADA PARA FORMA DE CONCRETO, DE *2,2 X 1,1* M, E = 14 MM</t>
  </si>
  <si>
    <t>CHAPA DE MADEIRA COMPENSADA RESINADA PARA FORMA DE CONCRETO, DE *2,2 X 1,1* M, E = 17 MM</t>
  </si>
  <si>
    <t>CHAPA DE MDF BRANCO LISO 1 FACE, E = 12 MM, DE *2,75 X 1,85* M</t>
  </si>
  <si>
    <t>CHAPA DE MDF BRANCO LISO 1 FACE, E = 15 MM, DE *2,75 X 1,85* M</t>
  </si>
  <si>
    <t>CHAPA DE MDF BRANCO LISO 1 FACE, E = 18 MM, DE *2,75 X 1,85* M</t>
  </si>
  <si>
    <t>CHAPA DE MDF BRANCO LISO 1 FACE, E = 25 MM, DE *2,75 X 1,85* M</t>
  </si>
  <si>
    <t>CHAPA DE MDF BRANCO LISO 1 FACE, E = 6 MM, DE *2,75 X 1,85* M</t>
  </si>
  <si>
    <t>CHAPA DE MDF BRANCO LISO 1 FACE, E = 9 MM, DE *2,75 X 1,85* M</t>
  </si>
  <si>
    <t>CHAPA DE MDF BRANCO LISO 2 FACES, E = 12 MM, DE *2,75 X 1,85* M</t>
  </si>
  <si>
    <t>CHAPA DE MDF BRANCO LISO 2 FACES, E = 15 MM, DE *2,75 X 1,85* M</t>
  </si>
  <si>
    <t>CHAPA DE MDF BRANCO LISO 2 FACES, E = 18 MM, DE *2,75 X 1,85* M</t>
  </si>
  <si>
    <t>CHAPA DE MDF BRANCO LISO 2 FACES, E = 25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</si>
  <si>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</si>
  <si>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</si>
  <si>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</si>
  <si>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</si>
  <si>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</si>
  <si>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</si>
  <si>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</si>
  <si>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</si>
  <si>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</si>
  <si>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CHAPA EM ACO GALVANIZADO PARA STEEL DECK, COM NERVURAS TRAPEZOIDAIS, LARGURA UTIL DE 915 MM E ESPESSURA DE 0,80 MM</t>
  </si>
  <si>
    <t>CHAPA EM ACO GALVANIZADO PARA STEEL DECK, COM NERVURAS TRAPEZOIDAIS, LARGURA UTIL DE 915 MM E ESPESSURA DE 0,95 MM</t>
  </si>
  <si>
    <t>CHAPA EM ACO GALVANIZADO PARA STEEL DECK, COM NERVURAS TRAPEZOIDAIS, LARGURA UTIL DE 915 MM E ESPESSURA DE 1,25 MM</t>
  </si>
  <si>
    <t>CHAPA PARA EMENDA DE VIGA, EM ACO GROSSO, QUALIDADE ESTRUTURAL, BITOLA 3/16 ", E= 4,75 MM, 4 FUROS, LARGURA 45 MM, COMPRIMENTO 500 MM</t>
  </si>
  <si>
    <t>CHAVE BLINDADA TRIPOLAR PARA MOTORES, DO TIPO FACA, COM PORTA FUSIVEL DO TIPO CARTUCHO, CORRENTE NOMINAL DE 100 A, TENSAO NOMINAL DE 250 V</t>
  </si>
  <si>
    <t>CHAVE BLINDADA TRIPOLAR PARA MOTORES, DO TIPO FACA, COM PORTA FUSIVEL DO TIPO CARTUCHO, CORRENTE NOMINAL DE 30 A, TENSAO NOMINAL DE 250 V</t>
  </si>
  <si>
    <t>CHAVE BLINDADA TRIPOLAR PARA MOTORES, DO TIPO FACA, COM PORTA FUSIVEL DO TIPO CARTUCHO, CORRENTE NOMINAL DE 60 A, TENSAO NOMINAL DE 250 V</t>
  </si>
  <si>
    <t>CHAVE DE PARTIDA DIRETA TRIFASICA, COM CAIXA TERMOPLASTICA, COM FUSIVEL DE 25 A, PARA MOTOR COM POTENCIA DE 7,5 CV E TENSAO DE 380 V</t>
  </si>
  <si>
    <t>CHAVE DE PARTIDA DIRETA TRIFASICA, COM CAIXA TERMOPLASTICA, COM FUSIVEL DE 35 A, PARA MOTOR COM POTENCIA DE 5 CV E TENSAO DE 220 V</t>
  </si>
  <si>
    <t>CHAVE DE PARTIDA DIRETA TRIFASICA, COM CAIXA TERMOPLASTICA, COM FUSIVEL DE 63 A, PARA MOTOR COM POTENCIA DE 10 CV E TENSAO DE 220 V</t>
  </si>
  <si>
    <t>CHAVE DUPLA PARA CONEXOES TIPO STORZ, ENGATE RAPIDO 1 1/2" X 2 1/2", EM LATAO, PARA INSTALACAO PREDIAL COMBATE A INCENDIO</t>
  </si>
  <si>
    <t>CHAVE FUSIVEL PARA REDES DE DISTRIBUICAO, TENSAO DE 15,0 KV, CORRENTE NOMINAL DO PORTA FUSIVEL DE 100 A, CAPACIDADE DE INTERRUPCAO SIMETRICA DE 7,10 KA, CAPACIDADE DE INTERRUPCAO ASSIMETRICA 10,00 KA</t>
  </si>
  <si>
    <t>CHAVE SECCIONADORA-FUSIVEL BLINDADA TRIPOLAR, ABERTURA COM CARGA, PARA FUSIVEL NH00, CORRENTE NOMINAL DE 160 A, TENSAO DE 500 V</t>
  </si>
  <si>
    <t>CHAVE SECCIONADORA-FUSIVEL BLINDADA TRIPOLAR, ABERTURA COM CARGA, PARA FUSIVEL NH01, CORRENTE NOMINAL DE 250 A, TENSAO DE 500 V</t>
  </si>
  <si>
    <t>CHUMBADOR DE ACO TIPO PARABOLT, * 5/8" X 200* MM,  COM PORCA E ARRUELA</t>
  </si>
  <si>
    <t>CHUMBADOR DE ACO, DIAMETRO 1/2", COMPRIMENTO 75 MM</t>
  </si>
  <si>
    <t>CHUMBADOR DE ACO, DIAMETRO 5/8", COMPRIMENTO 6", COM PORCA</t>
  </si>
  <si>
    <t>CHUMBADOR DE ACO, 1" X 600 MM, PARA POSTES DE ACO COM BASE, INCLUSO PORCA E ARRUELA</t>
  </si>
  <si>
    <t>CHUMBADOR, DIAMETRO 1/4" COM PARAFUSO 1/4" X 40 MM</t>
  </si>
  <si>
    <t>CHUVEIRO COMUM EM PLASTICO BRANCO, COM CANO, 3 TEMPERATURAS, 5500 W (110/220 V)</t>
  </si>
  <si>
    <t>CHUVEIRO COMUM EM PLASTICO CROMADO, COM CANO, 4 TEMPERATURAS (110/220 V)</t>
  </si>
  <si>
    <t>CHUVEIRO PLASTICO BRANCO SIMPLES 5 '' PARA ACOPLAR EM HASTE 1/2 ", AGUA FRIA</t>
  </si>
  <si>
    <t>CIMENTO ASFALTICO DE PETROLEO A GRANEL (CAP) 30/45 (COLETADO CAIXA NA ANP ACRESCIDO DE ICMS)</t>
  </si>
  <si>
    <t>CIMENTO ASFALTICO DE PETROLEO A GRANEL (CAP) 50/70 (COLETADO CAIXA NA ANP ACRESCIDO DE ICMS)</t>
  </si>
  <si>
    <t>CIMENTO BRANCO</t>
  </si>
  <si>
    <t>CIMENTO IMPERMEABILIZANTE DE PEGA ULTRARRAPIDA PARA TAMPONAMENTOS</t>
  </si>
  <si>
    <t>CIMENTO PORTLAND COMPOSTO CP II-32</t>
  </si>
  <si>
    <t>CIMENTO PORTLAND COMPOSTO CP II-32 (SACO DE 50 KG)</t>
  </si>
  <si>
    <t xml:space="preserve">50KG  </t>
  </si>
  <si>
    <t>CIMENTO PORTLAND DE ALTO FORNO (AF) CP III-32</t>
  </si>
  <si>
    <t>CIMENTO PORTLAND ESTRUTURAL BRANCO CPB-32</t>
  </si>
  <si>
    <t>CIMENTO PORTLAND POZOLANICO CP IV- 32</t>
  </si>
  <si>
    <t>CIMENTO PORTLAND POZOLANICO CP IV-32</t>
  </si>
  <si>
    <t>CINTA CIRCULAR EM ACO GALVANIZADO DE 150 MM DE DIAMETRO PARA FIXACAO DE CAIXA MEDICAO, INCLUI PARAFUSOS E PORCAS</t>
  </si>
  <si>
    <t>CINTA CIRCULAR EM ACO GALVANIZADO DE 210 MM DE DIAMETRO PARA INSTALACAO DE TRANSFORMADOR EM POSTE DE CONCRETO</t>
  </si>
  <si>
    <t>CINTURAO DE SEGURANCA TIPO PARAQUEDISTA, FIVELA EM ACO, AJUSTE NO SUSPENSARIO, CINTURA E PERNAS</t>
  </si>
  <si>
    <t>COBRE ELETROLITICO EM BARRA OU CHAPA</t>
  </si>
  <si>
    <t>COLA A BASE DE RESINA SINTETICA PARA CHAPA DE LAMINADO MELAMINICO</t>
  </si>
  <si>
    <t>COLA BRANCA BASE PVA</t>
  </si>
  <si>
    <t>COLAR DE TOMADA EM POLIPROPILENO, PP, COM PARAFUSOS, PARA PEAD, 63 X 1/2" - LIGACAO PREDIAL DE AGUA</t>
  </si>
  <si>
    <t>COLAR DE TOMADA EM POLIPROPILENO, PP, COM PARAFUSOS, PARA PEAD, 63 X 3/4" - LIGACAO PREDIAL DE AGUA</t>
  </si>
  <si>
    <t>COLAR TOMADA PVC, COM TRAVAS, SAIDA COM ROSCA, DE 110 MM X 1/2" OU 110 MM X 3/4", PARA LIGACAO PREDIAL DE AGUA</t>
  </si>
  <si>
    <t>COLAR TOMADA PVC, COM TRAVAS, SAIDA COM ROSCA, DE 32 MM X 1/2" OU 32 MM X 3/4", PARA LIGACAO PREDIAL DE AGUA</t>
  </si>
  <si>
    <t>COLAR TOMADA PVC, COM TRAVAS, SAIDA COM ROSCA, DE 40 MM X 1/2" OU 40 MM X 3/4", PARA LIGACAO PREDIAL DE AGUA</t>
  </si>
  <si>
    <t>COLAR TOMADA PVC, COM TRAVAS, SAIDA COM ROSCA, DE 50 MM X 1/2" OU 50 MM X 3/4", PARA LIGACAO PREDIAL DE AGUA</t>
  </si>
  <si>
    <t>COLAR TOMADA PVC, COM TRAVAS, SAIDA COM ROSCA, DE 60 MM X 1/2" OU 60 MM X 3/4", PARA LIGACAO PREDIAL DE AGUA</t>
  </si>
  <si>
    <t>COLAR TOMADA PVC, COM TRAVAS, SAIDA COM ROSCA, DE 75 MM X 1/2" OU 75 MM X 3/4", PARA LIGACAO PREDIAL DE AGUA</t>
  </si>
  <si>
    <t>COLAR TOMADA PVC, COM TRAVAS, SAIDA COM ROSCA, DE 85 MM X 1/2" OU 85 MM X 3/4", PARA LIGACAO PREDIAL DE AGUA</t>
  </si>
  <si>
    <t>COLAR TOMADA PVC, COM TRAVAS, SAIDA ROSCAVEL COM BUCHA DE LATAO, DE 110 MM X 1/2" OU 110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</si>
  <si>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</si>
  <si>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</si>
  <si>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85 MM X 1/2" OU 85 MM X 3/4", PARA LIGACAO PREDIAL DE AGUA</t>
  </si>
  <si>
    <t>COMPACTADOR DE SOLO A PERCUSSAO (SOQUETE), COM MOTOR GASOLINA DE 4 TEMPOS, PESO ENTRE 55 E 65 KG, FORCA DE IMPACTO DE 1.000 A 1.500 KGF, FREQUENCIA DE 600 A 700 GOLPES POR MINUTO, VELOCIDADE DE TRABALHO ENTRE 10 E 15 M/MIN, POTENCIA ENTRE 2,00 E 3,00 HP</t>
  </si>
  <si>
    <t>COMPACTADOR DE SOLO TIPO PLACA VIBRATORIA REVERSIVEL, A GASOLINA, 4 TEMPOS, PESO DE 125 A 150 KG, FORCA CENTRIFUGA DE 2500 A 2800 KGF, LARG. TRABALHO DE 400 A 450 MM, FREQ VIBRACAO DE 4300 A 4500 RPM, VELOC. TRABALHO DE 15 A 20 M/MIN, POT. DE 5,5 A 6,0 HP</t>
  </si>
  <si>
    <t>COMPACTADOR DE SOLO TIPO PLACA VIBRATORIA REVERSIVEL, A GASOLINA, 4 TEMPOS, PESO DE 150 A 175 KG, FORCA CENTRIFUGA DE 2800 A 3100 KGF, LARG. TRABALHO DE 450 A 520 MM, FREQ VIBRACAO DE 4000 A 4300 RPM, VELOC. TRABALHO DE 15 A 20 M/MIN, POT. DE 6,0 A 7,0 HP</t>
  </si>
  <si>
    <t>COMPACTADOR DE SOLOS DE PERCURSAO (SOQUETE) COM MOTOR A GASOLINA 4 TEMPOS DE 4 HP (4 CV)</t>
  </si>
  <si>
    <t>COMPRESSOR DE AR ESTACIONARIO, VAZAO 620 PCM, PRESSAO EFETIVA DE TRABALHO 109 PSI, MOTOR ELETRICO, POTENCIA 127 CV</t>
  </si>
  <si>
    <t>COMPRESSOR DE AR REBOCAVEL VAZAO 400 PCM, PRESSAO EFETIVA DE TRABALHO 102 PSI, MOTOR DIESEL, POTENCIA 110 CV</t>
  </si>
  <si>
    <t>COMPRESSOR DE AR REBOCAVEL VAZAO 748 PCM, PRESSAO EFETIVA DE TRABALHO 102 PSI, MOTOR DIESEL, POTENCIA 210 CV</t>
  </si>
  <si>
    <t>COMPRESSOR DE AR REBOCAVEL VAZAO 860 PCM, PRESSAO EFETIVA DE TRABALHO 102 PSI, MOTOR DIESEL, POTENCIA 250 CV</t>
  </si>
  <si>
    <t>COMPRESSOR DE AR REBOCAVEL, VAZAO *89* PCM, PRESSAO EFETIVA DE TRABALHO *102* PSI, MOTOR DIESEL, POTENCIA *20* CV</t>
  </si>
  <si>
    <t>COMPRESSOR DE AR REBOCAVEL, VAZAO 152 PCM, PRESSAO EFETIVA DE TRABALHO 102 PSI, MOTOR DIESEL, POTENCIA 31,5 KW</t>
  </si>
  <si>
    <t>COMPRESSOR DE AR REBOCAVEL, VAZAO 189 PCM, PRESSAO EFETIVA DE TRABALHO 102 PSI, MOTOR DIESEL, POTENCIA 63 CV</t>
  </si>
  <si>
    <t>COMPRESSOR DE AR REBOCAVEL, VAZAO 250 PCM, PRESSAO EFETIVA DE TRABALHO 102 PSI, MOTOR DIESEL, POTENCIA 81 CV</t>
  </si>
  <si>
    <t>COMPRESSOR DE AR, VAZAO DE 10 PCM, RESERVATORIO 100 L, PRESSAO DE TRABALHO ENTRE 6,9 E 9,7 BAR,  POTENCIA 2 HP, TENSAO 110/220 V (COLETADO CAIXA)</t>
  </si>
  <si>
    <t>CONCERTINA CLIPADA (DUPLA) EM ACO GALVANIZADO DE ALTA RESISTENCIA, COM ESPIRAL DE 300 MM, D = 2,76 MM</t>
  </si>
  <si>
    <t>CONCERTINA SIMPLES EM ACO GALVANIZADO DE ALTA RESISTENCIA, COM ESPIRAL DE 300 MM, D = 2,76 MM</t>
  </si>
  <si>
    <t>CONCRETO AUTOADENSAVEL (CAA) CLASSE DE RESISTENCIA C15, ESPALHAMENTO SF2, INCLUI SERVICO DE BOMBEAMENTO (NBR 15823)</t>
  </si>
  <si>
    <t>CONCRETO AUTOADENSAVEL (CAA) CLASSE DE RESISTENCIA C20, ESPALHAMENTO SF2, INCLUI SERVICO DE BOMBEAMENTO (NBR 15823)</t>
  </si>
  <si>
    <t>CONCRETO AUTOADENSAVEL (CAA) CLASSE DE RESISTENCIA C25, ESPALHAMENTO SF2, INCLUI SERVICO DE BOMBEAMENTO (NBR 15823)</t>
  </si>
  <si>
    <t>CONCRETO AUTOADENSAVEL (CAA) CLASSE DE RESISTENCIA C30, ESPALHAMENTO SF2, INCLUI SERVICO DE BOMBEAMENTO (NBR 15823)</t>
  </si>
  <si>
    <t>CONCRETO BETUMINOSO USINADO A QUENTE (CBUQ) PARA PAVIMENTACAO ASFALTICA, PADRAO DNIT, FAIXA C, COM CAP 30/45 - AQUISICAO POSTO USINA</t>
  </si>
  <si>
    <t>CONCRETO BETUMINOSO USINADO A QUENTE (CBUQ) PARA PAVIMENTACAO ASFALTICA, PADRAO DNIT, FAIXA C, COM CAP 50/70 - AQUISICAO POSTO USINA</t>
  </si>
  <si>
    <t>CONCRETO BETUMINOSO USINADO A QUENTE (CBUQ) PARA PAVIMENTACAO ASFALTICA, PADRAO DNIT, PARA BINDER, COM CAP 50/70 - AQUISICAO POSTO USINA</t>
  </si>
  <si>
    <t>CONCRETO USINADO BOMBEAVEL, CLASSE DE RESISTENCIA C20, COM BRITA 0 E 1, SLUMP = 100 +/- 20 MM, EXCLUI SERVICO DE BOMBEAMENTO (NBR 8953)</t>
  </si>
  <si>
    <t>CONCRETO USINADO BOMBEAVEL, CLASSE DE RESISTENCIA C20, COM BRITA 0 E 1, SLUMP = 100 +/- 20 MM, INCLUI SERVICO DE BOMBEAMENTO (NBR 8953)</t>
  </si>
  <si>
    <t>CONCRETO USINADO BOMBEAVEL, CLASSE DE RESISTENCIA C20, COM BRITA 0 E 1, SLUMP = 130 +/- 20 MM, EXCLUI SERVICO DE BOMBEAMENTO (NBR 8953)</t>
  </si>
  <si>
    <t>CONCRETO USINADO BOMBEAVEL, CLASSE DE RESISTENCIA C20, COM BRITA 0 E 1, SLUMP = 190 +/- 20 MM, INCLUI SERVICO DE BOMBEAMENTO (NBR 8953)</t>
  </si>
  <si>
    <t>CONCRETO USINADO BOMBEAVEL, CLASSE DE RESISTENCIA C20, COM BRITA 0, SLUMP = 220 +/- 20 MM, INCLUI SERVICO DE BOMBEAMENTO (NBR 8953)</t>
  </si>
  <si>
    <t>CONCRETO USINADO BOMBEAVEL, CLASSE DE RESISTENCIA C25, COM BRITA 0 E 1, SLUMP = 100 +/- 20 MM, EXCLUI SERVICO DE BOMBEAMENTO (NBR 8953)</t>
  </si>
  <si>
    <t>CONCRETO USINADO BOMBEAVEL, CLASSE DE RESISTENCIA C25, COM BRITA 0 E 1, SLUMP = 100 +/- 20 MM, INCLUI SERVICO DE BOMBEAMENTO (NBR 8953)</t>
  </si>
  <si>
    <t>CONCRETO USINADO BOMBEAVEL, CLASSE DE RESISTENCIA C25,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</si>
  <si>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</si>
  <si>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100 +/- 20 MM, EXCLUI SERVICO DE BOMBEAMENTO (NBR 8953)</t>
  </si>
  <si>
    <t>CONCRETO USINADO BOMBEAVEL, CLASSE DE RESISTENCIA C30, COM BRITA 0 E 1, SLUMP = 100 +/- 20 MM, INCLUI SERVICO DE BOMBEAMENTO (NBR 8953)</t>
  </si>
  <si>
    <t>CONCRETO USINADO BOMBEAVEL, CLASSE DE RESISTENCIA C30, COM BRITA 0 E 1, SLUMP = 130 +/- 20 MM, EXCLUI SERVICO DE BOMBEAMENTO (NBR 8953)</t>
  </si>
  <si>
    <t>CONCRETO USINADO BOMBEAVEL, CLASSE DE RESISTENCIA C30, COM BRITA 0 E 1, SLUMP = 190 +/- 20 MM, EXCLUI SERVICO DE BOMBEAMENTO (NBR 8953)</t>
  </si>
  <si>
    <t>CONCRETO USINADO BOMBEAVEL, CLASSE DE RESISTENCIA C35, COM BRITA 0 E 1, SLUMP = 100 +/- 20 MM, EXCLUI SERVICO DE BOMBEAMENTO (NBR 8953)</t>
  </si>
  <si>
    <t>CONCRETO USINADO BOMBEAVEL, CLASSE DE RESISTENCIA C35, COM BRITA 0 E 1, SLUMP = 100 +/- 20 MM, INCLUI SERVICO DE BOMBEAMENTO (NBR 8953)</t>
  </si>
  <si>
    <t>CONCRETO USINADO BOMBEAVEL, CLASSE DE RESISTENCIA C40, COM BRITA 0 E 1, SLUMP = 100 +/- 20 MM, EXCLUI SERVICO DE BOMBEAMENTO (NBR 8953)</t>
  </si>
  <si>
    <t>CONCRETO USINADO BOMBEAVEL, CLASSE DE RESISTENCIA C40, COM BRITA 0 E 1, SLUMP = 100 +/- 20 MM, INCLUI SERVICO DE BOMBEAMENTO (NBR 8953)</t>
  </si>
  <si>
    <t>CONCRETO USINADO BOMBEAVEL, CLASSE DE RESISTENCIA C45, COM BRITA 0 E 1, SLUMP = 100 +/- 20 MM, INCLUI SERVICO DE BOMBEAMENTO (NBR 8953)</t>
  </si>
  <si>
    <t>CONCRETO USINADO BOMBEAVEL, CLASSE DE RESISTENCIA C50, COM BRITA 0 E 1, SLUMP = 100 +/- 20 MM, INCLUI SERVICO DE BOMBEAMENTO (NBR 8953)</t>
  </si>
  <si>
    <t>CONCRETO USINADO BOMBEAVEL, CLASSE DE RESISTENCIA C60, COM BRITA 0 E 1, SLUMP = 100 +/- 20 MM, INCLUI SERVICO DE BOMBEAMENTO (NBR 8953)</t>
  </si>
  <si>
    <t>CONCRETO USINADO CONVENCIONAL (NAO BOMBEAVEL) CLASSE DE RESISTENCIA C10, COM BRITA 1 E 2, SLUMP = 80 MM +/- 10 MM (NBR 8953)</t>
  </si>
  <si>
    <t>CONCRETO USINADO CONVENCIONAL (NAO BOMBEAVEL) CLASSE DE RESISTENCIA C15, COM BRITA 1 E 2, SLUMP = 80 MM +/- 10 MM (NBR 8953)</t>
  </si>
  <si>
    <t>CONDULETE DE ALUMINIO TIPO B, PARA ELETRODUTO ROSCAVEL DE 1/2", COM TAMPA CEGA</t>
  </si>
  <si>
    <t>CONDULETE DE ALUMINIO TIPO B, PARA ELETRODUTO ROSCAVEL DE 1", COM TAMPA CEGA</t>
  </si>
  <si>
    <t>CONDULETE DE ALUMINIO TIPO B, PARA ELETRODUTO ROSCAVEL DE 3/4", COM TAMPA CEGA</t>
  </si>
  <si>
    <t>CONDULETE DE ALUMINIO TIPO C, PARA ELETRODUTO ROSCAVEL DE 1/2", COM TAMPA CEGA</t>
  </si>
  <si>
    <t>CONDULETE DE ALUMINIO TIPO C, PARA ELETRODUTO ROSCAVEL DE 1", COM TAMPA CEGA</t>
  </si>
  <si>
    <t>CONDULETE DE ALUMINIO TIPO C, PARA ELETRODUTO ROSCAVEL DE 3/4", COM TAMPA CEGA</t>
  </si>
  <si>
    <t>CONDULETE DE ALUMINIO TIPO C, PARA ELETRODUTO ROSCAVEL DE 4", COM TAMPA CEGA</t>
  </si>
  <si>
    <t>CONDULETE DE ALUMINIO TIPO E, PARA ELETRODUTO ROSCAVEL DE 1  1/4", COM TAMPA CEGA</t>
  </si>
  <si>
    <t>CONDULETE DE ALUMINIO TIPO E, PARA ELETRODUTO ROSCAVEL DE 1 1/2", COM TAMPA CEGA</t>
  </si>
  <si>
    <t>CONDULETE DE ALUMINIO TIPO E, PARA ELETRODUTO ROSCAVEL DE 1/2", COM TAMPA CEGA</t>
  </si>
  <si>
    <t>CONDULETE DE ALUMINIO TIPO E, PARA ELETRODUTO ROSCAVEL DE 1", COM TAMPA CEGA</t>
  </si>
  <si>
    <t>CONDULETE DE ALUMINIO TIPO E, PARA ELETRODUTO ROSCAVEL DE 2", COM TAMPA CEGA</t>
  </si>
  <si>
    <t>CONDULETE DE ALUMINIO TIPO E, PARA ELETRODUTO ROSCAVEL DE 3/4", COM TAMPA CEGA</t>
  </si>
  <si>
    <t>CONDULETE DE ALUMINIO TIPO E, PARA ELETRODUTO ROSCAVEL DE 3", COM TAMPA CEGA</t>
  </si>
  <si>
    <t>CONDULETE DE ALUMINIO TIPO E, PARA ELETRODUTO ROSCAVEL DE 4", COM TAMPA CEGA</t>
  </si>
  <si>
    <t>CONDULETE DE ALUMINIO TIPO LR, PARA ELETRODUTO ROSCAVEL DE 1 1/2", COM TAMPA CEGA</t>
  </si>
  <si>
    <t>CONDULETE DE ALUMINIO TIPO LR, PARA ELETRODUTO ROSCAVEL DE 1 1/4",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</si>
  <si>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</si>
  <si>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</si>
  <si>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</si>
  <si>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3/4", COM TAMPA CEGA</t>
  </si>
  <si>
    <t>CONDULETE DE ALUMINIO TIPO LR, PARA ELETRODUTO ROSCAVEL DE 3", COM TAMPA CEGA</t>
  </si>
  <si>
    <t>CONDULETE DE ALUMINIO TIPO LR, PARA ELETRODUTO ROSCAVEL DE 4", COM TAMPA CEGA</t>
  </si>
  <si>
    <t>CONDULETE DE ALUMINIO TIPO T, PARA ELETRODUTO ROSCAVEL DE 1 1/2", COM TAMPA CEGA</t>
  </si>
  <si>
    <t>CONDULETE DE ALUMINIO TIPO T, PARA ELETRODUTO ROSCAVEL DE 1 1/4", COM TAMPA CEGA</t>
  </si>
  <si>
    <t>CONDULETE DE ALUMINIO TIPO T, PARA ELETRODUTO ROSCAVEL DE 1/2", COM TAMPA CEGA</t>
  </si>
  <si>
    <t>CONDULETE DE ALUMINIO TIPO T, PARA ELETRODUTO ROSCAVEL DE 1", COM TAMPA CEGA</t>
  </si>
  <si>
    <t>CONDULETE DE ALUMINIO TIPO T, PARA ELETRODUTO ROSCAVEL DE 2", COM TAMPA CEGA</t>
  </si>
  <si>
    <t>CONDULETE DE ALUMINIO TIPO T, PARA ELETRODUTO ROSCAVEL DE 3/4", COM TAMPA CEGA</t>
  </si>
  <si>
    <t>CONDULETE DE ALUMINIO TIPO T, PARA ELETRODUTO ROSCAVEL DE 3", COM TAMPA CEGA</t>
  </si>
  <si>
    <t>CONDULETE DE ALUMINIO TIPO T, PARA ELETRODUTO ROSCAVEL DE 4", COM TAMPA CEGA</t>
  </si>
  <si>
    <t>CONDULETE DE ALUMINIO TIPO TB, PARA ELETRODUTO ROSCAVEL DE 3", COM TAMPA CEGA</t>
  </si>
  <si>
    <t>CONDULETE DE ALUMINIO TIPO X, PARA ELETRODUTO ROSCAVEL DE 1 1/2", COM TAMPA CEGA</t>
  </si>
  <si>
    <t>CONDULETE DE ALUMINIO TIPO X, PARA ELETRODUTO ROSCAVEL DE 1 1/4", COM TAMPA CEGA</t>
  </si>
  <si>
    <t>CONDULETE DE ALUMINIO TIPO X, PARA ELETRODUTO ROSCAVEL DE 1/2", COM TAMPA CEGA</t>
  </si>
  <si>
    <t>CONDULETE DE ALUMINIO TIPO X, PARA ELETRODUTO ROSCAVEL DE 1", COM TAMPA CEGA</t>
  </si>
  <si>
    <t>CONDULETE DE ALUMINIO TIPO X, PARA ELETRODUTO ROSCAVEL DE 2", COM TAMPA CEGA</t>
  </si>
  <si>
    <t>CONDULETE DE ALUMINIO TIPO X, PARA ELETRODUTO ROSCAVEL DE 3/4", COM TAMPA CEGA</t>
  </si>
  <si>
    <t>CONDULETE DE ALUMINIO TIPO X, PARA ELETRODUTO ROSCAVEL DE 3", COM TAMPA CEGA</t>
  </si>
  <si>
    <t>CONDULETE DE ALUMINIO TIPO X, PARA ELETRODUTO ROSCAVEL DE 4", COM TAMPA CEGA</t>
  </si>
  <si>
    <t>CONDULETE EM PVC, TIPO "B", SEM TAMPA, DE 1/2" OU 3/4"</t>
  </si>
  <si>
    <t>CONDULETE EM PVC, TIPO "B", SEM TAMPA, DE 1"</t>
  </si>
  <si>
    <t>CONDULETE EM PVC, TIPO "C", SEM TAMPA, DE 1/2"</t>
  </si>
  <si>
    <t>CONDULETE EM PVC, TIPO "C", SEM TAMPA, DE 1"</t>
  </si>
  <si>
    <t>CONDULETE EM PVC, TIPO "C", SEM TAMPA, DE 3/4"</t>
  </si>
  <si>
    <t>CONDULETE EM PVC, TIPO "E", SEM TAMPA, DE 1/2"</t>
  </si>
  <si>
    <t>CONDULETE EM PVC, TIPO "E", SEM TAMPA, DE 1"</t>
  </si>
  <si>
    <t>CONDULETE EM PVC, TIPO "E", SEM TAMPA, DE 3/4"</t>
  </si>
  <si>
    <t>CONDULETE EM PVC, TIPO "LB", SEM TAMPA, DE 1/2" OU 3/4"</t>
  </si>
  <si>
    <t>CONDULETE EM PVC, TIPO "LB", SEM TAMPA, DE 1"</t>
  </si>
  <si>
    <t>CONDULETE EM PVC, TIPO "LL", SEM TAMPA, DE 1/2" OU 3/4"</t>
  </si>
  <si>
    <t>CONDULETE EM PVC, TIPO "LL", SEM TAMPA, DE 1"</t>
  </si>
  <si>
    <t>CONDULETE EM PVC, TIPO "LR", SEM TAMPA, DE 1/2"</t>
  </si>
  <si>
    <t>CONDULETE EM PVC, TIPO "LR", SEM TAMPA, DE 1"</t>
  </si>
  <si>
    <t>CONDULETE EM PVC, TIPO "LR", SEM TAMPA, DE 3/4"</t>
  </si>
  <si>
    <t>CONDULETE EM PVC, TIPO "T", SEM TAMPA, DE 1"</t>
  </si>
  <si>
    <t>CONDULETE EM PVC, TIPO "T", SEM TAMPA, DE 3/4"</t>
  </si>
  <si>
    <t>CONDULETE EM PVC, TIPO "TB", SEM TAMPA, DE 1/2" OU 3/4"</t>
  </si>
  <si>
    <t>CONDULETE EM PVC, TIPO "TB", SEM TAMPA, DE 1"</t>
  </si>
  <si>
    <t>CONDULETE EM PVC, TIPO "X", SEM TAMPA, DE 1/2"</t>
  </si>
  <si>
    <t>CONDULETE EM PVC, TIPO "X", SEM TAMPA, DE 1"</t>
  </si>
  <si>
    <t>CONDULETE EM PVC, TIPO "X", SEM TAMPA, DE 3/4"</t>
  </si>
  <si>
    <t>CONDUTOR PLUVIAL, PVC, CIRCULAR, DIAMETRO ENTRE 80 E 100 MM, PARA DRENAGEM PREDIAL</t>
  </si>
  <si>
    <t>CONE DE SINALIZACAO EM PVC FLEXIVEL, H = 70 / 76 CM (NBR 15071)</t>
  </si>
  <si>
    <t>CONE DE SINALIZACAO EM PVC RIGIDO COM FAIXA REFLETIVA, H = 70 / 76 CM</t>
  </si>
  <si>
    <t>CONECTOR / ADAPTADOR FEMEA, COM INSERTO METALICO, PPR, DN 25 MM X 1/2", PARA AGUA QUENTE E FRIA PREDIAL</t>
  </si>
  <si>
    <t>CONECTOR / ADAPTADOR FEMEA, COM INSERTO METALICO, PPR, DN 32 MM X 3/4", PARA AGUA QUENTE E FRIA PREDIAL</t>
  </si>
  <si>
    <t>CONECTOR / ADAPTADOR MACHO, COM INSERTO METALICO, PPR, DN 25 MM X 1/2", PARA AGUA QUENTE E FRIA PREDIAL</t>
  </si>
  <si>
    <t>CONECTOR / ADAPTADOR MACHO, COM INSERTO METALICO, PPR, DN 32 MM X 3/4", PARA AGUA QUENTE E FRIA PREDIAL</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</si>
  <si>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</si>
  <si>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</si>
  <si>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</si>
  <si>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</si>
  <si>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CONECTOR CURVO 90 GRAUS DE ALUMINIO, BITOLA 1 1/2", PARA ADAPTAR ENTRADA DE ELETRODUTO METALICO FLEXIVEL EM QUADROS</t>
  </si>
  <si>
    <t>CONECTOR CURVO 90 GRAUS DE ALUMINIO, BITOLA 1 1/4", PARA ADAPTAR ENTRADA DE ELETRODUTO METALICO FLEXIVEL EM QUADROS</t>
  </si>
  <si>
    <t>CONECTOR CURVO 90 GRAUS DE ALUMINIO, BITOLA 1/2", PARA ADAPTAR ENTRADA DE ELETRODUTO METALICO FLEXIVEL EM QUADROS</t>
  </si>
  <si>
    <t>CONECTOR CURVO 90 GRAUS DE ALUMINIO, BITOLA 1", PARA ADAPTAR ENTRADA DE ELETRODUTO METALICO FLEXIVEL EM QUADROS</t>
  </si>
  <si>
    <t>CONECTOR CURVO 90 GRAUS DE ALUMINIO, BITOLA 2 1/2", PARA ADAPTAR ENTRADA DE ELETRODUTO METALICO FLEXIVEL EM QUADROS</t>
  </si>
  <si>
    <t>CONECTOR CURVO 90 GRAUS DE ALUMINIO, BITOLA 2", PARA ADAPTAR ENTRADA DE ELETRODUTO METALICO FLEXIVEL EM QUADROS</t>
  </si>
  <si>
    <t>CONECTOR CURVO 90 GRAUS DE ALUMINIO, BITOLA 3/4",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</si>
  <si>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</si>
  <si>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</si>
  <si>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DE ALUMINIO TIPO PRENSA CABO, BITOLA 1 1/2", PARA CABOS DE DIAMETRO DE 37 A 40 MM</t>
  </si>
  <si>
    <t>CONECTOR DE ALUMINIO TIPO PRENSA CABO, BITOLA 1 1/4", PARA CABOS DE DIAMETRO DE 31 A 34 MM</t>
  </si>
  <si>
    <t>CONECTOR DE ALUMINIO TIPO PRENSA CABO, BITOLA 1/2", PARA CABOS DE DIAMETRO DE 12,5 A 15 MM</t>
  </si>
  <si>
    <t>CONECTOR DE ALUMINIO TIPO PRENSA CABO, BITOLA 1", PARA CABOS DE DIAMETRO DE 22,5 A 25 MM</t>
  </si>
  <si>
    <t>CONECTOR DE ALUMINIO TIPO PRENSA CABO, BITOLA 2", PARA CABOS DE DIAMETRO DE 47,5 A 50 MM</t>
  </si>
  <si>
    <t>CONECTOR DE ALUMINIO TIPO PRENSA CABO, BITOLA 3/4", PARA CABOS DE DIAMETRO DE 17,5 A 20 MM</t>
  </si>
  <si>
    <t>CONECTOR DE ALUMINIO TIPO PRENSA CABO, BITOLA 3/8", PARA CABOS DE DIAMETRO DE 9 A 10 MM</t>
  </si>
  <si>
    <t>CONECTOR FEMEA RJ - 45, CATEGORIA 5 E</t>
  </si>
  <si>
    <t>CONECTOR FEMEA RJ - 45, CATEGORIA 6</t>
  </si>
  <si>
    <t>CONECTOR MACHO RJ - 45, CATEGORIA 5 E</t>
  </si>
  <si>
    <t>CONECTOR MACHO RJ - 45, CATEGORIA 6</t>
  </si>
  <si>
    <t>CONECTOR METALICO TIPO PARAFUSO FENDIDO (SPLIT BOLT), COM SEPARADOR DE CABOS BIMETALICOS, PARA CABOS ATE 25 MM2</t>
  </si>
  <si>
    <t>CONECTOR METALICO TIPO PARAFUSO FENDIDO (SPLIT BOLT), COM SEPARADOR DE CABOS BIMETALICOS, PARA CABOS ATE 50 MM2</t>
  </si>
  <si>
    <t>CONECTOR METALICO TIPO PARAFUSO FENDIDO (SPLIT BOLT), COM SEPARADOR DE CABOS BIMETALICOS,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</si>
  <si>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</si>
  <si>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</si>
  <si>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</si>
  <si>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16 MM2</t>
  </si>
  <si>
    <t>CONECTOR METALICO TIPO PARAFUSO FENDIDO (SPLIT BOLT), PARA CABOS ATE 185 MM2</t>
  </si>
  <si>
    <t>CONECTOR METALICO TIPO PARAFUSO FENDIDO (SPLIT BOLT), PARA CABOS ATE 25 MM2</t>
  </si>
  <si>
    <t>CONECTOR METALICO TIPO PARAFUSO FENDIDO (SPLIT BOLT), PARA CABOS ATE 35 MM2</t>
  </si>
  <si>
    <t>CONECTOR METALICO TIPO PARAFUSO FENDIDO (SPLIT BOLT), PARA CABOS ATE 50 MM2</t>
  </si>
  <si>
    <t>CONECTOR METALICO TIPO PARAFUSO FENDIDO (SPLIT BOLT), PARA CABOS ATE 6 MM2</t>
  </si>
  <si>
    <t>CONECTOR METALICO TIPO PARAFUSO FENDIDO (SPLIT BOLT), PARA CABOS ATE 70 MM2</t>
  </si>
  <si>
    <t>CONECTOR METALICO TIPO PARAFUSO FENDIDO (SPLIT BOLT), PARA CABOS ATE 95 MM2</t>
  </si>
  <si>
    <t>CONECTOR RETO DE ALUMINIO PARA ELETRODUTO DE 1 1/2", PARA ADAPTAR ENTRADA DE ELETRODUTO METALICO FLEXIVEL EM QUADROS</t>
  </si>
  <si>
    <t>CONECTOR RETO DE ALUMINIO PARA ELETRODUTO DE 1 1/4", PARA ADAPTAR ENTRADA DE ELETRODUTO METALICO FLEXIVEL EM QUADROS</t>
  </si>
  <si>
    <t>CONECTOR RETO DE ALUMINIO PARA ELETRODUTO DE 1/2", PARA ADAPTAR ENTRADA DE ELETRODUTO METALICO FLEXIVEL EM QUADROS</t>
  </si>
  <si>
    <t>CONECTOR RETO DE ALUMINIO PARA ELETRODUTO DE 1", PARA ADAPTAR ENTRADA DE ELETRODUTO METALICO FLEXIVEL EM QUADROS</t>
  </si>
  <si>
    <t>CONECTOR RETO DE ALUMINIO PARA ELETRODUTO DE 2 1/2", PARA ADAPTAR ENTRADA DE ELETRODUTO METALICO FLEXIVEL EM QUADROS</t>
  </si>
  <si>
    <t>CONECTOR RETO DE ALUMINIO PARA ELETRODUTO DE 2", PARA ADAPTAR ENTRADA DE ELETRODUTO METALICO FLEXIVEL EM QUADROS</t>
  </si>
  <si>
    <t>CONECTOR RETO DE ALUMINIO PARA ELETRODUTO DE 3/4",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</si>
  <si>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</si>
  <si>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</si>
  <si>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CPVC, SOLDAVEL, 15 MM X 1/2", PARA AGUA QUENTE</t>
  </si>
  <si>
    <t>CONECTOR, CPVC, SOLDAVEL, 22 MM X 1/2", PARA AGUA QUENTE</t>
  </si>
  <si>
    <t>CONECTOR, CPVC, SOLDAVEL, 22 MM X 3/4", PARA AGUA QUENTE</t>
  </si>
  <si>
    <t>CONECTOR, CPVC, SOLDAVEL, 28 MM X 1", PARA AGUA QUENTE</t>
  </si>
  <si>
    <t>CONECTOR, CPVC, SOLDAVEL, 35 MM X 1 1/4", PARA AGUA QUENTE</t>
  </si>
  <si>
    <t>CONECTOR, CPVC, SOLDAVEL, 42 MM X 1 1/2", PARA AGUA QUENTE</t>
  </si>
  <si>
    <t>CONEXAO FIXA, ROSCA FEMEA, EM PLASTICO, DN 16 MM X 1/2", PARA CONEXAO COM CRIMPAGEM EM TUBO PEX</t>
  </si>
  <si>
    <t>CONEXAO FIXA, ROSCA FEMEA, EM PLASTICO, DN 16 MM X 3/4", PARA CONEXAO COM CRIMPAGEM EM TUBO PEX</t>
  </si>
  <si>
    <t>CONEXAO FIXA, ROSCA FEMEA, EM PLASTICO, DN 20 MM X 1/2", PARA CONEXAO COM CRIMPAGEM EM TUBO PEX</t>
  </si>
  <si>
    <t>CONEXAO FIXA, ROSCA FEMEA, EM PLASTICO, DN 20 MM X 3/4", PARA CONEXAO COM CRIMPAGEM EM TUBO PEX</t>
  </si>
  <si>
    <t>CONEXAO FIXA, ROSCA FEMEA, EM PLASTICO, DN 25 MM X 1/2", PARA CONEXAO COM CRIMPAGEM EM TUBO PEX</t>
  </si>
  <si>
    <t>CONEXAO FIXA, ROSCA FEMEA, EM PLASTICO, DN 25 MM X 3/4", PARA CONEXAO COM CRIMPAGEM EM TUBO PEX</t>
  </si>
  <si>
    <t>CONEXAO FIXA, ROSCA FEMEA, EM PLASTICO, DN 32 MM X 3/4", PARA CONEXAO COM CRIMPAGEM EM TUBO PEX</t>
  </si>
  <si>
    <t>CONEXAO FIXA, ROSCA FEMEA, METALICA, COM ANEL DESLIZANTE, DN 16 MM X 1/2", PARA TUBO PEX</t>
  </si>
  <si>
    <t>CONEXAO FIXA, ROSCA FEMEA, METALICA, COM ANEL DESLIZANTE, DN 20 MM X 1/2", PARA TUBO PEX</t>
  </si>
  <si>
    <t>CONEXAO FIXA, ROSCA FEMEA, METALICA, COM ANEL DESLIZANTE, DN 20 MM X 3/4", PARA TUBO PEX</t>
  </si>
  <si>
    <t>CONEXAO FIXA, ROSCA FEMEA, METALICA, COM ANEL DESLIZANTE, DN 25 MM X 1", PARA TUBO PEX</t>
  </si>
  <si>
    <t>CONEXAO FIXA, ROSCA FEMEA, METALICA, COM ANEL DESLIZANTE, DN 25 MM X 3/4", PARA TUBO PEX</t>
  </si>
  <si>
    <t>CONEXAO FIXA, ROSCA FEMEA, METALICA, COM ANEL DESLIZANTE, DN 32 MM X 1", PARA TUBO PEX</t>
  </si>
  <si>
    <t>CONEXAO FIXA, ROSCA MACHO, METALICA, PARA TUBO PEX, DN 16 MM X 1/2"</t>
  </si>
  <si>
    <t>CONEXAO FIXA, ROSCA MACHO, METALICA, PARA TUBO PEX, DN 16 MM X 3/4"</t>
  </si>
  <si>
    <t>CONEXAO FIXA, ROSCA MACHO, METALICA, PARA TUBO PEX, DN 20 MM X 1/2"</t>
  </si>
  <si>
    <t>CONEXAO FIXA, ROSCA MACHO, METALICA, PARA TUBO PEX, DN 20 MM X 3/4"</t>
  </si>
  <si>
    <t>CONEXAO FIXA, ROSCA MACHO, METALICA, PARA TUBO PEX, DN 25 MM X 1/2"</t>
  </si>
  <si>
    <t>CONEXAO FIXA, ROSCA MACHO, METALICA, PARA TUBO PEX, DN 25 MM X 1"</t>
  </si>
  <si>
    <t>CONEXAO FIXA, ROSCA MACHO, METALICA, PARA TUBO PEX, DN 25 MM X 3/4"</t>
  </si>
  <si>
    <t>CONEXAO FIXA, ROSCA MACHO, METALICA, PARA TUBO PEX, DN 32 MM X 1"</t>
  </si>
  <si>
    <t>CONEXAO MOVEL, ROSCA FEMEA, METALICA, COM ANEL DESLIZANTE, PARA TUBO PEX, DN 16 MM X 1/2"</t>
  </si>
  <si>
    <t>CONEXAO MOVEL, ROSCA FEMEA, METALICA, COM ANEL DESLIZANTE, PARA TUBO PEX, DN 16 MM X 3/4"</t>
  </si>
  <si>
    <t>CONEXAO MOVEL, ROSCA FEMEA, METALICA, COM ANEL DESLIZANTE, PARA TUBO PEX, DN 20 MM X 1/2"</t>
  </si>
  <si>
    <t>CONEXAO MOVEL, ROSCA FEMEA, METALICA, COM ANEL DESLIZANTE, PARA TUBO PEX, DN 20 MM X 3/4"</t>
  </si>
  <si>
    <t>CONEXAO MOVEL, ROSCA FEMEA, METALICA, COM ANEL DESLIZANTE, PARA TUBO PEX, DN 25 MM X 1"</t>
  </si>
  <si>
    <t>CONEXAO MOVEL, ROSCA FEMEA, METALICA, COM ANEL DESLIZANTE, PARA TUBO PEX, DN 25 MM X 3/4"</t>
  </si>
  <si>
    <t>CONEXAO MOVEL, ROSCA FEMEA, METALICA, COM ANEL DESLIZANTE, PARA TUBO PEX, DN 32 MM X 1"</t>
  </si>
  <si>
    <t>CONJUNTO ARRUELAS DE VEDACAO 5/16" PARA TELHA FIBROCIMENTO (UMA ARRUELA METALICA E UMA ARRUELA PVC - CONICAS)</t>
  </si>
  <si>
    <t xml:space="preserve">CJ    </t>
  </si>
  <si>
    <t>CONJUNTO DE FERRAGENS PIVO, PARA PORTA PIVOTANTE DE ATE 100 KG, REGULAVEL COM ESFERA , CROMADO - SUPERIOR E INFERIOR - COMPLETO</t>
  </si>
  <si>
    <t>CONJUNTO DE LIGACAO PARA BACIA SANITARIA AJUSTAVEL, EM PLASTICO BRANCO, COM TUBO, CANOPLA E ESPUDE</t>
  </si>
  <si>
    <t>CONJUNTO DE LIGACAO PARA BACIA SANITARIA EM PLASTICO BRANCO COM TUBO, CANOPLA E ANEL DE EXPANSAO (TUBO 1.1/2 '' X 20 CM)</t>
  </si>
  <si>
    <t>CONJUNTO MONTADO ESTOPIM COM ESPOLETA COMUM NUMERO 8, COM CABECA ACENDEDORA, 1,5 M</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</si>
  <si>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</si>
  <si>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</si>
  <si>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CONTAINER ALMOXARIFADO, DE *2,40* X *6,00* M, PADRAO SIMPLES, SEM REVESTIMENTO E SEM DIVISORIAS INTERNOS E SEM SANITARIO, PARA USO EM CANTEIRO DE OBRAS</t>
  </si>
  <si>
    <t>CONTATOR TRIPOLAR, CORRENTE DE *110* A, TENSAO NOMINAL DE *500* V, CATEGORIA AC-2 E AC-3</t>
  </si>
  <si>
    <t>CONTATOR TRIPOLAR, CORRENTE DE *185* A, TENSAO NOMINAL DE *500* V, CATEGORIA AC-2 E AC-3</t>
  </si>
  <si>
    <t>CONTATOR TRIPOLAR, CORRENTE DE *22* A, TENSAO NOMINAL DE *500* V, CATEGORIA AC-2 E AC-3</t>
  </si>
  <si>
    <t>CONTATOR TRIPOLAR, CORRENTE DE *265* A, TENSAO NOMINAL DE *500* V, CATEGORIA AC-2 E AC-3</t>
  </si>
  <si>
    <t>CONTATOR TRIPOLAR, CORRENTE DE *38* A, TENSAO NOMINAL DE *500* V, CATEGORIA AC-2 E AC-3</t>
  </si>
  <si>
    <t>CONTATOR TRIPOLAR, CORRENTE DE *500* A, TENSAO NOMINAL DE *500* V, CATEGORIA AC-2 E AC-3</t>
  </si>
  <si>
    <t>CONTATOR TRIPOLAR, CORRENTE DE *65* A, TENSAO NOMINAL DE *500* V, CATEGORIA AC-2 E AC-3</t>
  </si>
  <si>
    <t>CONTATOR TRIPOLAR, CORRENTE DE 12 A, TENSAO NOMINAL DE *500* V, CATEGORIA AC-2 E AC-3</t>
  </si>
  <si>
    <t>CONTATOR TRIPOLAR, CORRENTE DE 25 A, TENSAO NOMINAL DE *500* V, CATEGORIA AC-2 E AC-3</t>
  </si>
  <si>
    <t>CONTATOR TRIPOLAR, CORRENTE DE 250 A, TENSAO NOMINAL DE *500* V, PARA ACIONAMENTO DE CAPACITORES</t>
  </si>
  <si>
    <t>CONTATOR TRIPOLAR, CORRENTE DE 300 A, TENSAO NOMINAL DE *500* V, CATEGORIA AC-2 E AC-3</t>
  </si>
  <si>
    <t>CONTATOR TRIPOLAR, CORRENTE DE 32 A, TENSAO NOMINAL DE *500* V, CATEGORIA AC-2 E AC-3</t>
  </si>
  <si>
    <t>CONTATOR TRIPOLAR, CORRENTE DE 400 A, TENSAO NOMINAL DE *500* V, CATEGORIA AC-2 E AC-3</t>
  </si>
  <si>
    <t>CONTATOR TRIPOLAR, CORRENTE DE 45 A, TENSAO NOMINAL DE *500* V, CATEGORIA AC-2 E AC-3</t>
  </si>
  <si>
    <t>CONTATOR TRIPOLAR, CORRENTE DE 630 A, TENSAO NOMINAL DE *500* V, CATEGORIA AC-2 E AC-3</t>
  </si>
  <si>
    <t>CONTATOR TRIPOLAR, CORRENTE DE 75 A, TENSAO NOMINAL DE *500* V, CATEGORIA AC-2 E AC-3</t>
  </si>
  <si>
    <t>CONTATOR TRIPOLAR, CORRENTE DE 9 A, TENSAO NOMINAL DE *500* V, CATEGORIA AC-2 E AC-3</t>
  </si>
  <si>
    <t>CONTATOR TRIPOLAR, CORRENTE DE 95 A, TENSAO NOMINAL DE *500* V, CATEGORIA AC-2 E AC-3</t>
  </si>
  <si>
    <t>CONTRA-PORCA SEXTAVADA, DIAMETRO NOMINAL 1 3/8", ALTURA 35 MM</t>
  </si>
  <si>
    <t>COORDENADOR / GERENTE DE OBRA</t>
  </si>
  <si>
    <t>COORDENADOR / GERENTE DE OBRA (MENSALISTA)</t>
  </si>
  <si>
    <t>CORANTE LIQUIDO PARA TINTA PVA, BISNAGA 50 ML</t>
  </si>
  <si>
    <t>CORDA DE POLIAMIDA 12 MM TIPO BOMBEIRO, PARA TRABALHO EM ALTURA</t>
  </si>
  <si>
    <t xml:space="preserve">100M  </t>
  </si>
  <si>
    <t>CORDAO DE COBRE, FLEXIVEL, TORCIDO, CLASSE 4 OU 5, ISOLACAO EM PVC/D, 300 V, 2 CONDUTORES DE 0,5 MM2</t>
  </si>
  <si>
    <t>CORDAO DE COBRE, FLEXIVEL, TORCIDO, CLASSE 4 OU 5, ISOLACAO EM PVC/D, 300 V, 2 CONDUTORES DE 0,75 MM2</t>
  </si>
  <si>
    <t>CORDAO DE COBRE, FLEXIVEL, TORCIDO, CLASSE 4 OU 5, ISOLACAO EM PVC/D, 300 V, 2 CONDUTORES DE 1,0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</si>
  <si>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</si>
  <si>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</si>
  <si>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</si>
  <si>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CORDEL DETONANTE, NP 05 G/M</t>
  </si>
  <si>
    <t>CORDEL DETONANTE, NP 10 G/M</t>
  </si>
  <si>
    <t>CORRENTE DE ELO CURTO COMUM, SOLDADA, GALVANIZADA, ESPESSURA DO ELO = 1/2" (12,5 MM)</t>
  </si>
  <si>
    <t>CORTADEIRA DE PISO DE CONCRETO E ASFALTO, PARA DISCO PADRAO DE DIAMETRO 350 MM (14") OU 450 MM (18") , MOTOR A GASOLINA, POTENCIA 13 HP, SEM DISCO</t>
  </si>
  <si>
    <t>CORTADEIRA HIDRAULICA DE VERGALHAO, PARA ACO DE DIAMETRO ATE 50 MM, MOTOR ELETRICO TRIFASICO, POTENCIA DE 5,5 HP A 7,5 HP</t>
  </si>
  <si>
    <t>COTOVELO BRONZE/LATAO (REF 707-3) SEM ANEL DE SOLDA, BOLSA X ROSCA F, 15MM X 1/2"</t>
  </si>
  <si>
    <t>COTOVELO BRONZE/LATAO (REF 707-3) SEM ANEL DE SOLDA, BOLSA X ROSCA F, 22MM X 1/2"</t>
  </si>
  <si>
    <t>COTOVELO BRONZE/LATAO (REF 707-3) SEM ANEL DE SOLDA, BOLSA X ROSCA F, 22MM X 3/4"</t>
  </si>
  <si>
    <t>COTOVELO DE COBRE 90 GRAUS (REF 607) SEM ANEL DE SOLDA, BOLSA X BOLSA, 104 MM</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</si>
  <si>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</si>
  <si>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</si>
  <si>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</si>
  <si>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</si>
  <si>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</si>
  <si>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</si>
  <si>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</si>
  <si>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</si>
  <si>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REDUCAO 90 GRAUS DE FERRO GALVANIZADO, COM ROSCA BSP, DE 1 1/2" X 1"</t>
  </si>
  <si>
    <t>COTOVELO DE REDUCAO 90 GRAUS DE FERRO GALVANIZADO, COM ROSCA BSP, DE 1 1/2" X 3/4"</t>
  </si>
  <si>
    <t>COTOVELO DE REDUCAO 90 GRAUS DE FERRO GALVANIZADO, COM ROSCA BSP, DE 1 1/4" X 1"</t>
  </si>
  <si>
    <t>COTOVELO DE REDUCAO 90 GRAUS DE FERRO GALVANIZADO, COM ROSCA BSP, DE 1" X 1/2"</t>
  </si>
  <si>
    <t>COTOVELO DE REDUCAO 90 GRAUS DE FERRO GALVANIZADO, COM ROSCA BSP, DE 1" X 3/4"</t>
  </si>
  <si>
    <t>COTOVELO DE REDUCAO 90 GRAUS DE FERRO GALVANIZADO, COM ROSCA BSP, DE 2 1/2" X 2"</t>
  </si>
  <si>
    <t>COTOVELO DE REDUCAO 90 GRAUS DE FERRO GALVANIZADO, COM ROSCA BSP, DE 2" X 1 1/2"</t>
  </si>
  <si>
    <t>COTOVELO DE REDUCAO 90 GRAUS DE FERRO GALVANIZADO, COM ROSCA BSP, DE 3/4" X 1/2"</t>
  </si>
  <si>
    <t>COTOVELO 45 GRAUS DE FERRO GALVANIZADO, COM ROSCA BSP, DE 1 1/2"</t>
  </si>
  <si>
    <t>COTOVELO 45 GRAUS DE FERRO GALVANIZADO, COM ROSCA BSP, DE 1 1/4"</t>
  </si>
  <si>
    <t>COTOVELO 45 GRAUS DE FERRO GALVANIZADO, COM ROSCA BSP, DE 1/2"</t>
  </si>
  <si>
    <t>COTOVELO 45 GRAUS DE FERRO GALVANIZADO, COM ROSCA BSP, DE 1"</t>
  </si>
  <si>
    <t>COTOVELO 45 GRAUS DE FERRO GALVANIZADO, COM ROSCA BSP, DE 2 1/2"</t>
  </si>
  <si>
    <t>COTOVELO 45 GRAUS DE FERRO GALVANIZADO, COM ROSCA BSP, DE 2"</t>
  </si>
  <si>
    <t>COTOVELO 45 GRAUS DE FERRO GALVANIZADO, COM ROSCA BSP, DE 3/4"</t>
  </si>
  <si>
    <t>COTOVELO 45 GRAUS DE FERRO GALVANIZADO, COM ROSCA BSP, DE 3"</t>
  </si>
  <si>
    <t>COTOVELO 45 GRAUS DE FERRO GALVANIZADO, COM ROSCA BSP, DE 4"</t>
  </si>
  <si>
    <t>COTOVELO 45 GRAUS, PEAD PE 100, DE 125 MM, PARA ELETROFUSAO</t>
  </si>
  <si>
    <t>COTOVELO 45 GRAUS, PEAD PE 100, DE 200 MM, PARA ELETROFUSAO</t>
  </si>
  <si>
    <t>COTOVELO 45 GRAUS, PEAD PE 100, DE 32 MM, PARA ELETROFUSAO</t>
  </si>
  <si>
    <t>COTOVELO 45 GRAUS, PEAD PE 100, DE 40 MM, PARA ELETROFUSAO</t>
  </si>
  <si>
    <t>COTOVELO 45 GRAUS, PEAD PE 100, DE 63 MM, PARA ELETROFUSAO</t>
  </si>
  <si>
    <t>COTOVELO 90 GRAUS DE FERRO GALVANIZADO, COM ROSCA BSP MACHO/FEMEA, DE 1 1/2"</t>
  </si>
  <si>
    <t>COTOVELO 90 GRAUS DE FERRO GALVANIZADO, COM ROSCA BSP MACHO/FEMEA, DE 1 1/4"</t>
  </si>
  <si>
    <t>COTOVELO 90 GRAUS DE FERRO GALVANIZADO, COM ROSCA BSP MACHO/FEMEA, DE 1/2"</t>
  </si>
  <si>
    <t>COTOVELO 90 GRAUS DE FERRO GALVANIZADO, COM ROSCA BSP MACHO/FEMEA, DE 1"</t>
  </si>
  <si>
    <t>COTOVELO 90 GRAUS DE FERRO GALVANIZADO, COM ROSCA BSP MACHO/FEMEA, DE 2 1/2"</t>
  </si>
  <si>
    <t>COTOVELO 90 GRAUS DE FERRO GALVANIZADO, COM ROSCA BSP MACHO/FEMEA, DE 2"</t>
  </si>
  <si>
    <t>COTOVELO 90 GRAUS DE FERRO GALVANIZADO, COM ROSCA BSP MACHO/FEMEA, DE 3/4"</t>
  </si>
  <si>
    <t>COTOVELO 90 GRAUS DE FERRO GALVANIZADO, COM ROSCA BSP MACHO/FEMEA, DE 3"</t>
  </si>
  <si>
    <t>COTOVELO 90 GRAUS DE FERRO GALVANIZADO, COM ROSCA BSP, DE 1 1/2"</t>
  </si>
  <si>
    <t>COTOVELO 90 GRAUS DE FERRO GALVANIZADO, COM ROSCA BSP, DE 1 1/4"</t>
  </si>
  <si>
    <t>COTOVELO 90 GRAUS DE FERRO GALVANIZADO, COM ROSCA BSP, DE 1/2"</t>
  </si>
  <si>
    <t>COTOVELO 90 GRAUS DE FERRO GALVANIZADO, COM ROSCA BSP, DE 1"</t>
  </si>
  <si>
    <t>COTOVELO 90 GRAUS DE FERRO GALVANIZADO, COM ROSCA BSP, DE 2 1/2"</t>
  </si>
  <si>
    <t>COTOVELO 90 GRAUS DE FERRO GALVANIZADO, COM ROSCA BSP, DE 2"</t>
  </si>
  <si>
    <t>COTOVELO 90 GRAUS DE FERRO GALVANIZADO, COM ROSCA BSP, DE 3/4"</t>
  </si>
  <si>
    <t>COTOVELO 90 GRAUS DE FERRO GALVANIZADO, COM ROSCA BSP, DE 3"</t>
  </si>
  <si>
    <t>COTOVELO 90 GRAUS DE FERRO GALVANIZADO, COM ROSCA BSP, DE 4"</t>
  </si>
  <si>
    <t>COTOVELO 90 GRAUS DE FERRO GALVANIZADO, COM ROSCA BSP, DE 5"</t>
  </si>
  <si>
    <t>COTOVELO 90 GRAUS DE FERRO GALVANIZADO, COM ROSCA BSP, DE 6"</t>
  </si>
  <si>
    <t>COTOVELO 90 GRAUS, PEAD PE 100, DE 125 MM, PARA ELETROFUSAO</t>
  </si>
  <si>
    <t>COTOVELO 90 GRAUS, PEAD PE 100, DE 20 MM, PARA ELETROFUSAO</t>
  </si>
  <si>
    <t>COTOVELO 90 GRAUS, PEAD PE 100, DE 200 MM, PARA ELETROFUSAO</t>
  </si>
  <si>
    <t>COTOVELO 90 GRAUS, PEAD PE 100, DE 32 MM, PARA ELETROFUSAO</t>
  </si>
  <si>
    <t>COTOVELO 90 GRAUS, PEAD PE 100, DE 63 MM, PARA ELETROFUSAO</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</si>
  <si>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</si>
  <si>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</si>
  <si>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</si>
  <si>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</si>
  <si>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</si>
  <si>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CRUZETA DE CONCRETO LEVE, COMP. 2000 MM SECAO, 90 X 90 MM</t>
  </si>
  <si>
    <t>CRUZETA DE FERRO GALVANIZADO, COM ROSCA BSP, DE 1 1/2"</t>
  </si>
  <si>
    <t>CRUZETA DE FERRO GALVANIZADO, COM ROSCA BSP, DE 1 1/4"</t>
  </si>
  <si>
    <t>CRUZETA DE FERRO GALVANIZADO, COM ROSCA BSP, DE 1/2"</t>
  </si>
  <si>
    <t>CRUZETA DE FERRO GALVANIZADO, COM ROSCA BSP, DE 1"</t>
  </si>
  <si>
    <t>CRUZETA DE FERRO GALVANIZADO, COM ROSCA BSP, DE 2 1/2"</t>
  </si>
  <si>
    <t>CRUZETA DE FERRO GALVANIZADO, COM ROSCA BSP, DE 2"</t>
  </si>
  <si>
    <t>CRUZETA DE FERRO GALVANIZADO, COM ROSCA BSP, DE 3/4"</t>
  </si>
  <si>
    <t>CRUZETA DE FERRO GALVANIZADO, COM ROSCA BSP, DE 3"</t>
  </si>
  <si>
    <t>CUBA ACO INOX (AISI 304) DE EMBUTIR COM VALVULA DE 3 1/2 ", DE *56 X 33 X 12* CM</t>
  </si>
  <si>
    <t>CUBA ACO INOX (AISI 304) DE EMBUTIR COM VALVULA 3 1/2 ", DE *40 X 34 X 12* CM</t>
  </si>
  <si>
    <t>CUBA ACO INOX (AISI 304) DE EMBUTIR COM VALVULA 3 1/2 ", DE *46 X 30 X 12* CM</t>
  </si>
  <si>
    <t>CUMEEIRA ARTICULADA (ABA INFERIOR) PARA TELHA ONDULADA DE FIBROCIMENTO E = 4 MM, ABA *330* MM, COMPRIMENTO 500 MM (SEM AMIANTO)</t>
  </si>
  <si>
    <t>CUMEEIRA ARTICULADA (ABA INTERNA INFERIOR OU EXTERNA SUPERIOR) PARA TELHA ESTRUTURAL DE FIBROCIMENTO, 1 ABA, E = 6 MM (SEM AMIANTO)</t>
  </si>
  <si>
    <t>CUMEEIRA ARTICULADA (ABA SUPERIOR) PARA TELHA ONDULADA DE FIBROCIMENTO E = 4 MM, ABA *330* MM, COMPRIMENTO 500 MM (SEM AMIANTO)</t>
  </si>
  <si>
    <t>CUMEEIRA ARTICULADA (PAR) PARA TELHA ONDULADA DE FIBROCIMENTO, E = 6 MM, ABA 350 MM, COMPRIMENTO 1100 MM (SEM AMIANTO)</t>
  </si>
  <si>
    <t>CUMEEIRA NORMAL PARA TELHA ESTRUTURAL DE FIBROCIMENTO 1 ABA, E = 6 MM, COMPRIMENTO 608 MM (SEM AMIANTO)</t>
  </si>
  <si>
    <t>CUMEEIRA NORMAL PARA TELHA ESTRUTURAL DE FIBROCIMENTO 2 ABAS, E = 6 MM, DE 1050 X 935 MM (SEM AMIANTO)</t>
  </si>
  <si>
    <t>CUMEEIRA NORMAL PARA TELHA ONDULADA DE FIBROCIMENTO, E = 6 MM, ABA 300 MM, COMPRIMENTO 1100 MM (SEM AMIANTO)</t>
  </si>
  <si>
    <t>CUMEEIRA PARA TELHA CERAMICA, COMPRIMENTO DE *41* CM, RENDIMENTO DE *3* TELHAS/M</t>
  </si>
  <si>
    <t>CUMEEIRA SHED PARA TELHA ONDULADA DE FIBROCIMENTO, E = 6 MM, ABA 280 MM, COMPRIMENTO 1100 MM (SEM AMIANTO)</t>
  </si>
  <si>
    <t>CUMEEIRA UNIVERSAL PARA TELHA ONDULADA DE FIBROCIMENTO, E = 6 MM, ABA 210 MM, COMPRIMENTO 1100 MM (SEM AMIANTO)</t>
  </si>
  <si>
    <t>CURVA CPVC, 90 GRAUS, SOLDAVEL, 22 MM, PARA AGUA QUENTE</t>
  </si>
  <si>
    <t>CURVA CPVC, 90 GRAUS, SOLDAVEL, 28 MM, PARA AGUA QUENTE</t>
  </si>
  <si>
    <t>CURVA CPVC, 90 GRAUS, SOLDAVEL,15 MM, PARA AGUA QUENTE</t>
  </si>
  <si>
    <t>CURVA CURTA PVC, PB, JE, 45 GRAUS, DN 100 MM, PARA REDE COLETORA ESGOTO (NBR 10569)</t>
  </si>
  <si>
    <t>CURVA CURTA PVC, PB, JE, 90 GRAUS, DN 100 MM, PARA REDE COLETORA ESGOTO (NBR 10569)</t>
  </si>
  <si>
    <t>CURVA DE PVC 45 GRAUS, SOLDAVEL, 110 MM, PARA AGUA FRIA PREDIAL (NBR 5648)</t>
  </si>
  <si>
    <t>CURVA DE PVC 45 GRAUS, SOLDAVEL, 20 MM, PARA AGUA FRIA PREDIAL (NBR 5648)</t>
  </si>
  <si>
    <t>CURVA DE PVC 45 GRAUS, SOLDAVEL, 25 MM, PARA AGUA FRIA PREDIAL (NBR 5648)</t>
  </si>
  <si>
    <t>CURVA DE PVC 45 GRAUS, SOLDAVEL, 32 MM, PARA AGUA FRIA PREDIAL (NBR 5648)</t>
  </si>
  <si>
    <t>CURVA DE PVC 45 GRAUS, SOLDAVEL, 40 MM, PARA AGUA FRIA PREDIAL (NBR 5648)</t>
  </si>
  <si>
    <t>CURVA DE PVC 45 GRAUS, SOLDAVEL, 50 MM, PARA AGUA FRIA PREDIAL (NBR 5648)</t>
  </si>
  <si>
    <t>CURVA DE PVC 45 GRAUS, SOLDAVEL, 60 MM, PARA AGUA FRIA PREDIAL (NBR 5648)</t>
  </si>
  <si>
    <t>CURVA DE PVC 45 GRAUS, SOLDAVEL, 75 MM, PARA AGUA FRIA PREDIAL (NBR 5648)</t>
  </si>
  <si>
    <t>CURVA DE PVC 45 GRAUS, SOLDAVEL, 85 MM, PARA AGUA FRIA PREDIAL (NBR 5648)</t>
  </si>
  <si>
    <t>CURVA DE PVC 90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</si>
  <si>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</si>
  <si>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</si>
  <si>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</si>
  <si>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</si>
  <si>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</si>
  <si>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60 MM, PARA AGUA FRIA PREDIAL (NBR 5648)</t>
  </si>
  <si>
    <t>CURVA DE PVC 90 GRAUS, SOLDAVEL, 75 MM, PARA AGUA FRIA PREDIAL (NBR 5648)</t>
  </si>
  <si>
    <t>CURVA DE PVC 90 GRAUS, SOLDAVEL, 85 MM, PARA AGUA FRIA PREDIAL (NBR 5648)</t>
  </si>
  <si>
    <t>CURVA DE TRANSPOSICAO BRONZE/LATAO (REF 736) SEM ANEL DE SOLDA, BOLSA X BOLSA, 15 MM</t>
  </si>
  <si>
    <t>CURVA DE TRANSPOSICAO BRONZE/LATAO (REF 736) SEM ANEL DE SOLDA, BOLSA X BOLSA, 22 MM</t>
  </si>
  <si>
    <t>CURVA DE TRANSPOSICAO BRONZE/LATAO (REF 736) SEM ANEL DE SOLDA, BOLSA X BOLSA, 28 MM</t>
  </si>
  <si>
    <t>CURVA DE TRANSPOSICAO, CPVC, SOLDAVEL, 15 MM</t>
  </si>
  <si>
    <t>CURVA DE TRANSPOSICAO, CPVC, SOLDAVEL, 22 MM</t>
  </si>
  <si>
    <t>CURVA DE TRANSPOSICAO, PVC SOLDAVEL, 20 MM, PARA AGUA FRIA PREDIAL</t>
  </si>
  <si>
    <t>CURVA DE TRANSPOSICAO, PVC, SOLDAVEL, 25 MM, PARA AGUA FRIA PREDIAL</t>
  </si>
  <si>
    <t>CURVA DE TRANSPOSICAO, PVC, SOLDAVEL, 32 MM, PARA AGUA FRIA PREDIAL</t>
  </si>
  <si>
    <t>CURVA LONGA PVC, PB, JE, 45 GRAUS, DN 100 MM, PARA REDE COLETORA ESGOTO (NBR 10569)</t>
  </si>
  <si>
    <t>CURVA LONGA PVC, PB, JE, 45 GRAUS, DN 150 MM, PARA REDE COLETORA ESGOTO (NBR 10569)</t>
  </si>
  <si>
    <t>CURVA LONGA PVC, PB, JE, 90 GRAUS, DN 100 MM, PARA REDE COLETORA ESGOTO (NBR 10569)</t>
  </si>
  <si>
    <t>CURVA LONGA PVC, PB, JE, 90 GRAUS, DN 150 MM, PARA REDE COLETORA ESGOTO (NBR 10569)</t>
  </si>
  <si>
    <t>CURVA PPR 90 GRAUS, DN 20 MM, PARA AGUA QUENTE PREDIAL</t>
  </si>
  <si>
    <t>CURVA PPR 90 GRAUS, DN 25 MM, PARA AGUA QUENTE PREDIAL</t>
  </si>
  <si>
    <t>CURVA PVC CURTA 90 G, DN 50 MM, PARA ESGOTO PREDIAL</t>
  </si>
  <si>
    <t>CURVA PVC CURTA 90 GRAUS, DN 40 MM, PARA ESGOTO PREDIAL</t>
  </si>
  <si>
    <t>CURVA PVC CURTA 90 GRAUS, DN 75 MM, PARA ESGOTO PREDIAL</t>
  </si>
  <si>
    <t>CURVA PVC CURTA 90 GRAUS, 100 MM, PARA ESGOTO PREDIAL</t>
  </si>
  <si>
    <t>CURVA PVC LEVE, 90 GRAUS, COM PONTA E BOLSA LISA, DN 150 MM</t>
  </si>
  <si>
    <t>CURVA PVC LEVE, 90 GRAUS, COM PONTA E BOLSA LISA, DN 250 MM</t>
  </si>
  <si>
    <t>CURVA PVC LEVE, 90 GRAUS, COM PONTA E BOLSA LISA, DN 300 MM</t>
  </si>
  <si>
    <t>CURVA PVC LONGA 45 GRAUS, 100 MM, PARA ESGOTO PREDIAL</t>
  </si>
  <si>
    <t>CURVA PVC LONGA 45G, DN 50 MM, PARA ESGOTO PREDIAL</t>
  </si>
  <si>
    <t>CURVA PVC LONGA 45G, DN 75 MM, PARA ESGOTO PREDIAL</t>
  </si>
  <si>
    <t>CURVA PVC LONGA 90 GRAUS, 100 MM, PARA ESGOTO PREDIAL</t>
  </si>
  <si>
    <t>CURVA PVC LONGA 90 GRAUS, 40 MM, PARA ESGOTO PREDIAL</t>
  </si>
  <si>
    <t>CURVA PVC LONGA 90 GRAUS, 50 MM, PARA ESGOTO PREDIAL</t>
  </si>
  <si>
    <t>CURVA PVC LONGA 90 GRAUS, 75 MM, PARA ESGOTO PREDIAL</t>
  </si>
  <si>
    <t>CURVA PVC PBA, JE, PB, 22 GRAUS, DN 100 / DE 110 MM, PARA REDE AGUA (NBR 10351)</t>
  </si>
  <si>
    <t>CURVA PVC PBA, JE, PB, 22 GRAUS, DN 50 / DE 60 MM, PARA REDE AGUA (NBR 10351)</t>
  </si>
  <si>
    <t>CURVA PVC PBA, JE, PB, 22 GRAUS, DN 75 / DE 85 MM, PARA REDE AGUA (NBR 10351)</t>
  </si>
  <si>
    <t>CURVA PVC PBA, JE, PB, 45 GRAUS, DN 100 / DE 110 MM, PARA REDE AGUA (NBR 10351)</t>
  </si>
  <si>
    <t>CURVA PVC PBA, JE, PB, 45 GRAUS, DN 50 / DE 60 MM, PARA REDE AGUA (NBR 10351)</t>
  </si>
  <si>
    <t>CURVA PVC PBA, JE, PB, 45 GRAUS, DN 75 / DE 85 MM, PARA REDE AGUA (NBR 10351)</t>
  </si>
  <si>
    <t>CURVA PVC PBA, JE, PB, 90 GRAUS, DN 100 / DE 110 MM, PARA REDE AGUA (NBR 10351)</t>
  </si>
  <si>
    <t>CURVA PVC PBA, JE, PB, 90 GRAUS, DN 50 / DE 60 MM, PARA REDE AGUA (NBR 10351)</t>
  </si>
  <si>
    <t>CURVA PVC PBA, JE, PB, 90 GRAUS, DN 75 / DE 85 MM, PARA REDE AGUA (NBR 10351)</t>
  </si>
  <si>
    <t>CURVA PVC 90 GRAUS, ROSCAVEL, 1 1/2",  AGUA FRIA PREDIAL</t>
  </si>
  <si>
    <t>CURVA PVC 90 GRAUS, ROSCAVEL, 1 1/4",  AGUA FRIA PREDIAL</t>
  </si>
  <si>
    <t>CURVA PVC 90 GRAUS, ROSCAVEL, 1/2",  AGUA FRIA PREDIAL</t>
  </si>
  <si>
    <t>CURVA PVC 90 GRAUS, ROSCAVEL, 1",  AGUA FRIA PREDIAL</t>
  </si>
  <si>
    <t>CURVA PVC 90 GRAUS, ROSCAVEL, 2",  AGUA FRIA PREDIAL</t>
  </si>
  <si>
    <t>CURVA PVC 90 GRAUS, ROSCAVEL, 3/4",  AGUA FRIA PREDIAL</t>
  </si>
  <si>
    <t>CURVA PVC, BB, JE, 45 GRAUS, DN 200 MM, PARA TUBO CORRUGADO E/OU LISO, REDE COLETORA ESGOTO (NBR 10569)</t>
  </si>
  <si>
    <t>CURVA PVC, BB, JE, 45 GRAUS, DN 250 MM, PARA TUBO CORRUGADO E/OU LISO, REDE COLETORA ESGOTO (NBR 10569)</t>
  </si>
  <si>
    <t>CURVA PVC, BB, JE, 90 GRAUS, DN 200 MM, PARA TUBO CORRUGADO E/OU LISO, REDE COLETORA ESGOTO (NBR 10569)</t>
  </si>
  <si>
    <t>CURVA PVC, BB, JE, 90 GRAUS, DN 250 MM, PARA TUBO CORRUGADO E/OU LISO, REDE COLETORA ESGOTO (NBR 10569)</t>
  </si>
  <si>
    <t>CURVA PVC, 45 GRAUS, CURTA, PB, DN 100 MM, PARA ESGOTO PREDIAL</t>
  </si>
  <si>
    <t>CURVA 135 GRAUS, DE PVC RIGIDO ROSCAVEL, DE 1", PARA ELETRODUTO</t>
  </si>
  <si>
    <t>CURVA 135 GRAUS, DE PVC RIGIDO ROSCAVEL, DE 3/4", PARA ELETRODUTO</t>
  </si>
  <si>
    <t>CURVA 135 GRAUS, PARA ELETRODUTO, EM ACO GALVANIZADO ELETROLITICO, DIAMETRO DE 100 MM (4")</t>
  </si>
  <si>
    <t>CURVA 135 GRAUS, PARA ELETRODUTO, EM ACO GALVANIZADO ELETROLITICO, DIAMETRO DE 15 MM (1/2")</t>
  </si>
  <si>
    <t>CURVA 135 GRAUS, PARA ELETRODUTO, EM ACO GALVANIZADO ELETROLITICO, DIAMETRO DE 20 MM (3/4")</t>
  </si>
  <si>
    <t>CURVA 135 GRAUS, PARA ELETRODUTO, EM ACO GALVANIZADO ELETROLITICO, DIAMETRO DE 25 MM (1")</t>
  </si>
  <si>
    <t>CURVA 135 GRAUS, PARA ELETRODUTO, EM ACO GALVANIZADO ELETROLITICO, DIAMETRO DE 32 MM (1 1/4")</t>
  </si>
  <si>
    <t>CURVA 135 GRAUS, PARA ELETRODUTO, EM ACO GALVANIZADO ELETROLITICO, DIAMETRO DE 40 MM (1 1/2")</t>
  </si>
  <si>
    <t>CURVA 135 GRAUS, PARA ELETRODUTO, EM ACO GALVANIZADO ELETROLITICO, DIAMETRO DE 50 MM (2")</t>
  </si>
  <si>
    <t>CURVA 135 GRAUS, PARA ELETRODUTO, EM ACO GALVANIZADO ELETROLITICO, DIAMETRO DE 65 MM (2 1/2")</t>
  </si>
  <si>
    <t>CURVA 135 GRAUS, PARA ELETRODUTO, EM ACO GALVANIZADO ELETROLITICO, DIAMETRO DE 80 MM (3")</t>
  </si>
  <si>
    <t>CURVA 180 GRAUS, DE PVC RIGIDO ROSCAVEL, DE 1 1/2", PARA ELETRODUTO</t>
  </si>
  <si>
    <t>CURVA 180 GRAUS, DE PVC RIGIDO ROSCAVEL, DE 1 1/4", PARA ELETRODUTO</t>
  </si>
  <si>
    <t>CURVA 180 GRAUS, DE PVC RIGIDO ROSCAVEL, DE 1/2", PARA ELETRODUTO</t>
  </si>
  <si>
    <t>CURVA 180 GRAUS, DE PVC RIGIDO ROSCAVEL, DE 1", PARA ELETRODUTO</t>
  </si>
  <si>
    <t>CURVA 180 GRAUS, DE PVC RIGIDO ROSCAVEL, DE 2", PARA ELETRODUTO</t>
  </si>
  <si>
    <t>CURVA 180 GRAUS, DE PVC RIGIDO ROSCAVEL, DE 3/4", PARA ELETRODUTO</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</si>
  <si>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</si>
  <si>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</si>
  <si>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</si>
  <si>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</si>
  <si>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</si>
  <si>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</si>
  <si>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</si>
  <si>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CURVA 45 GRAUS DE FERRO GALVANIZADO, COM ROSCA BSP FEMEA, DE 1 1/2"</t>
  </si>
  <si>
    <t>CURVA 45 GRAUS DE FERRO GALVANIZADO, COM ROSCA BSP FEMEA, DE 1 1/4"</t>
  </si>
  <si>
    <t>CURVA 45 GRAUS DE FERRO GALVANIZADO, COM ROSCA BSP FEMEA, DE 1/2"</t>
  </si>
  <si>
    <t>CURVA 45 GRAUS DE FERRO GALVANIZADO, COM ROSCA BSP FEMEA, DE 1"</t>
  </si>
  <si>
    <t>CURVA 45 GRAUS DE FERRO GALVANIZADO, COM ROSCA BSP FEMEA, DE 2 1/2"</t>
  </si>
  <si>
    <t>CURVA 45 GRAUS DE FERRO GALVANIZADO, COM ROSCA BSP FEMEA, DE 2"</t>
  </si>
  <si>
    <t>CURVA 45 GRAUS DE FERRO GALVANIZADO, COM ROSCA BSP FEMEA, DE 3/4"</t>
  </si>
  <si>
    <t>CURVA 45 GRAUS DE FERRO GALVANIZADO, COM ROSCA BSP FEMEA, DE 3"</t>
  </si>
  <si>
    <t>CURVA 45 GRAUS DE FERRO GALVANIZADO, COM ROSCA BSP FEMEA, DE 4"</t>
  </si>
  <si>
    <t>CURVA 45 GRAUS DE FERRO GALVANIZADO, COM ROSCA BSP MACHO/FEMEA, DE 1 1/2"</t>
  </si>
  <si>
    <t>CURVA 45 GRAUS DE FERRO GALVANIZADO, COM ROSCA BSP MACHO/FEMEA, DE 1 1/4"</t>
  </si>
  <si>
    <t>CURVA 45 GRAUS DE FERRO GALVANIZADO, COM ROSCA BSP MACHO/FEMEA, DE 1/2"</t>
  </si>
  <si>
    <t>CURVA 45 GRAUS DE FERRO GALVANIZADO, COM ROSCA BSP MACHO/FEMEA, DE 1"</t>
  </si>
  <si>
    <t>CURVA 45 GRAUS DE FERRO GALVANIZADO, COM ROSCA BSP MACHO/FEMEA, DE 2 1/2"</t>
  </si>
  <si>
    <t>CURVA 45 GRAUS DE FERRO GALVANIZADO, COM ROSCA BSP MACHO/FEMEA, DE 2"</t>
  </si>
  <si>
    <t>CURVA 45 GRAUS DE FERRO GALVANIZADO, COM ROSCA BSP MACHO/FEMEA, DE 3/4"</t>
  </si>
  <si>
    <t>CURVA 45 GRAUS DE FERRO GALVANIZADO, COM ROSCA BSP MACHO/FEMEA, DE 3"</t>
  </si>
  <si>
    <t>CURVA 45 GRAUS EM ACO CARBONO, SOLDAVEL, PRESSAO 3.000 LBS, DN 1 1/2"</t>
  </si>
  <si>
    <t>CURVA 45 GRAUS EM ACO CARBONO, SOLDAVEL, PRESSAO 3.000 LBS, DN 1 1/4"</t>
  </si>
  <si>
    <t>CURVA 45 GRAUS EM ACO CARBONO, SOLDAVEL, PRESSAO 3.000 LBS, DN 1/2"</t>
  </si>
  <si>
    <t>CURVA 45 GRAUS EM ACO CARBONO, SOLDAVEL, PRESSAO 3.000 LBS, DN 1"</t>
  </si>
  <si>
    <t>CURVA 45 GRAUS EM ACO CARBONO, SOLDAVEL, PRESSAO 3.000 LBS, DN 2 1/2"</t>
  </si>
  <si>
    <t>CURVA 45 GRAUS EM ACO CARBONO, SOLDAVEL, PRESSAO 3.000 LBS, DN 2"</t>
  </si>
  <si>
    <t>CURVA 45 GRAUS EM ACO CARBONO, SOLDAVEL, PRESSAO 3.000 LBS, DN 3/4"</t>
  </si>
  <si>
    <t>CURVA 45 GRAUS EM ACO CARBONO, SOLDAVEL, PRESSAO 3.000 LBS, DN 3"</t>
  </si>
  <si>
    <t>CURVA 45 GRAUS RANHURADA EM FERRO FUNDIDO, DN 50 MM (2")</t>
  </si>
  <si>
    <t>CURVA 45 GRAUS RANHURADA EM FERRO FUNDIDO, DN 65 MM (2 1/2")</t>
  </si>
  <si>
    <t>CURVA 45 GRAUS RANHURADA EM FERRO FUNDIDO, DN 80 MM (3")</t>
  </si>
  <si>
    <t>CURVA 45 GRAUS, PARA ELETRODUTO, EM ACO GALVANIZADO ELETROLITICO, DIAMETRO DE 20 MM (3/4")</t>
  </si>
  <si>
    <t>CURVA 45 GRAUS, PARA ELETRODUTO, EM ACO GALVANIZADO ELETROLITICO, DIAMETRO DE 25 MM (1")</t>
  </si>
  <si>
    <t>CURVA 45 GRAUS, PARA ELETRODUTO, EM ACO GALVANIZADO ELETROLITICO, DIAMETRO DE 40 MM (1 1/2")</t>
  </si>
  <si>
    <t>CURVA 90 GRAUS DE BARRA CHATA EM ALUMINIO 3/4 " X 1/4 " X 300 MM</t>
  </si>
  <si>
    <t>CURVA 90 GRAUS DE FERRO GALVANIZADO, COM ROSCA BSP FEMEA, DE 1 1/2"</t>
  </si>
  <si>
    <t>CURVA 90 GRAUS DE FERRO GALVANIZADO, COM ROSCA BSP FEMEA, DE 1 1/4"</t>
  </si>
  <si>
    <t>CURVA 90 GRAUS DE FERRO GALVANIZADO, COM ROSCA BSP FEMEA, DE 1/2"</t>
  </si>
  <si>
    <t>CURVA 90 GRAUS DE FERRO GALVANIZADO, COM ROSCA BSP FEMEA, DE 1"</t>
  </si>
  <si>
    <t>CURVA 90 GRAUS DE FERRO GALVANIZADO, COM ROSCA BSP FEMEA, DE 2 1/2"</t>
  </si>
  <si>
    <t>CURVA 90 GRAUS DE FERRO GALVANIZADO, COM ROSCA BSP FEMEA, DE 2"</t>
  </si>
  <si>
    <t>CURVA 90 GRAUS DE FERRO GALVANIZADO, COM ROSCA BSP FEMEA, DE 3/4"</t>
  </si>
  <si>
    <t>CURVA 90 GRAUS DE FERRO GALVANIZADO, COM ROSCA BSP FEMEA, DE 3"</t>
  </si>
  <si>
    <t>CURVA 90 GRAUS DE FERRO GALVANIZADO, COM ROSCA BSP FEMEA, DE 4"</t>
  </si>
  <si>
    <t>CURVA 90 GRAUS DE FERRO GALVANIZADO, COM ROSCA BSP MACHO/FEMEA, DE 1 1/2"</t>
  </si>
  <si>
    <t>CURVA 90 GRAUS DE FERRO GALVANIZADO, COM ROSCA BSP MACHO/FEMEA, DE 1 1/4"</t>
  </si>
  <si>
    <t>CURVA 90 GRAUS DE FERRO GALVANIZADO, COM ROSCA BSP MACHO/FEMEA, DE 1/2"</t>
  </si>
  <si>
    <t>CURVA 90 GRAUS DE FERRO GALVANIZADO, COM ROSCA BSP MACHO/FEMEA, DE 1"</t>
  </si>
  <si>
    <t>CURVA 90 GRAUS DE FERRO GALVANIZADO, COM ROSCA BSP MACHO/FEMEA, DE 2 1/2"</t>
  </si>
  <si>
    <t>CURVA 90 GRAUS DE FERRO GALVANIZADO, COM ROSCA BSP MACHO/FEMEA, DE 2"</t>
  </si>
  <si>
    <t>CURVA 90 GRAUS DE FERRO GALVANIZADO, COM ROSCA BSP MACHO/FEMEA, DE 3/4"</t>
  </si>
  <si>
    <t>CURVA 90 GRAUS DE FERRO GALVANIZADO, COM ROSCA BSP MACHO/FEMEA, DE 3"</t>
  </si>
  <si>
    <t>CURVA 90 GRAUS DE FERRO GALVANIZADO, COM ROSCA BSP MACHO/FEMEA, DE 4"</t>
  </si>
  <si>
    <t>CURVA 90 GRAUS DE FERRO GALVANIZADO, COM ROSCA BSP MACHO, DE 1 1/2"</t>
  </si>
  <si>
    <t>CURVA 90 GRAUS DE FERRO GALVANIZADO, COM ROSCA BSP MACHO, DE 1 1/4"</t>
  </si>
  <si>
    <t>CURVA 90 GRAUS DE FERRO GALVANIZADO, COM ROSCA BSP MACHO, DE 1/2"</t>
  </si>
  <si>
    <t>CURVA 90 GRAUS DE FERRO GALVANIZADO, COM ROSCA BSP MACHO, DE 1"</t>
  </si>
  <si>
    <t>CURVA 90 GRAUS DE FERRO GALVANIZADO, COM ROSCA BSP MACHO, DE 2 1/2"</t>
  </si>
  <si>
    <t>CURVA 90 GRAUS DE FERRO GALVANIZADO, COM ROSCA BSP MACHO, DE 2"</t>
  </si>
  <si>
    <t>CURVA 90 GRAUS DE FERRO GALVANIZADO, COM ROSCA BSP MACHO, DE 3/4"</t>
  </si>
  <si>
    <t>CURVA 90 GRAUS DE FERRO GALVANIZADO, COM ROSCA BSP MACHO, DE 3"</t>
  </si>
  <si>
    <t>CURVA 90 GRAUS DE FERRO GALVANIZADO, COM ROSCA BSP MACHO, DE 4"</t>
  </si>
  <si>
    <t>CURVA 90 GRAUS DE FERRO GALVANIZADO, COM ROSCA BSP MACHO, DE 6"</t>
  </si>
  <si>
    <t>CURVA 90 GRAUS EM ACO CARBONO, RAIO CURTO, SOLDAVEL, PRESSAO 3.000 LBS, DN 1 1/2"</t>
  </si>
  <si>
    <t>CURVA 90 GRAUS EM ACO CARBONO, RAIO CURTO, SOLDAVEL, PRESSAO 3.000 LBS, DN 1 1/4"</t>
  </si>
  <si>
    <t>CURVA 90 GRAUS EM ACO CARBONO, RAIO CURTO, SOLDAVEL, PRESSAO 3.000 LBS, DN 1/2"</t>
  </si>
  <si>
    <t>CURVA 90 GRAUS EM ACO CARBONO, RAIO CURTO, SOLDAVEL, PRESSAO 3.000 LBS, DN 1"</t>
  </si>
  <si>
    <t>CURVA 90 GRAUS EM ACO CARBONO, RAIO CURTO, SOLDAVEL, PRESSAO 3.000 LBS, DN 2 1/2"</t>
  </si>
  <si>
    <t>CURVA 90 GRAUS EM ACO CARBONO, RAIO CURTO, SOLDAVEL, PRESSAO 3.000 LBS, DN 2"</t>
  </si>
  <si>
    <t>CURVA 90 GRAUS EM ACO CARBONO, RAIO CURTO, SOLDAVEL, PRESSAO 3.000 LBS, DN 3/4"</t>
  </si>
  <si>
    <t>CURVA 90 GRAUS EM ACO CARBONO, RAIO CURTO, SOLDAVEL, PRESSAO 3.000 LBS, DN 3"</t>
  </si>
  <si>
    <t>CURVA 90 GRAUS RANHURADA EM FERRO FUNDIDO, DN 50 MM (2")</t>
  </si>
  <si>
    <t>CURVA 90 GRAUS RANHURADA EM FERRO FUNDIDO, DN 65 MM (2 1/2")</t>
  </si>
  <si>
    <t>CURVA 90 GRAUS RANHURADA EM FERRO FUNDIDO, DN 80 MM (3")</t>
  </si>
  <si>
    <t>CURVA 90 GRAUS, CURTA, DE PVC RIGIDO ROSCAVEL, DE 1/2", PARA ELETRODUTO</t>
  </si>
  <si>
    <t>CURVA 90 GRAUS, CURTA, DE PVC RIGIDO ROSCAVEL, DE 1", PARA ELETRODUTO</t>
  </si>
  <si>
    <t>CURVA 90 GRAUS, CURTA, DE PVC RIGIDO ROSCAVEL, DE 3/4", PARA ELETRODUTO</t>
  </si>
  <si>
    <t>CURVA 90 GRAUS, LONGA, DE PVC RIGIDO ROSCAVEL, DE 1 1/2", PARA ELETRODUTO</t>
  </si>
  <si>
    <t>CURVA 90 GRAUS, LONGA, DE PVC RIGIDO ROSCAVEL, DE 1 1/4", PARA ELETRODUTO</t>
  </si>
  <si>
    <t>CURVA 90 GRAUS, LONGA, DE PVC RIGIDO ROSCAVEL, DE 1/2", PARA ELETRODUTO</t>
  </si>
  <si>
    <t>CURVA 90 GRAUS, LONGA, DE PVC RIGIDO ROSCAVEL, DE 1", PARA ELETRODUTO</t>
  </si>
  <si>
    <t>CURVA 90 GRAUS, LONGA, DE PVC RIGIDO ROSCAVEL, DE 2 1/2", PARA ELETRODUTO</t>
  </si>
  <si>
    <t>CURVA 90 GRAUS, LONGA, DE PVC RIGIDO ROSCAVEL, DE 2", PARA ELETRODUTO</t>
  </si>
  <si>
    <t>CURVA 90 GRAUS, LONGA, DE PVC RIGIDO ROSCAVEL, DE 3/4", PARA ELETRODUTO</t>
  </si>
  <si>
    <t>CURVA 90 GRAUS, LONGA, DE PVC RIGIDO ROSCAVEL, DE 3", PARA ELETRODUTO</t>
  </si>
  <si>
    <t>CURVA 90 GRAUS, LONGA, DE PVC RIGIDO ROSCAVEL, DE 4", PARA ELETRODUTO</t>
  </si>
  <si>
    <t>CURVA 90 GRAUS, PARA ELETRODUTO, EM ACO GALVANIZADO ELETROLITICO, DIAMETRO DE 100 MM (4")</t>
  </si>
  <si>
    <t>CURVA 90 GRAUS, PARA ELETRODUTO, EM ACO GALVANIZADO ELETROLITICO, DIAMETRO DE 15 MM (1/2")</t>
  </si>
  <si>
    <t>CURVA 90 GRAUS, PARA ELETRODUTO, EM ACO GALVANIZADO ELETROLITICO, DIAMETRO DE 20 MM (3/4")</t>
  </si>
  <si>
    <t>CURVA 90 GRAUS, PARA ELETRODUTO, EM ACO GALVANIZADO ELETROLITICO, DIAMETRO DE 25 MM (1")</t>
  </si>
  <si>
    <t>CURVA 90 GRAUS, PARA ELETRODUTO, EM ACO GALVANIZADO ELETROLITICO, DIAMETRO DE 32 MM (1 1/4")</t>
  </si>
  <si>
    <t>CURVA 90 GRAUS, PARA ELETRODUTO, EM ACO GALVANIZADO ELETROLITICO, DIAMETRO DE 40 MM (1 1/2")</t>
  </si>
  <si>
    <t>CURVA 90 GRAUS, PARA ELETRODUTO, EM ACO GALVANIZADO ELETROLITICO, DIAMETRO DE 50 MM (2")</t>
  </si>
  <si>
    <t>CURVA 90 GRAUS, PARA ELETRODUTO, EM ACO GALVANIZADO ELETROLITICO, DIAMETRO DE 65 MM (2 1/2")</t>
  </si>
  <si>
    <t>CURVA 90 GRAUS, PARA ELETRODUTO, EM ACO GALVANIZADO ELETROLITICO, DIAMETRO DE 80 MM (3")</t>
  </si>
  <si>
    <t>DENTE PARA FRESADORA</t>
  </si>
  <si>
    <t>DESEMPENADEIRA DE ACO DENTADA 12 X *25* CM, DENTES 8 X 8 MM, CABO FECHADO DE MADEIRA</t>
  </si>
  <si>
    <t>DESEMPENADEIRA DE ACO LISA 12 X *25* CM COM CABO FECHADO DE MADEIRA</t>
  </si>
  <si>
    <t>DESEMPENADEIRA PLASTICA LISA *14 X 27* CM</t>
  </si>
  <si>
    <t>DESENHISTA COPISTA</t>
  </si>
  <si>
    <t>DESENHISTA COPISTA (MENSALISTA)</t>
  </si>
  <si>
    <t>DESENHISTA DETALHISTA</t>
  </si>
  <si>
    <t>DESENHISTA DETALHISTA (MENSALISTA)</t>
  </si>
  <si>
    <t>DESENHISTA PROJETISTA</t>
  </si>
  <si>
    <t>DESENHISTA PROJETISTA (MENSALISTA)</t>
  </si>
  <si>
    <t>DESENHISTA TECNICO AUXILIAR</t>
  </si>
  <si>
    <t>DESENHISTA TECNICO AUXILIAR (MENSALISTA)</t>
  </si>
  <si>
    <t>DESMOLDANTE PARA CONCRETO ESTAMPADO</t>
  </si>
  <si>
    <t>DESMOLDANTE PARA FORMAS METALICAS A BASE DE OLEO VEGETAL</t>
  </si>
  <si>
    <t>DESMOLDANTE PROTETOR PARA FORMAS DE MADEIRA, DE BASE OLEOSA EMULSIONADA EM AGUA</t>
  </si>
  <si>
    <t>DILUENTE EPOXI</t>
  </si>
  <si>
    <t>DISCO DE BORRACHA PARA LIXADEIRA RIGIDO 7 " COM ARRUELA CENTRAL</t>
  </si>
  <si>
    <t>DISCO DE CORTE DIAMANTADO SEGMENTADO DIAMETRO DE 180 MM PARA ESMERILHADEIRA 7 "</t>
  </si>
  <si>
    <t>DISCO DE CORTE DIAMANTADO SEGMENTADO PARA CONCRETO, DIAMETRO DE 110 MM, FURO DE 20 MM</t>
  </si>
  <si>
    <t>DISCO DE CORTE DIAMANTADO SEGMENTADO PARA CONCRETO, DIAMETRO DE 350 MM, FURO DE 1 " (14 X 1 ")</t>
  </si>
  <si>
    <t>DISCO DE CORTE PARA METAL COM DUAS TELAS 12 X 1/8 X 3/4 " (300 X 3,2 X 19,05 MM)</t>
  </si>
  <si>
    <t>DISCO DE DESBASTE PARA METAL FERROSO EM GERAL, COM TRES TELAS,  9 X 1/4 X 7/8 " (228,6 X 6,4 X 22,2 MM)</t>
  </si>
  <si>
    <t>DISCO DE LIXA PARA METAL, DIAMETRO = 180 MM, GRAO 120</t>
  </si>
  <si>
    <t>DISJUNTOR  TERMOMAGNETICO TRIPOLAR 3 X 400 A / ICC - 25 KA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</si>
  <si>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</si>
  <si>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</si>
  <si>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</si>
  <si>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DISJUNTOR TERMOMAGNETICO TRIPOLAR 125A</t>
  </si>
  <si>
    <t>DISJUNTOR TERMOMAGNETICO TRIPOLAR 150 A / 600 V, TIPO FXD / ICC - 35 KA</t>
  </si>
  <si>
    <t>DISJUNTOR TERMOMAGNETICO TRIPOLAR 200 A / 600 V, TIPO FXD / ICC - 35 KA</t>
  </si>
  <si>
    <t>DISJUNTOR TERMOMAGNETICO TRIPOLAR 250 A / 600 V, TIPO FXD</t>
  </si>
  <si>
    <t>DISJUNTOR TERMOMAGNETICO TRIPOLAR 3  X 250 A/ICC - 25 KA</t>
  </si>
  <si>
    <t>DISJUNTOR TERMOMAGNETICO TRIPOLAR 3 X 350 A/ICC - 25 KA</t>
  </si>
  <si>
    <t>DISJUNTOR TERMOMAGNETICO TRIPOLAR 300 A / 600 V, TIPO JXD / ICC - 40 KA</t>
  </si>
  <si>
    <t>DISJUNTOR TERMOMAGNETICO TRIPOLAR 400 A / 600 V, TIPO JXD / ICC - 40 KA</t>
  </si>
  <si>
    <t>DISJUNTOR TERMOMAGNETICO TRIPOLAR 600 A / 600 V, TIPO LXD / ICC - 40 KA</t>
  </si>
  <si>
    <t>DISJUNTOR TERMOMAGNETICO TRIPOLAR 800 A / 600 V, TIPO LMXD</t>
  </si>
  <si>
    <t>DISJUNTOR TIPO DIN / IEC, MONOPOLAR DE 40  ATE 50A</t>
  </si>
  <si>
    <t>DISJUNTOR TIPO DIN/IEC, BIPOLAR DE 6 ATE 32A</t>
  </si>
  <si>
    <t>DISJUNTOR TIPO DIN/IEC, BIPOLAR 40 ATE 50A</t>
  </si>
  <si>
    <t>DISJUNTOR TIPO DIN/IEC, BIPOLAR 63 A</t>
  </si>
  <si>
    <t>DISJUNTOR TIPO DIN/IEC, MONOPOLAR DE 6  ATE  32A</t>
  </si>
  <si>
    <t>DISJUNTOR TIPO DIN/IEC, MONOPOLAR DE 63 A</t>
  </si>
  <si>
    <t>DISJUNTOR TIPO DIN/IEC, TRIPOLAR DE 10 ATE 50A</t>
  </si>
  <si>
    <t>DISJUNTOR TIPO DIN/IEC, TRIPOLAR 63 A</t>
  </si>
  <si>
    <t>DISJUNTOR TIPO NEMA, BIPOLAR 10  ATE  50 A, TENSAO MAXIMA 415 V</t>
  </si>
  <si>
    <t>DISJUNTOR TIPO NEMA, BIPOLAR 60 ATE 100A, TENSAO MAXIMA 415 V</t>
  </si>
  <si>
    <t>DISJUNTOR TIPO NEMA, MONOPOLAR DE 60 ATE 70A, TENSAO MAXIMA DE 240 V</t>
  </si>
  <si>
    <t>DISJUNTOR TIPO NEMA, MONOPOLAR 10 ATE 30A, TENSAO MAXIMA DE 240 V</t>
  </si>
  <si>
    <t>DISJUNTOR TIPO NEMA, MONOPOLAR 35  ATE  50 A, TENSAO MAXIMA DE 240 V</t>
  </si>
  <si>
    <t>DISJUNTOR TIPO NEMA, TRIPOLAR 10  ATE  50A, TENSAO MAXIMA DE 415 V</t>
  </si>
  <si>
    <t>DISJUNTOR TIPO NEMA, TRIPOLAR 60 ATE 100 A, TENSAO MAXIMA DE 415 V</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</si>
  <si>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</si>
  <si>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</si>
  <si>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</si>
  <si>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</si>
  <si>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</si>
  <si>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</si>
  <si>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</si>
  <si>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</si>
  <si>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</si>
  <si>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</si>
  <si>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</si>
  <si>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</si>
  <si>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</si>
  <si>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</si>
  <si>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</si>
  <si>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</si>
  <si>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DISPOSITIVO DR, 2 POLOS, SENSIBILIDADE DE 30 MA, CORRENTE DE 100 A, TIPO AC</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</si>
  <si>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</si>
  <si>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</si>
  <si>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</si>
  <si>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</si>
  <si>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2 POLOS, SENSIBILIDADE DE 300 MA, CORRENTE DE 25 A, TIPO AC</t>
  </si>
  <si>
    <t>DISPOSITIVO DR, 2 POLOS, SENSIBILIDADE DE 300 MA, CORRENTE DE 40 A, TIPO AC</t>
  </si>
  <si>
    <t>DISPOSITIVO DR, 2 POLOS, SENSIBILIDADE DE 300 MA, CORRENTE DE 63 A, TIPO AC</t>
  </si>
  <si>
    <t>DISPOSITIVO DR, 2 POLOS, SENSIBILIDADE DE 300 MA, CORRENTE DE 80 A, TIPO  AC</t>
  </si>
  <si>
    <t>DISPOSITIVO DR, 4 POLOS, SENSIBILIDADE DE 30 MA, CORRENTE DE 100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</si>
  <si>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</si>
  <si>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</si>
  <si>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</si>
  <si>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</si>
  <si>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4 POLOS, SENSIBILIDADE DE 300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</si>
  <si>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</si>
  <si>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</si>
  <si>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</si>
  <si>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</si>
  <si>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DISTRIBUIDOR DE AGREGADOS AUTOPROPELIDO, CAP 3 M3, A DIESEL, 6 CC, 176 CV</t>
  </si>
  <si>
    <t>DISTRIBUIDOR DE AGREGADOS REBOCAVEL, CAPACIDADE 1,9 M3, LARGURA DE TRABALHO 3,66 M</t>
  </si>
  <si>
    <t>DISTRIBUIDOR METALICO, COM ROSCA, 2 SAIDAS, DN 1" X 1/2", PARA CONEXAO COM ANEL DESLIZANTE EM TUBO PEX</t>
  </si>
  <si>
    <t>DISTRIBUIDOR METALICO, COM ROSCA, 2 SAIDAS, DN 3/4" X 1/2", PARA CONEXAO COM ANEL DESLIZANTE EM TUBO PEX</t>
  </si>
  <si>
    <t>DISTRIBUIDOR METALICO, COM ROSCA, 3 SAIDAS, DN 1" X 1/2", PARA CONEXAO COM ANEL DESLIZANTE EM TUBO PEX</t>
  </si>
  <si>
    <t>DISTRIBUIDOR METALICO, COM ROSCA, 3 SAIDAS, DN 3/4" X 1/2", PARA CONEXAO COM ANEL DESLIZANTE EM TUBO PEX</t>
  </si>
  <si>
    <t>DISTRIBUIDOR, PLASTICO, 2 SAIDAS, DN 32 X 16 MM, PARA CONEXAO COM CRIMPAGEM EM TUBO PEX</t>
  </si>
  <si>
    <t>DISTRIBUIDOR, PLASTICO, 2 SAIDAS, DN 32 X 20 MM, PARA CONEXAO COM CRIMPAGEM EM TUBO PEX</t>
  </si>
  <si>
    <t>DISTRIBUIDOR, PLASTICO, 2 SAIDAS, DN 32 X 25 MM, PARA CONEXAO COM CRIMPAGEM EM TUBO PEX</t>
  </si>
  <si>
    <t>DISTRIBUIDOR, PLASTICO, 3 SAIDAS, DN 32 X 16 MM, PARA CONEXAO COM CRIMPAGEM EM TUBO PEX</t>
  </si>
  <si>
    <t>DISTRIBUIDOR, PLASTICO, 3 SAIDAS, DN 32 X 20 MM, PARA CONEXAO COM CRIMPAGEM EM TUBO PEX</t>
  </si>
  <si>
    <t>DISTRIBUIDOR, PLASTICO, 3 SAIDAS, DN 32 X 25 MM, PARA CONEXAO COM CRIMPAGEM EM TUBO PEX</t>
  </si>
  <si>
    <t>DIVISORIA (N2) PAINEL/VIDRO - PAINEL C/ MSO/COMEIA E=35MM - MONTANTE/RODAPE DUPLO ACO GALV PINTADO - COLOCADA</t>
  </si>
  <si>
    <t>DIVISORIA (N2) PAINEL/VIDRO - PAINEL C/ MSO/COMEIA E=35MM - PERFIS SIMPLES ACO GALV PINTADO - COLOCADA</t>
  </si>
  <si>
    <t>DIVISORIA (N2) PAINEL/VIDRO - PAINEL MSO/COMEIA E=35MM - MONTANTE/RODAPE DUPLO ALUMINIO ANOD NAT - COLOCADA</t>
  </si>
  <si>
    <t>DIVISORIA (N2) PAINEL/VIDRO - PAINEL MSO/COMEIA E=35MM - PERFIS SIMPLES ALUMINIO ANOD NAT - COLOCADA</t>
  </si>
  <si>
    <t>DIVISORIA (N2) PAINEL/VIDRO - PAINEL VERMICULITA E=35MM - PERFIS SIMPLES ALUMINIO ANOD NATURAL - COLOCADA</t>
  </si>
  <si>
    <t>DIVISORIA (N3) PAINEL/VIDRO/PAINEL MSO/COMEIA E=35MM - MONTANTE/RODAPE DUPLO ACO GALV PINTADO - COLOCADA</t>
  </si>
  <si>
    <t>DIVISORIA (N3) PAINEL/VIDRO/PAINEL MSO/COMEIA E=35MM - MONTANTE/RODAPE DUPLO ALUMINIO ANOD NAT - COLOCADA</t>
  </si>
  <si>
    <t>DIVISORIA (N3) PAINEL/VIDRO/PAINEL MSO/COMEIA E=35MM - PERFIS SIMPLES ACO GALV PINTADO - COLOCADA</t>
  </si>
  <si>
    <t>DIVISORIA (N3) PAINEL/VIDRO/PAINEL MSO/COMEIA E=35MM - PERFIS SIMPLES ALUMINIO ANOD NAT - COLOCADA</t>
  </si>
  <si>
    <t>DIVISORIA (N3) PAINEL/VIDRO/PAINEL VERMICULITA E=35MM - MONTANTE/RODAPE DUPLO ALUMINIO ANOD NATURAL - COLOCADA</t>
  </si>
  <si>
    <t>DIVISORIA (N3) PAINEL/VIDRO/PAINEL VERMICULITA E=35MM - MONTANTE/RODAPE PERFIL DUPLO ACO GALV PINTADO - COLOCADA</t>
  </si>
  <si>
    <t>DIVISORIA CEGA (N1) - PAINEL MSO/COMEIA E=35MM - MONTANTE/RODAPE DUPLO   ACO GALV PINTADO - COLOCADA</t>
  </si>
  <si>
    <t>DIVISORIA CEGA (N1) - PAINEL MSO/COMEIA E=35MM - MONTANTE/RODAPE DUPLO ALUMINIO ANOD NAT - COLOCADA</t>
  </si>
  <si>
    <t>DIVISORIA CEGA (N1) - PAINEL MSO/COMEIA E=35MM - PERFIS SIMPLES ACO GALV PINTADO   - COLOCADA</t>
  </si>
  <si>
    <t>DIVISORIA CEGA (N1) - PAINEL MSO/COMEIA E=35MM - PERFIS SIMPLES ALUMINIO ANOD NAT - COLOCADA</t>
  </si>
  <si>
    <t>DIVISORIA CEGA (N1) - PAINEL VERMICULITA E=35MM - MONTANTE/RODAPE PERFIS SIMPLES ACO GALV PINTADO - COLOCADA</t>
  </si>
  <si>
    <t>DIVISORIA CEGA (N1) - PAINEL VERMICULITA E=35MM - PERFIS SIMPLES ALUMINIO ANOD NATURAL - COLOCADA</t>
  </si>
  <si>
    <t>DIVISORIA EM GRANITO, COM DUAS FACES POLIDAS, TIPO ANDORINHA/ QUARTZ/ CASTELO/ CORUMBA OU OUTROS EQUIVALENTES DA REGIAO, E=  *3,0* CM</t>
  </si>
  <si>
    <t>DIVISORIA EM MARMORE, COM DUAS FACES POLIDAS, BRANCO COMUM, E=  *3,0* CM</t>
  </si>
  <si>
    <t>DIVISORIA, PLACA  PRE-MOLDADA EM GRANILITE, MARMORITE OU GRANITINA,  E = *3 CM</t>
  </si>
  <si>
    <t>DOBRADICA EM ACO/FERRO, 3 1/2" X  3", E= 1,9  A 2 MM, COM ANEL,  CROMADO OU ZINCADO, TAMPA BOLA, COM PARAFUSOS</t>
  </si>
  <si>
    <t>DOBRADICA EM ACO/FERRO, 3" X 2 1/2", E= 1,2 A 1,8 MM, SEM ANEL,  CROMADO OU ZINCADO, TAMPA CHATA, COM PARAFUSOS</t>
  </si>
  <si>
    <t>DOBRADICA EM ACO/FERRO, 3" X 2 1/2", E= 1,9 A 2 MM, SEM ANEL,  CROMADO OU ZINCADO, TAMPA BOLA, COM PARAFUSOS</t>
  </si>
  <si>
    <t>DOBRADICA EM LATAO, 3 " X 2 1/2 ", E= 1,9 A 2 MM, COM ANEL, CROMADO, TAMPA BOLA, COM PARAFUSOS</t>
  </si>
  <si>
    <t>DOBRADICA TIPO VAI-E-VEM EM ACO/FERRO, TAMANHO 3'', GALVANIZADO, COM PARAFUSOS</t>
  </si>
  <si>
    <t>DOMOS INDIVIDUAL EM ACRILICO BRANCO *95 X 95* CM, SEM INSTALACAO</t>
  </si>
  <si>
    <t>DOSADOR DE AREIA, CAPACIDADE DE *26* LITROS</t>
  </si>
  <si>
    <t>DUCHA HIGIENICA PLASTICA COM REGISTRO METALICO 1/2 "</t>
  </si>
  <si>
    <t>DUCHA METALICA DE PAREDE, ARTICULAVEL, COM BRACO/CANO, SEM DESVIADOR</t>
  </si>
  <si>
    <t>DUCHA METALICA DE PAREDE, ARTICULAVEL, COM DESVIADOR E DUCHA MANUAL</t>
  </si>
  <si>
    <t>DUMPER COM CAPACIDADE DE CARGA DE 1700 KG, PARTIDA ELETRICA, MOTOR DIESEL COM POTENCIA DE 16 CV</t>
  </si>
  <si>
    <t>ELEMENTO VAZADO DE CONCRETO, QUADRICULADO, 1 FURO *10 X 10 X 10* CM</t>
  </si>
  <si>
    <t>ELEMENTO VAZADO DE CONCRETO, QUADRICULADO, 1 FURO *20 X 10 X 7* CM</t>
  </si>
  <si>
    <t>ELEMENTO VAZADO DE CONCRETO, QUADRICULADO, 1 FURO *20 X 20 X 6,5* CM</t>
  </si>
  <si>
    <t>ELEMENTO VAZADO DE CONCRETO, QUADRICULADO, 16 FUROS *29 X 29 X 6* CM</t>
  </si>
  <si>
    <t>ELEMENTO VAZADO DE CONCRETO, QUADRICULADO, 16 FUROS *33 X 33 X 10* CM</t>
  </si>
  <si>
    <t>ELEMENTO VAZADO DE CONCRETO, QUADRICULADO, 16 FUROS *40 X 40 X 7* CM</t>
  </si>
  <si>
    <t>ELEMENTO VAZADO DE CONCRETO, QUADRICULADO, 16 FUROS *50 X 50 X 7* CM</t>
  </si>
  <si>
    <t>ELEMENTO VAZADO DE CONCRETO, QUADRICULADO, 25 FUROS *50 X 50 X 5* CM</t>
  </si>
  <si>
    <t>ELEMENTO VAZADO DE CONCRETO, VENEZIANA *39 X 22 X 15* CM</t>
  </si>
  <si>
    <t>ELEMENTO VAZADO DE CONCRETO, VENEZIANA *39 X 29 X 10* CM</t>
  </si>
  <si>
    <t>ELEMENTO VAZADO DE CONCRETO, VENEZIANA *40 X 10 X 10* CM</t>
  </si>
  <si>
    <t>ELETRICISTA</t>
  </si>
  <si>
    <t>ELETRICISTA (MENSALISTA)</t>
  </si>
  <si>
    <t>ELETRICISTA DE MANUTENCAO INDUSTRIAL</t>
  </si>
  <si>
    <t>ELETRICISTA DE MANUTENCAO INDUSTRIAL (MENSALISTA)</t>
  </si>
  <si>
    <t>ELETRODO REVESTIDO AWS - E-6010, DIAMETRO IGUAL A 4,00 MM</t>
  </si>
  <si>
    <t>ELETRODO REVESTIDO AWS - E6013, DIAMETRO IGUAL A 2,50 MM</t>
  </si>
  <si>
    <t>ELETRODO REVESTIDO AWS - E6013, DIAMETRO IGUAL A 4,00 MM</t>
  </si>
  <si>
    <t>ELETRODO REVESTIDO AWS - E7018, DIAMETRO IGUAL A 4,00 MM</t>
  </si>
  <si>
    <t>ELETRODUTO DE PVC RIGIDO ROSCAVEL DE 1 ", SEM LUVA</t>
  </si>
  <si>
    <t>ELETRODUTO DE PVC RIGIDO ROSCAVEL DE 1 1/2 ", SEM LUVA</t>
  </si>
  <si>
    <t>ELETRODUTO DE PVC RIGIDO ROSCAVEL DE 1 1/4 ", SEM LUVA</t>
  </si>
  <si>
    <t>ELETRODUTO DE PVC RIGIDO ROSCAVEL DE 1/2 ", SEM LUVA</t>
  </si>
  <si>
    <t>ELETRODUTO DE PVC RIGIDO ROSCAVEL DE 2 ", SEM LUVA</t>
  </si>
  <si>
    <t>ELETRODUTO DE PVC RIGIDO ROSCAVEL DE 2 1/2 ", SEM LUVA</t>
  </si>
  <si>
    <t>ELETRODUTO DE PVC RIGIDO ROSCAVEL DE 3 ", SEM LUVA</t>
  </si>
  <si>
    <t>ELETRODUTO DE PVC RIGIDO ROSCAVEL DE 3/4 ", SEM LUVA</t>
  </si>
  <si>
    <t>ELETRODUTO DE PVC RIGIDO ROSCAVEL DE 4 ", SEM LUVA</t>
  </si>
  <si>
    <t>ELETRODUTO DE PVC RIGIDO SOLDAVEL, CLASSE B, DE 20 MM</t>
  </si>
  <si>
    <t>ELETRODUTO DE PVC RIGIDO SOLDAVEL, CLASSE B, DE 25 MM</t>
  </si>
  <si>
    <t>ELETRODUTO DE PVC RIGIDO SOLDAVEL, CLASSE B, DE 32 MM</t>
  </si>
  <si>
    <t>ELETRODUTO DE PVC RIGIDO SOLDAVEL, CLASSE B, DE 40 MM</t>
  </si>
  <si>
    <t>ELETRODUTO DE PVC RIGIDO SOLDAVEL, CLASSE B, DE 50 MM</t>
  </si>
  <si>
    <t>ELETRODUTO DE PVC RIGIDO SOLDAVEL, CLASSE B, DE 60 MM</t>
  </si>
  <si>
    <t>ELETRODUTO FLEXIVEL PLANO EM PEAD, COR PRETA E LARANJA,  DIAMETRO 32 MM</t>
  </si>
  <si>
    <t>ELETRODUTO FLEXIVEL PLANO EM PEAD, COR PRETA E LARANJA,  DIAMETRO 40 MM</t>
  </si>
  <si>
    <t>ELETRODUTO FLEXIVEL PLANO EM PEAD, COR PRETA E LARANJA, DIAMETRO 25 MM</t>
  </si>
  <si>
    <t>ELETRODUTO FLEXIVEL, EM ACO GALVANIZADO, REVESTIDO EXTERNAMENTE COM PVC PRETO, DIAMETRO EXTERNO DE 25 MM (3/4"), TIPO SEALTUBO</t>
  </si>
  <si>
    <t>ELETRODUTO FLEXIVEL, EM ACO GALVANIZADO, REVESTIDO EXTERNAMENTE COM PVC PRETO, DIAMETRO EXTERNO DE 32 MM (1"), TIPO SEALTUBO</t>
  </si>
  <si>
    <t>ELETRODUTO FLEXIVEL, EM ACO GALVANIZADO, REVESTIDO EXTERNAMENTE COM PVC PRETO, DIAMETRO EXTERNO DE 40 MM (1 1/4"), TIPO SEALTUBO</t>
  </si>
  <si>
    <t>ELETRODUTO FLEXIVEL, EM ACO GALVANIZADO, REVESTIDO EXTERNAMENTE COM PVC PRETO, DIAMETRO EXTERNO DE 50 MM( 1 1/2"), TIPO SEALTUBO</t>
  </si>
  <si>
    <t>ELETRODUTO FLEXIVEL, EM ACO GALVANIZADO, REVESTIDO EXTERNAMENTE COM PVC PRETO, DIAMETRO EXTERNO DE 60 MM (2"), TIPO SEALTUBO</t>
  </si>
  <si>
    <t>ELETRODUTO FLEXIVEL, EM ACO GALVANIZADO, REVESTIDO EXTERNAMENTE COM PVC PRETO, DIAMETRO EXTERNO DE 75 MM (2 1/2"), TIPO SEALTUBO</t>
  </si>
  <si>
    <t>ELETRODUTO FLEXIVEL, EM ACO, TIPO CONDUITE, DIAMETRO DE 1 1/2"</t>
  </si>
  <si>
    <t>ELETRODUTO FLEXIVEL, EM ACO, TIPO CONDUITE, DIAMETRO DE 1 1/4"</t>
  </si>
  <si>
    <t>ELETRODUTO FLEXIVEL, EM ACO, TIPO CONDUITE, DIAMETRO DE 1/2"</t>
  </si>
  <si>
    <t>ELETRODUTO FLEXIVEL, EM ACO, TIPO CONDUITE, DIAMETRO DE 1"</t>
  </si>
  <si>
    <t>ELETRODUTO FLEXIVEL, EM ACO, TIPO CONDUITE, DIAMETRO DE 2 1/2"</t>
  </si>
  <si>
    <t>ELETRODUTO FLEXIVEL, EM ACO, TIPO CONDUITE, DIAMETRO DE 2"</t>
  </si>
  <si>
    <t>ELETRODUTO FLEXIVEL, EM ACO, TIPO CONDUITE, DIAMETRO DE 3"</t>
  </si>
  <si>
    <t>ELETRODUTO METALICO FLEXIVEL REVESTIDO COM PVC PRETO, DIAMETRO EXTERNO DE 15 MM (3/8"), TIPO COPEX</t>
  </si>
  <si>
    <t>ELETRODUTO PVC FLEXIVEL CORRUGADO, COR AMARELA, DE 16 MM</t>
  </si>
  <si>
    <t>ELETRODUTO PVC FLEXIVEL CORRUGADO, COR AMARELA, DE 20 MM</t>
  </si>
  <si>
    <t>ELETRODUTO PVC FLEXIVEL CORRUGADO, COR AMARELA, DE 25 MM</t>
  </si>
  <si>
    <t>ELETRODUTO PVC FLEXIVEL CORRUGADO, COR AMARELA, DE 32 MM</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</si>
  <si>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</si>
  <si>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</si>
  <si>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</si>
  <si>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ELETRODUTO/CONDULETE DE PVC RIGIDO, LISO, COR CINZA, DE 1/2", PARA INSTALACOES APARENTES (NBR 5410)</t>
  </si>
  <si>
    <t>ELETRODUTO/CONDULETE DE PVC RIGIDO, LISO, COR CINZA, DE 1", PARA INSTALACOES APARENTES (NBR 5410)</t>
  </si>
  <si>
    <t>ELETRODUTO/CONDULETE DE PVC RIGIDO, LISO, COR CINZA, DE 3/4", PARA INSTALACOES APARENTES (NBR 5410)</t>
  </si>
  <si>
    <t>ELETRODUTO/DUTO PEAD FLEXIVEL PAREDE SIMPLES, CORRUGACAO HELICOIDAL, COR PRETA, SEM ROSCA, DE 2",  PARA CABEAMENTO SUBTERRANEO (NBR 15715)</t>
  </si>
  <si>
    <t>ELETRODUTO/DUTO PEAD FLEXIVEL PAREDE SIMPLES, CORRUGACAO HELICOIDAL, COR PRETA, SEM ROSCA, DE 3",  PARA CABEAMENTO SUBTERRANEO (NBR 15715)</t>
  </si>
  <si>
    <t>ELETRODUTODUTO PEAD FLEXIVEL PAREDE SIMPLES, CORRUGACAO HELICOIDAL, COR PRETA, SEM ROSCA, DE 1 1/2",  PARA CABEAMENTO SUBTERRANEO (NBR 15715)</t>
  </si>
  <si>
    <t>ELETRODUTODUTO PEAD FLEXIVEL PAREDE SIMPLES, CORRUGACAO HELICOIDAL, COR PRETA, SEM ROSCA, DE 1 1/4",  PARA CABEAMENTO SUBTERRANEO (NBR 15715)</t>
  </si>
  <si>
    <t>ELETRODUTODUTO PEAD FLEXIVEL PAREDE SIMPLES, CORRUGACAO HELICOIDAL, COR PRETA, SEM ROSCA, DE 4",  PARA CABEAMENTO SUBTERRANEO (NBR 15715)</t>
  </si>
  <si>
    <t>ELETROTECNICO</t>
  </si>
  <si>
    <t>ELETROTECNICO (MENSALISTA)</t>
  </si>
  <si>
    <t>ELEVADOR DE CARGA A CABO, CABINE SEMI FECHADA 2,0 X 1,5 X 2,0 M, CAPACIDADE DE CARGA 1000 KG, TORRE  2,38 X 2,21 X 15 M, GUINCHO DE EMBREAGEM, FREIO DE SEGURANCA, LIMITADOR DE VELOCIDADE E CANCELA</t>
  </si>
  <si>
    <t>ELEVADOR DE CREMALHEIRA CABINE FECHADA 1,5 X 2,5 X 2,35 M (UMA POR TORRE), CAPACIDADE DE CARGA 1200 KG (15 PESSOAS), TORRE  24 M (16 MODULOS), FREIO DE SEGURANCA, LIMITADOR DE CARGA</t>
  </si>
  <si>
    <t>EMENDA PARA CALHA PLUVIAL, PVC, DIAMETRO ENTRE 119 E 170 MM, PARA DRENAGEM PREDIAL</t>
  </si>
  <si>
    <t>EMPILHADEIRA SOBRE PNEUS COM TORRE DE TRES ESTAGIOS, 4,70M DE ELEVACAO, C/ DESLOCADOR LATERAL DOS GARFOS, MOTOR GLP 4.3L, CAPACIDADE NOMINAL DE CARGA DE 6T</t>
  </si>
  <si>
    <t>EMPILHADEIRA SOBRE PNEUS COM TORRE DE TRES ESTAGIOS, 4,80M DE ELEVACAO, C/ DESLOCADOR LATERAL DOS GARFOS, MOTOR GLP 2.2L, CAPACIDADE NOMINAL DE CARGA DE 3T</t>
  </si>
  <si>
    <t>EMPILHADEIRA SOBRE PNEUS COM TORRE DE TRES ESTAGIOS, 4,80M DE ELEVACAO, C/ DESLOCADOR LATERAL DOS GARFOS, MOTOR GLP 2.4L, CAPACIDADE NOMINAL DE CARGA DE 2,5T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</si>
  <si>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</si>
  <si>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</si>
  <si>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EMULSAO ASFALTICA ANIONICA</t>
  </si>
  <si>
    <t>EMULSAO ASFALTICA CATIONICA RL-1C PARA USO EM PAVIMENTACAO ASFALTICA (COLETADO CAIXA NA ANP ACRESCIDO DE ICMS)</t>
  </si>
  <si>
    <t>EMULSAO ASFALTICA CATIONICA RR-1C PARA USO EM PAVIMENTACAO ASFALTICA (COLETADO CAIXA NA ANP ACRESCIDO DE ICMS)</t>
  </si>
  <si>
    <t>EMULSAO ASFALTICA CATIONICA RR-2C PARA USO EM PAVIMENTACAO ASFALTICA (COLETADO CAIXA NA ANP ACRESCIDO DE ICMS)</t>
  </si>
  <si>
    <t>EMULSAO EXPLOSIVA EM CARTUCHOS DE 1" X 12", DENSIDADE 1.15 G/CM3, INICIACAO ESPOLETA N. 8 / CORDEL</t>
  </si>
  <si>
    <t>EMULSAO EXPLOSIVA EM CARTUCHOS DE 1" X 24", DENSIDADE 1.15 G/CM3, INICIACAO ESPOLETA N. 8 / CORDEL</t>
  </si>
  <si>
    <t>EMULSAO EXPLOSIVA EM CARTUCHOS DE 1" X 8", DENSIDADE 1.15 G/CM3, INICIACAO ESPOLETA N. 8 / CORDEL</t>
  </si>
  <si>
    <t>EMULSAO EXPLOSIVA EM CARTUCHOS DE 2 1/2" X 24", DENSIDADE 1.15 G/CM3, INICIACAO ESPOLETA N. 8 / CORDEL</t>
  </si>
  <si>
    <t>EMULSAO EXPLOSIVA EM CARTUCHOS DE 2 1/4" X 24", DENSIDADE 1.15 G/CM3, INICIACAO ESPOLETA N. 8 / CORDEL</t>
  </si>
  <si>
    <t>EMULSAO EXPLOSIVA EM CARTUCHOS DE 2" X 24", DENSIDADE 1.15 G/CM3, INICIACAO ESPOLETA N. 8 / CORDEL</t>
  </si>
  <si>
    <t>ENCANADOR OU BOMBEIRO HIDRAULICO</t>
  </si>
  <si>
    <t>ENCANADOR OU BOMBEIRO HIDRAULICO (MENSALISTA)</t>
  </si>
  <si>
    <t>ENCARREGADO GERAL DE OBRAS</t>
  </si>
  <si>
    <t>ENCARREGADO GERAL DE OBRAS (MENSALISTA)</t>
  </si>
  <si>
    <t>ENDURECEDOR MINERAL DE BASE CIMENTICIA PARA PISO DE CONCRETO</t>
  </si>
  <si>
    <t>ENERGIA ELETRICA ATE 2000 KWH INDUSTRIAL, SEM DEMANDA</t>
  </si>
  <si>
    <t xml:space="preserve">KW/H  </t>
  </si>
  <si>
    <t>ENERGIA ELETRICA COMERCIAL, BAIXA TENSAO, RELATIVA AO CONSUMO DE ATE 100 KWH, INCLUINDO ICMS, PIS/PASEP E COFINS</t>
  </si>
  <si>
    <t>ENGATE / RABICHO FLEXIVEL INOX 1/2 " X 30 CM</t>
  </si>
  <si>
    <t>ENGATE / RABICHO FLEXIVEL INOX 1/2 " X 40 CM</t>
  </si>
  <si>
    <t>ENGATE/RABICHO FLEXIVEL PLASTICO (PVC OU ABS) BRANCO 1/2 " X 30 CM</t>
  </si>
  <si>
    <t>ENGATE/RABICHO FLEXIVEL PLASTICO (PVC OU ABS) BRANCO 1/2 " X 40 CM</t>
  </si>
  <si>
    <t>ENGENHEIRO CIVIL DE OBRA JUNIOR</t>
  </si>
  <si>
    <t>ENGENHEIRO CIVIL DE OBRA JUNIOR (MENSALISTA)</t>
  </si>
  <si>
    <t>ENGENHEIRO CIVIL DE OBRA PLENO</t>
  </si>
  <si>
    <t>ENGENHEIRO CIVIL DE OBRA PLENO (MENSALISTA)</t>
  </si>
  <si>
    <t>ENGENHEIRO CIVIL DE OBRA SENIOR</t>
  </si>
  <si>
    <t>ENGENHEIRO CIVIL DE OBRA SENIOR (MENSALISTA)</t>
  </si>
  <si>
    <t>ENGENHEIRO CIVIL JUNIOR</t>
  </si>
  <si>
    <t>ENGENHEIRO CIVIL JUNIOR (MENSALISTA)</t>
  </si>
  <si>
    <t>ENGENHEIRO CIVIL PLENO</t>
  </si>
  <si>
    <t>ENGENHEIRO CIVIL PLENO (MENSALISTA)</t>
  </si>
  <si>
    <t>ENGENHEIRO CIVIL SENIOR</t>
  </si>
  <si>
    <t>ENGENHEIRO CIVIL SENIOR (MENSALISTA)</t>
  </si>
  <si>
    <t>ENGENHEIRO ELETRICISTA</t>
  </si>
  <si>
    <t>ENGENHEIRO ELETRICISTA (MENSALISTA)</t>
  </si>
  <si>
    <t>ENGENHEIRO SANITARISTA</t>
  </si>
  <si>
    <t>ENGENHEIRO SANITARISTA (MENSALISTA)</t>
  </si>
  <si>
    <t>ENXADA ESTREITA *25 X 23* CM COM CABO</t>
  </si>
  <si>
    <t>EPI - FAMILIA ALMOXARIFE - HORISTA (ENCARGOS COMPLEMENTARES - COLETADO CAIXA)</t>
  </si>
  <si>
    <t>EPI - FAMILIA ALMOXARIFE - MENSALISTA (ENCARGOS COMPLEMENTARES - COLETADO CAIXA)</t>
  </si>
  <si>
    <t>EPI - FAMILIA CARPINTEIRO DE FORMAS - HORISTA (ENCARGOS COMPLEMENTARES - COLETADO CAIXA)</t>
  </si>
  <si>
    <t>EPI - FAMILIA CARPINTEIRO DE FORMAS - MENSALISTA (ENCARGOS COMPLEMENTARES - COLETADO CAIXA)</t>
  </si>
  <si>
    <t>EPI - FAMILIA ELETRICISTA - HORISTA (ENCARGOS COMPLEMENTARES - COLETADO CAIXA)</t>
  </si>
  <si>
    <t>EPI - FAMILIA ELETRICISTA - MENSALISTA (ENCARGOS COMPLEMENTARES - COLETADO CAIXA)</t>
  </si>
  <si>
    <t>EPI - FAMILIA ENCANADOR - HORISTA (ENCARGOS COMPLEMENTARES - COLETADO CAIXA)</t>
  </si>
  <si>
    <t>EPI - FAMILIA ENCANADOR - MENSALISTA (ENCARGOS COMPLEMENTARES - COLETADO CAIXA)</t>
  </si>
  <si>
    <t>EPI - FAMILIA ENCARREGADO GERAL - HORISTA (ENCARGOS COMPLEMENTARES - COLETADO CAIXA)</t>
  </si>
  <si>
    <t>EPI - FAMILIA ENCARREGADO GERAL - MENSALISTA (ENCARGOS COMPLEMENTARES - COLETADO CAIXA)</t>
  </si>
  <si>
    <t>EPI - FAMILIA ENGENHEIRO CIVIL - HORISTA (ENCARGOS COMPLEMENTARES - COLETADO CAIXA)</t>
  </si>
  <si>
    <t>EPI - FAMILIA ENGENHEIRO CIVIL - MENSALISTA (ENCARGOS COMPLEMENTARES - COLETADO CAIXA)</t>
  </si>
  <si>
    <t>EPI - FAMILIA OPERADOR ESCAVADEIRA - HORISTA (ENCARGOS COMPLEMENTARES - COLETADO CAIXA)</t>
  </si>
  <si>
    <t>EPI - FAMILIA OPERADOR ESCAVADEIRA - MENSALISTA (ENCARGOS COMPLEMENTARES - COLETADO CAIXA)</t>
  </si>
  <si>
    <t>EPI - FAMILIA PEDREIRO - HORISTA (ENCARGOS COMPLEMENTARES - COLETADO CAIXA)</t>
  </si>
  <si>
    <t>EPI - FAMILIA PEDREIRO - MENSALISTA (ENCARGOS COMPLEMENTARES - COLETADO CAIXA)</t>
  </si>
  <si>
    <t>EPI - FAMILIA PINTOR - HORISTA (ENCARGOS COMPLEMENTARES - COLETADO CAIXA)</t>
  </si>
  <si>
    <t>EPI - FAMILIA PINTOR - MENSALISTA (ENCARGOS COMPLEMENTARES - COLETADO CAIXA)</t>
  </si>
  <si>
    <t>EPI - FAMILIA SERVENTE - HORISTA (ENCARGOS COMPLEMENTARES - COLETADO CAIXA)</t>
  </si>
  <si>
    <t>EPI - FAMILIA SERVENTE - MENSALISTA (ENCARGOS COMPLEMENTARES - COLETADO CAIXA)</t>
  </si>
  <si>
    <t>EPI - FAMILIA SOLDADOR - HORISTA (ENCARGOS COMPLEMENTARES - COLETADO CAIXA)</t>
  </si>
  <si>
    <t>EPI - FAMILIA SOLDADOR - MENSALISTA (ENCARGOS COMPLEMENTARES - COLETADO CAIXA)</t>
  </si>
  <si>
    <t>EPI - FAMILIA TOPOGRAFO - HORISTA (ENCARGOS COMPLEMENTARES - COLETADO CAIXA)</t>
  </si>
  <si>
    <t>EPI - FAMILIA TOPOGRAFO - MENSALISTA (ENCARGOS COMPLEMENTARES - COLETADO CAIXA)</t>
  </si>
  <si>
    <t>EQUIPAMENTO DE LIMPEZA COMBINADO (VACUO/ALTA PRESSAO) 95% VACUO, TANQUE 7000 L, BOMBA 140 KGF/CM2 66 L/MIN COM MOTOR INDEPENDENTE A DIESEL DE 60 CV (INCLUI MONTAGEM, NAO INCLUI CAMINHAO)</t>
  </si>
  <si>
    <t>EQUIPAMENTO PARA DEMARCACAO DE FAIXAS DE TRAFEGO A FRIO, A SER MONTADO SOBRE CAMINHAO DE PBT MINIMO DE 9 T E DISTANCIA MINIMA ENTRE EIXOS DE 4,3 M, CAPACIDADE PARA 800 L DE TINTA (INCLUI MONTAGEM, NAO INCLUI CAMINHAO)</t>
  </si>
  <si>
    <t>ESCADA DUPLA DE ABRIR EM ALUMINIO, MODELO PINTOR, 8 DEGRAUS</t>
  </si>
  <si>
    <t>ESCADA EXTENSIVEL EM ALUMINIO COM 6,00 M ESTENDIDA</t>
  </si>
  <si>
    <t>ESCAVADEIRA HIDRAULICA SOBRE ESTEIRA, COM GARRA GIRATORIA DE MANDIBULAS, PESO OPERACIONAL ENTRE 22,00 E 25,50 TON, POTENCIA LIQUIDA ENTRE 150 E 160 HP</t>
  </si>
  <si>
    <t>ESCAVADEIRA HIDRAULICA SOBRE ESTEIRAS CACAMBA 0,40 A 1,20 M3, PESO OPERACIONAL 21,19 T, POTENCIA LIQUIDA 173 HP</t>
  </si>
  <si>
    <t>ESCAVADEIRA HIDRAULICA SOBRE ESTEIRAS COM CACAMBA DE 1,20 M3, PESO OPERACIONAL 21 T, POTENCIA BRUTA 155 HP</t>
  </si>
  <si>
    <t>ESCAVADEIRA HIDRAULICA SOBRE ESTEIRAS, CACAMBA  0,80 M3, PESO OPERACIONAL 17,8 T, POTENCIA LIQUIDA 110 HP</t>
  </si>
  <si>
    <t>ESCAVADEIRA HIDRAULICA SOBRE ESTEIRAS, CACAMBA 0,4 A 1,70 M3, PESO OPERACIONAL 23,2 T, POTENCIA BRUTA 183 HP</t>
  </si>
  <si>
    <t>ESCAVADEIRA HIDRAULICA SOBRE ESTEIRAS, CACAMBA 0,62M3, PESO OPERACIONAL 12,61T, POTENCIA LIQUIDA 95HP</t>
  </si>
  <si>
    <t>ESCAVADEIRA HIDRAULICA SOBRE ESTEIRAS, CACAMBA 0,80 A 1,30 M3, PESO OPERACIONAL 22,18 T, POTENCIA LIQUIDA 170 HP</t>
  </si>
  <si>
    <t>ESCAVADEIRA HIDRAULICA SOBRE ESTEIRAS, CACAMBA 0,80M3, PESO OPERACIONAL 17T, POTENCIA BRUTA 111HP</t>
  </si>
  <si>
    <t>ESCAVADEIRA HIDRAULICA SOBRE ESTEIRAS, CAPACIDADE DA CACAMBA ENTRE 1,20 E 1,50 M3, PESO OPERACIONAL ENTRE 20,00 E 22,00 TON, POTENCIA LIQUIDA ENTRE 150 E 155 HP, EQUIPADA COM CLAMSHELL</t>
  </si>
  <si>
    <t>ESCORA PRE-MOLDADA EM CONCRETO, *10 X 10* CM, H = 2,30M</t>
  </si>
  <si>
    <t>ESCOVA CIRCULAR EM ACO LATONADO, 6 X 1 " (DIAMETRO X ESPESSURA), FURO DE 1 1/4 ", FIO ONDULADO *0,30* MM</t>
  </si>
  <si>
    <t>ESCOVA DE ACO, COM CABO, *4  X 15* FILEIRAS DE CERDAS</t>
  </si>
  <si>
    <t>ESGUICHO JATO REGULAVEL, TIPO ELKHART, ENGATE RAPIDO 1 1/2", PARA COMBATE A INCENDIO</t>
  </si>
  <si>
    <t>ESGUICHO JATO REGULAVEL, TIPO ELKHART, ENGATE RAPIDO 2 1/2", PARA COMBATE A INCENDIO</t>
  </si>
  <si>
    <t>ESGUICHO TIPO JATO SOLIDO, EM LATAO, ENGATE RAPIDO 1 1/2" X 13 MM, PARA MANGUEIRA EM INSTALACAO PREDIAL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</si>
  <si>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</si>
  <si>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</si>
  <si>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13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</si>
  <si>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</si>
  <si>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</si>
  <si>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ESMERILHADEIRA ANGULAR ELETRICA, DIAMETRO DO DISCO 7 '' (180 MM), ROTACAO 8500 RPM, POTENCIA 2400 W</t>
  </si>
  <si>
    <t>ESPACADOR / DISTANCIADOR CIRCULAR COM ENTRADA LATERAL, EM PLASTICO, PARA VERGALHAO *4,2 A 12,5* MM, COBRIMENTO 20 MM</t>
  </si>
  <si>
    <t>ESPACADOR / DISTANCIADOR TIPO GARRA DUPLA, EM PLASTICO, COBRIMENTO *20* MM, PARA FERRAGENS DE LAJES E FUNDO DE VIGAS</t>
  </si>
  <si>
    <t>ESPACADOR / DISTANCIADOR TIPO PINO EM PLASTICO, PARA VERGALHAO ATE 10 MM, PARA APOIO DE ARMADURA</t>
  </si>
  <si>
    <t>ESPACADOR / SEPARADOR DE BARRA , METALICO, TIPO CARAMBOLA, PARA TIRANTES, 25 X 84 MM</t>
  </si>
  <si>
    <t>ESPACADOR OU DISTANCIADOR, EM PLASTICO, TIPO APOIO DE CORDOALHA (CARANGUEJO), PARA ARMADURA NEGATIVA E PROTENSAO, COBRIMENTO 50 MM</t>
  </si>
  <si>
    <t>ESPACADOR/SEPARADOR DE CORDOALHA TIPO DISCO 12 FUROS DE 14 MM, PARA TIRANTES</t>
  </si>
  <si>
    <t>ESPARGIDOR DE ASFALTO PRESSURIZADO, REBOCAVEL, TANQUE DE 2500 L, PNEUMATICO,  COM MOTOR A GASOLINA 3,4HP</t>
  </si>
  <si>
    <t>ESPARGIDOR DE ASFALTO PRESSURIZADO, TANQUE 6 M3 COM ISOLACAO TERMICA, AQUECIDO COM 2 MACARICOS, COM BARRA ESPARGIDORA 3,60 M, A SER MONTADO SOBRE CAMINHAO</t>
  </si>
  <si>
    <t>ESPATULA DE ACO INOX COM CABO DE MADEIRA, LARGURA 8 CM</t>
  </si>
  <si>
    <t>ESPATULA DE PLASTICO LISA, LARGURA 10 CM</t>
  </si>
  <si>
    <t>ESPELHO / PLACA CEGA 4" X 2", PARA INSTALACAO DE TOMADAS E INTERRUPTORES</t>
  </si>
  <si>
    <t>ESPELHO / PLACA CEGA 4" X 4", PARA INSTALACAO DE TOMADAS E INTERRUPTORES</t>
  </si>
  <si>
    <t>ESPELHO / PLACA DE 1 POSTO 4" X 2", PARA INSTALACAO DE TOMADAS E INTERRUPTORES</t>
  </si>
  <si>
    <t>ESPELHO / PLACA DE 2 POSTOS 4" X 2", PARA INSTALACAO DE TOMADAS E INTERRUPTORES</t>
  </si>
  <si>
    <t>ESPELHO / PLACA DE 2 POSTOS 4" X 4", PARA INSTALACAO DE TOMADAS E INTERRUPTORES</t>
  </si>
  <si>
    <t>ESPELHO / PLACA DE 3 POSTOS 4" X 2", PARA INSTALACAO DE TOMADAS E INTERRUPTORES</t>
  </si>
  <si>
    <t>ESPELHO / PLACA DE 4 POSTOS 4" X 4", PARA INSTALACAO DE TOMADAS E INTERRUPTORES</t>
  </si>
  <si>
    <t>ESPELHO / PLACA DE 6 POSTOS 4" X 4", PARA INSTALACAO DE TOMADAS E INTERRUPTORES</t>
  </si>
  <si>
    <t>ESPELHO CRISTAL E = 4 MM</t>
  </si>
  <si>
    <t>ESPELHO, RETO OU CURVO, EM LATAO CROMADO, ESPESSURA ATE 6 MM, LARGURA *40*MM, ALTURA *180*MM - PARA FECHADURA DE EMBUTIR</t>
  </si>
  <si>
    <t>ESPELHO, RETO OU CURVO, EM LATAO CROMADO, ESPESSURA MINIMA 6 MM, LARGURA *43*MM, ALTURA *230*MM - PARA FECHADURA DE EMBUTIR</t>
  </si>
  <si>
    <t>ESPOLETA SIMPLES N 8.</t>
  </si>
  <si>
    <t>ESPUMA EXPANSIVA DE POLIURETANO, APLICACAO MANUAL - 500 ML</t>
  </si>
  <si>
    <t>ESQUADRO DE ACO 12 " (300 MM), CABO DE ALUMINIO</t>
  </si>
  <si>
    <t>ESQUADRO INTERNO OU EXTERNO PARA CALHA PLUVIAL, PVC, DIAMETRO ENTRE 119 E 170 MM, PARA DRENAGEM PREDIAL</t>
  </si>
  <si>
    <t>ESQUI TRIPLO, EM TUBO DE ACO CARBONO, PINTURA NO PROCESSO ELETROSTATICO - EQUIPAMENTO DE GINASTICA PARA ACADEMIA AO AR LIVRE / ACADEMIA DA TERCEIRA IDADE - ATI</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</si>
  <si>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</si>
  <si>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</si>
  <si>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</si>
  <si>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ESTILETE DE METAL, LAMINA 18 MM</t>
  </si>
  <si>
    <t>ESTOPA</t>
  </si>
  <si>
    <t>ESTOPIM SIMPLES</t>
  </si>
  <si>
    <t>ESTRIBO COM PARAFUSO EM CHAPA DE FERRO FUNDIDO DE 2" X 3/16" X 35 CM, SECAO "U", PARA MADEIRAMENTO DE TELHADO</t>
  </si>
  <si>
    <t>ESTUCADOR</t>
  </si>
  <si>
    <t>ESTUCADOR (MENSALISTA)</t>
  </si>
  <si>
    <t>ETANOL</t>
  </si>
  <si>
    <t>EXAMES - HORISTA (COLETADO CAIXA)</t>
  </si>
  <si>
    <t>EXAMES - MENSALISTA (COLETADO CAIXA)</t>
  </si>
  <si>
    <t>EXTENSAO DE SOLDA 201 ACETILENO, E = *1,5 A 2,5* MM</t>
  </si>
  <si>
    <t>EXTENSAO DE SOLDA 201 GLP, E = *2,5 A 4,0* MM</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</si>
  <si>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</si>
  <si>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</si>
  <si>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</si>
  <si>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</si>
  <si>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</si>
  <si>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</si>
  <si>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EXTINTOR DE INCENDIO PORTATIL COM CARGA DE PO QUIMICO SECO (PQS) DE 8 KG, CLASSE BC</t>
  </si>
  <si>
    <t>EXTREMIDADE PVC PBA, BF, JE, DN 100/ DE 110 MM (NBR 10351)</t>
  </si>
  <si>
    <t>EXTREMIDADE PVC PBA, BF, JE, DN 50 / DE 60 MM (NBR 10351)</t>
  </si>
  <si>
    <t>EXTREMIDADE PVC PBA, BF, JE, DN 75/ DE 85 MM (NBR 10351)</t>
  </si>
  <si>
    <t>EXTREMIDADE PVC PBA, PF, JE, DN 100 / DE 110 MM (NBR 10351)</t>
  </si>
  <si>
    <t>EXTREMIDADE PVC PBA, PF, JE, DN 50/ DE 60 MM (NBR 10351)</t>
  </si>
  <si>
    <t>EXTREMIDADE PVC PBA, PF, JE, DN 75 / DE 85 MM (NBR 10351)</t>
  </si>
  <si>
    <t>EXTREMIDADE/TUBETE PARA HIDROMETRO PVC, COM ROSCA, CURTA, COM BUCHA LATAO, 1/2"</t>
  </si>
  <si>
    <t>EXTREMIDADE/TUBETE PARA HIDROMETRO PVC, COM ROSCA, CURTA, COM BUCHA LATAO, 3/4"</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</si>
  <si>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</si>
  <si>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</si>
  <si>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</si>
  <si>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</si>
  <si>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FAIXA / FILETE / LISTELO EM CERAMICA, DECORADA, *8 X 30* CM (L X C)</t>
  </si>
  <si>
    <t>FAIXA / FILETE / LISTELO EM CERAMICA, LISO OU CORDAO, BRANCO, *2 X 30* CM (L X C)</t>
  </si>
  <si>
    <t>FECHO / FECHADURA COM PUXADOR CONCHA, COM TRANCA TIPO TRAVA, PARA JANELA / PORTA DE CORRER (INCLUI TESTA, FECHADURA, PUXADOR) - COMPLETA</t>
  </si>
  <si>
    <t>FECHO DE SEGURANCA, TIPO BATOM, EM LATAO / ZAMAC, CROMADO, PARA PORTAS E JANELAS - INCLUI PARAFUSOS</t>
  </si>
  <si>
    <t>FELTRO EM LA DE ROCHA, 1 FACE REVESTIDA COM PAPEL ALUMINIZADO, EM ROLO, DENSIDADE = 32 KG/M3, E=*50* MM (COLETADO CAIXA)</t>
  </si>
  <si>
    <t>FERRAMENTAS - FAMILIA ALMOXARIFE - HORISTA (ENCARGOS COMPLEMENTARES - COLETADO CAIXA)</t>
  </si>
  <si>
    <t>FERRAMENTAS - FAMILIA ALMOXARIFE - MENSALISTA (ENCARGOS COMPLEMENTARES - COLETADO CAIXA)</t>
  </si>
  <si>
    <t>FERRAMENTAS - FAMILIA CARPINTEIRO DE FORMAS - HORISTA (ENCARGOS COMPLEMENTARES - COLETADO CAIXA)</t>
  </si>
  <si>
    <t>FERRAMENTAS - FAMILIA CARPINTEIRO DE FORMAS - MENSALISTA (ENCARGOS COMPLEMENTARES - COLETADO CAIXA)</t>
  </si>
  <si>
    <t>FERRAMENTAS - FAMILIA ELETRICISTA - HORISTA (ENCARGOS COMPLEMENTARES - COLETADO CAIXA)</t>
  </si>
  <si>
    <t>FERRAMENTAS - FAMILIA ELETRICISTA - MENSALISTA (ENCARGOS COMPLEMENTARES - COLETADO CAIXA)</t>
  </si>
  <si>
    <t>FERRAMENTAS - FAMILIA ENCANADOR - HORISTA (ENCARGOS COMPLEMENTARES - COLETADO CAIXA)</t>
  </si>
  <si>
    <t>FERRAMENTAS - FAMILIA ENCANADOR - MENSALISTA (ENCARGOS COMPLEMENTARES - COLETADO CAIXA)</t>
  </si>
  <si>
    <t>FERRAMENTAS - FAMILIA ENCARREGADO GERAL - HORISTA (ENCARGOS COMPLEMENTARES - COLETADO CAIXA)</t>
  </si>
  <si>
    <t>FERRAMENTAS - FAMILIA ENCARREGADO GERAL - MENSALISTA (ENCARGOS COMPLEMENTARES - COLETADO CAIXA)</t>
  </si>
  <si>
    <t>FERRAMENTAS - FAMILIA ENGENHEIRO CIVIL - HORISTA (ENCARGOS COMPLEMENTARES - COLETADO CAIXA)</t>
  </si>
  <si>
    <t>FERRAMENTAS - FAMILIA ENGENHEIRO CIVIL - MENSALISTA (ENCARGOS COMPLEMENTARES - COLETADO CAIXA)</t>
  </si>
  <si>
    <t>FERRAMENTAS - FAMILIA OPERADOR ESCAVADEIRA - HORISTA (ENCARGOS COMPLEMENTARES - COLETADO CAIXA)</t>
  </si>
  <si>
    <t>FERRAMENTAS - FAMILIA OPERADOR ESCAVADEIRA - MENSALISTA (ENCARGOS COMPLEMENTARES - COLETADO CAIXA)</t>
  </si>
  <si>
    <t>FERRAMENTAS - FAMILIA PEDREIRO - HORISTA (ENCARGOS COMPLEMENTARES - COLETADO CAIXA)</t>
  </si>
  <si>
    <t>FERRAMENTAS - FAMILIA PEDREIRO - MENSALISTA (ENCARGOS COMPLEMENTARES - COLETADO CAIXA)</t>
  </si>
  <si>
    <t>FERRAMENTAS - FAMILIA PINTOR - HORISTA (ENCARGOS COMPLEMENTARES - COLETADO CAIXA)</t>
  </si>
  <si>
    <t>FERRAMENTAS - FAMILIA PINTOR - MENSALISTA (ENCARGOS COMPLEMENTARES - COLETADO CAIXA)</t>
  </si>
  <si>
    <t>FERRAMENTAS - FAMILIA SERVENTE - HORISTA (ENCARGOS COMPLEMENTARES - COLETADO CAIXA)</t>
  </si>
  <si>
    <t>FERRAMENTAS - FAMILIA SERVENTE - MENSALISTA (ENCARGOS COMPLEMENTARES - COLETADO CAIXA)</t>
  </si>
  <si>
    <t>FERRAMENTAS - FAMILIA SOLDADOR - HORISTA (ENCARGOS COMPLEMENTARES - COLETADO CAIXA)</t>
  </si>
  <si>
    <t>FERRAMENTAS - FAMILIA SOLDADOR - MENSALISTA (ENCARGOS COMPLEMENTARES - COLETADO CAIXA)</t>
  </si>
  <si>
    <t>FERRAMENTAS - FAMILIA TOPOGRAFO - HORISTA (ENCARGOS COMPLEMENTARES - COLETADO CAIXA)</t>
  </si>
  <si>
    <t>FERRAMENTAS - FAMILIA TOPOGRAFO - MENSALISTA (ENCARGOS COMPLEMENTARES - COLETADO CAIXA)</t>
  </si>
  <si>
    <t>FERTILIZANTE NPK - 10:10:10</t>
  </si>
  <si>
    <t>FERTILIZANTE NPK - 4: 14: 8</t>
  </si>
  <si>
    <t>FERTILIZANTE ORGANICO COMPOSTO, CLASSE A</t>
  </si>
  <si>
    <t>FIBRA DE ACO PARA REFORCO DO CONCRETO, SOLTA, TIPO A-I, FATOR DE FORMA *50* L / D, COMPRIMENTO DE *30* MM E RESISTENCIA A TRACAO DO ACO MAIOR 1000 MPA</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</si>
  <si>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</si>
  <si>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</si>
  <si>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</si>
  <si>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FINCAPINO CURTO CALIBRE 22 VERMELHO, CARGA MEDIA (ACAO DIRETA)</t>
  </si>
  <si>
    <t xml:space="preserve">CENTO </t>
  </si>
  <si>
    <t>FINCAPINO LONGO CALIBRE 22, CARGA FORTE (ACAO DIRETA)</t>
  </si>
  <si>
    <t>FIO COBRE NU DE 150 A 500 MM2, PARA TENSOES DE ATE 600 V</t>
  </si>
  <si>
    <t>FIO COBRE NU DE 16 A 35 MM2, PARA TENSOES DE ATE 600 V</t>
  </si>
  <si>
    <t>FIO COBRE NU DE 50 A 120 MM2, PARA TENSOES DE ATE 600 V</t>
  </si>
  <si>
    <t>FIO DE COBRE, SOLIDO, CLASSE 1, ISOLACAO EM PVC/A, ANTICHAMA BWF-B, 450/750V, SECAO NOMINAL 1,5 MM2</t>
  </si>
  <si>
    <t>FIO DE COBRE, SOLIDO, CLASSE 1, ISOLACAO EM PVC/A, ANTICHAMA BWF-B, 450/750V, SECAO NOMINAL 10 MM2</t>
  </si>
  <si>
    <t>FIO DE COBRE, SOLIDO, CLASSE 1, ISOLACAO EM PVC/A, ANTICHAMA BWF-B, 450/750V, SECAO NOMINAL 2,5 MM2</t>
  </si>
  <si>
    <t>FIO DE COBRE, SOLIDO, CLASSE 1, ISOLACAO EM PVC/A, ANTICHAMA BWF-B, 450/750V, SECAO NOMINAL 4 MM2</t>
  </si>
  <si>
    <t>FIO DE COBRE, SOLIDO, CLASSE 1, ISOLACAO EM PVC/A, ANTICHAMA BWF-B, 450/750V, SECAO NOMINAL 6 MM2</t>
  </si>
  <si>
    <t>FIO TELEFONICO EXTERNO (FE) EM ACO COBREADO, ISOLACAO EM PEAD OU PVC ANTI-CHAMA, 2 CONDUTORES</t>
  </si>
  <si>
    <t>FIO TELEFONICO INTERNO (FI) EM COBRE ESTANHADO, ISOLACAO EM PVC ANTICHAMA, 2 CONDUTORES DE 0,6 MM (NBR 9115:2005)</t>
  </si>
  <si>
    <t>FITA ACO INOX PARA CINTAR POSTE, L = 19 MM, E = 0,5 MM (ROLO DE 30M)</t>
  </si>
  <si>
    <t>FITA ADESIVA ALUMINIZADA, PARA INSTALACAO DE MANTAS DE SUBCOBERTURA,  L = *5* CM</t>
  </si>
  <si>
    <t>FITA ADESIVA ANTICORROSIVA DE PVC FLEXIVEL, COR PRETA, PARA PROTECAO TUBULACAO, 50 MM X 30 M (L X C), E= *0,25* MM</t>
  </si>
  <si>
    <t>FITA ADESIVA ASFALTICA ALUMINIZADA MULTIUSO, L = 10 CM, ROLO DE 10 M</t>
  </si>
  <si>
    <t>FITA CREPE ROLO DE 25 MM X 50 M</t>
  </si>
  <si>
    <t>FITA DE ALUMINIO PARA PROTECAO DO CONDUTOR LARGURA 10 MM</t>
  </si>
  <si>
    <t>FITA DE PAPEL MICROPERFURADO, 50 X 150 MM, PARA TRATAMENTO DE JUNTAS DE CHAPA DE GESSO PARA DRYWALL</t>
  </si>
  <si>
    <t>FITA DE PAPEL REFORCADA COM LAMINA DE METAL PARA REFORCO DE CANTOS DE CHAPA DE GESSO PARA DRYWALL</t>
  </si>
  <si>
    <t>FITA ISOLANTE ADESIVA ANTICHAMA, USO ATE 750 V, EM ROLO DE 19 MM X 20 M</t>
  </si>
  <si>
    <t>FITA ISOLANTE ADESIVA ANTICHAMA, USO ATE 750 V, EM ROLO DE 19 MM X 5 M</t>
  </si>
  <si>
    <t>FITA ISOLANTE DE BORRACHA AUTOFUSAO, USO ATE 69 KV (ALTA TENSAO)</t>
  </si>
  <si>
    <t>FITA METALICA GRAVADA, L = 17 MM, ROLO DE 25 M, CARGA RECOMENDADA = *120* KGF</t>
  </si>
  <si>
    <t>FITA METALICA PERFURADA, L = *18* MM, ROLO DE 30 M, CARGA RECOMENDADA = *30* KGF</t>
  </si>
  <si>
    <t>FITA METALICA PERFURADA, L = 17 MM, ROLO DE 30 M, CARGA RECOMENDADA = *19* KGF</t>
  </si>
  <si>
    <t>FITA METALICA PERFURADA, L = 25 MM, ROLO DE 30 M, CARGA RECOMENDADA = *222,5* KGF</t>
  </si>
  <si>
    <t>FITA PLASTICA ZEBRADA PARA DEMARCACAO DE AREAS, LARGURA = 7 CM, SEM ADESIVO (COLETADO CAIXA)</t>
  </si>
  <si>
    <t>FITA VEDA ROSCA EM ROLOS DE 18 MM X 10 M (L X C)</t>
  </si>
  <si>
    <t>FITA VEDA ROSCA EM ROLOS DE 18 MM X 25 M (L X C)</t>
  </si>
  <si>
    <t>FITA VEDA ROSCA EM ROLOS DE 18 MM X 50 M (L X C)</t>
  </si>
  <si>
    <t>FIXADOR DE ABA AUTOTRAVANTE PARA TELHA DE FIBROCIMENTO, TIPO CANALETE 90 OU KALHETAO</t>
  </si>
  <si>
    <t>FIXADOR DE ABA SIMPLES PARA TELHA DE FIBROCIMENTO, TIPO CANALETA 49 OU KALHETA</t>
  </si>
  <si>
    <t>FIXADOR DE ABA SIMPLES PARA TELHA DE FIBROCIMENTO, TIPO CANALETA 90 OU KALHETAO</t>
  </si>
  <si>
    <t>FLANELA *30 X 40* CM</t>
  </si>
  <si>
    <t>FLANGE PVC, ROSCAVEL SEXTAVADO SEM FUROS 3/4"</t>
  </si>
  <si>
    <t>FLANGE PVC, ROSCAVEL, SEXTAVADO, SEM FUROS 3"</t>
  </si>
  <si>
    <t>FLANGE PVC, ROSCAVEL, SEXTAVADO, SEM FUROS, 1 1/2"</t>
  </si>
  <si>
    <t>FLANGE PVC, ROSCAVEL, SEXTAVADO, SEM FUROS, 1 1/4"</t>
  </si>
  <si>
    <t>FLANGE PVC, ROSCAVEL, SEXTAVADO, SEM FUROS, 1/2"</t>
  </si>
  <si>
    <t>FLANGE PVC, ROSCAVEL, SEXTAVADO, SEM FUROS, 1"</t>
  </si>
  <si>
    <t>FLANGE PVC, ROSCAVEL, SEXTAVADO, SEM FUROS, 2 1/2"</t>
  </si>
  <si>
    <t>FLANGE PVC, ROSCAVEL, SEXTAVADO, SEM FUROS, 2"</t>
  </si>
  <si>
    <t>FLANGE SEXTAVADO DE FERRO GALVANIZADO, COM ROSCA BSP, DE 1 1/2"</t>
  </si>
  <si>
    <t>FLANGE SEXTAVADO DE FERRO GALVANIZADO, COM ROSCA BSP, DE 1 1/4"</t>
  </si>
  <si>
    <t>FLANGE SEXTAVADO DE FERRO GALVANIZADO, COM ROSCA BSP, DE 1/2"</t>
  </si>
  <si>
    <t>FLANGE SEXTAVADO DE FERRO GALVANIZADO, COM ROSCA BSP, DE 1"</t>
  </si>
  <si>
    <t>FLANGE SEXTAVADO DE FERRO GALVANIZADO, COM ROSCA BSP, DE 2 1/2"</t>
  </si>
  <si>
    <t>FLANGE SEXTAVADO DE FERRO GALVANIZADO, COM ROSCA BSP, DE 2"</t>
  </si>
  <si>
    <t>FLANGE SEXTAVADO DE FERRO GALVANIZADO, COM ROSCA BSP, DE 3/4"</t>
  </si>
  <si>
    <t>FLANGE SEXTAVADO DE FERRO GALVANIZADO, COM ROSCA BSP, DE 3"</t>
  </si>
  <si>
    <t>FLANGE SEXTAVADO DE FERRO GALVANIZADO, COM ROSCA BSP, DE 4"</t>
  </si>
  <si>
    <t>FLANGE SEXTAVADO DE FERRO GALVANIZADO, COM ROSCA BSP, DE 6"</t>
  </si>
  <si>
    <t>FORRO COMPOSTO POR PAINEIS DE LA DE VIDRO, REVESTIDOS EM PVC MICROPERFURADO, DE *1250 X 625* MM, ESPESSURA 15 MM (COM COLOCACAO)</t>
  </si>
  <si>
    <t>FORRO DE FIBRA MINERAL EM PLACAS DE 1250 X 625 MM, E = 15 MM, BORDA RETA, COM PINTURA ANTIMOFO, APOIADO EM PERFIL DE ACO GALVANIZADO COM 24 MM DE BASE - INSTALADO</t>
  </si>
  <si>
    <t>FORRO DE FIBRA MINERAL EM PLACAS DE 625 X 625 MM, E = 15 MM, BORDA RETA, COM PINTURA ANTIMOFO, APOIADO EM PERFIL DE ACO GALVANIZADO COM 24 MM DE BASE - INSTALADO</t>
  </si>
  <si>
    <t>FORRO DE FIBRA MINERAL EM PLACAS DE 625 X 625 MM, E = 15/16 MM, BORDA REBAIXADA, COM PINTURA ANTIMOFO, APOIADO EM PERFIL DE ACO GALVANIZADO COM 24 MM DE BASE - INSTALADO</t>
  </si>
  <si>
    <t>FORRO DE MADEIRA CEDRINHO OU EQUIVALENTE DA REGIAO, ENCAIXE MACHO/FEMEA COM FRISO, *10 X 1* CM (SEM COLOCACAO)</t>
  </si>
  <si>
    <t>FORRO DE MADEIRA CUMARU/IPE CHAMPANHE OU EQUIVALENTE DA REGIAO, ENCAIXE MACHO/FEMEA COM FRISO, *10 X 1* CM (SEM COLOCACAO)</t>
  </si>
  <si>
    <t>FORRO DE MADEIRA PINUS OU EQUIVALENTE DA REGIAO, ENCAIXE MACHO/FEMEA COM FRISO, *10 X 1* CM (SEM COLOCACAO)</t>
  </si>
  <si>
    <t>FORRO DE PVC LISO, BRANCO, REGUA DE 10 CM, ESPESSURA DE 8 MM A 10 MM (COM COLOCACAO / SEM ESTRUTURA METALICA)</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</si>
  <si>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</si>
  <si>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</si>
  <si>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</si>
  <si>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FOSSA SEPTICA, SEM FILTRO, PARA 15 A 30 CONTRIBUINTES, CILINDRICA, COM TAMPA, EM POLIETILENO DE ALTA DENSIDADE (PEAD), CAPACIDADE APROXIMADA DE 5500 LITROS (NBR 7229)</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</si>
  <si>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</si>
  <si>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</si>
  <si>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SEPTICA,SEM FILTRO, PARA 40 A 52 CONTRIBUINTES, CILINDRICA, COM TAMPA, EM POLIETILENO DE ALTA DENSIDADE (PEAD), CAPACIDADE APROXIMADA DE 10000 LITROS (NBR 7229)</t>
  </si>
  <si>
    <t>FRESADORA DE ASFALTO A FRIO SOBRE ESTEIRAS, LARG. FRESAGEM 2,00 M, POT. 410 KW/550 HP</t>
  </si>
  <si>
    <t>FRESADORA DE ASFALTO A FRIO SOBRE RODAS, LARG. FRESAGEM 1,00 M, POT. 155 KW/208 HP</t>
  </si>
  <si>
    <t>FUNDO ANTICORROSIVO PARA METAIS FERROSOS (ZARCAO)</t>
  </si>
  <si>
    <t>FUNDO PREPARADOR ACRILICO BASE AGUA</t>
  </si>
  <si>
    <t xml:space="preserve">GL    </t>
  </si>
  <si>
    <t>FURO PARA TORNEIRA OU OUTROS ACESSORIOS  EM BANCADA DE MARMORE/ GRANITO OU OUTRO TIPO DE PEDRA NATURAL</t>
  </si>
  <si>
    <t>FUSIVEL DIAZED 20 A TAMANHO DII, CAPACIDADE DE INTERRUPCAO DE 50 KA EM VCA E 8 KA EM VCC, TENSAO NOMIMNAL DE 500 V</t>
  </si>
  <si>
    <t>FUSIVEL DIAZED 35 A TAMANHO DIII, CAPACIDADE DE INTERRUPCAO DE 50 KA EM VCA E 8 KA EM VCC, TENSAO NOMIMNAL DE 500 V</t>
  </si>
  <si>
    <t>FUSIVEL NH *36* A 80 AMPERES, TAMANHO 00, CAPACIDADE DE INTERRUPCAO DE 120 KA, TENSAO NOMIMNAL DE 500 V</t>
  </si>
  <si>
    <t>FUSIVEL NH 100 A TAMANHO 00, CAPACIDADE DE INTERRUPCAO DE 120 KA, TENSAO NOMIMNAL DE 500 V</t>
  </si>
  <si>
    <t>FUSIVEL NH 125 A TAMANHO 00, CAPACIDADE DE INTERRUPCAO DE 120 KA, TENSAO NOMIMNAL DE 500 V</t>
  </si>
  <si>
    <t>FUSIVEL NH 160 A TAMANHO 00, CAPACIDADE DE INTERRUPCAO DE 120 KA, TENSAO NOMIMNAL DE 500 V</t>
  </si>
  <si>
    <t>FUSIVEL NH 20 A TAMANHO 000, CAPACIDADE DE INTERRUPCAO DE 120 KA, TENSAO NOMIMNAL DE 500 V</t>
  </si>
  <si>
    <t>FUSIVEL NH 200 A 250 AMPERES, TAMANHO 1, CAPACIDADE DE INTERRUPCAO DE 120 KA, TENSAO NOMIMNAL DE 500 V</t>
  </si>
  <si>
    <t>GABIAO  TIPO CAIXA, MALHA HEXAGONAL 8 X 10 CM (ZN/AL), FIO 2,7 MM, DIMENSOES 2,0 X 1,0 X 0,5 M (C X L X A)</t>
  </si>
  <si>
    <t>GABIAO MANTA (COLCHAO) MALHA HEXAGONAL 6 X 8 CM (ZN/AL REVESTIDO COM POLIMERO), DIMENSOES 4,0 X 2,0 X 0,17 M (C X L X A) FIO 2 MM</t>
  </si>
  <si>
    <t>GABIAO MANTA (COLCHAO) MALHA HEXAGONAL 6 X 8 CM (ZN/AL REVESTIDO COM POLIMERO), FIO 2 MM, DIMENSOES 4,0 X 2,0 X 0,23 M (C X L X A)</t>
  </si>
  <si>
    <t>GABIAO MANTA (COLCHAO) MALHA HEXAGONAL 6 X 8 CM (ZN/AL REVESTIDO COM POLIMERO), FIO 2 MM, DIMENSOES 4,0 X 2,0 X 0,3 M (C X L X A)</t>
  </si>
  <si>
    <t>GABIAO MANTA (COLCHAO) MALHA HEXAGONAL 6 X 8 CM (ZN/AL REVESTIDO COM POLIMERO), FIO 2,0 MM, DIMENSOES 5,0 X 2,0 X 0,17 M (C X L X A)</t>
  </si>
  <si>
    <t>GABIAO MANTA (COLCHAO) MALHA HEXAGONAL 6 X 8 CM (ZN/AL REVESTIDO COM POLIMERO), FIO 2,0 MM, DIMENSOES 5,0 X 2,0 X 0,23 M (C X L X A)</t>
  </si>
  <si>
    <t>GABIAO MANTA (COLCHAO) MALHA HEXAGONAL 6 X 8 CM (ZN/AL REVESTIDO COM POLIMERO), FIO 2,0 MM, DIMENSOES 5,0 X 2,0 X 0,30 M (C X L X A)</t>
  </si>
  <si>
    <t>GABIAO SACO MALHA HEXAGONAL 8 X 10 CM (ZN/AL REVESTIDO COM POLIMERO),  FIO 2,4 MM, DIMENSOES 3,0 X 0,65 M</t>
  </si>
  <si>
    <t>GABIAO SACO MALHA HEXAGONAL 8 X 10 CM (ZN/AL REVESTIDO COM POLIMERO), FIO 2,4 MM, H = 0,65 M</t>
  </si>
  <si>
    <t>GABIAO SACO MALHA HEXAGONAL 8 X 10 CM (ZN/AL), FIO 2,7 MM, DIMENSOES 4,0 X 0,65 M</t>
  </si>
  <si>
    <t>GABIAO TIPO CAIXA MALHA HEXAGONAL 8 X 10 CM (ZN/AL REVESTIDO COM POLIMERO),  FIO 2,4 MM, DIMENSOES 2,0 X 1,0 X 1,0 M (C X L X A)</t>
  </si>
  <si>
    <t>GABIAO TIPO CAIXA MALHA HEXAGONAL 8 X 10 CM (ZN/AL REVESTIDO COM POLIMERO),  FIO 2,4 MM, H = 0,50 M</t>
  </si>
  <si>
    <t>GABIAO TIPO CAIXA MALHA HEXAGONAL 8 X 10 CM (ZN/AL), FIO 2,7 MM, DIMENSOES 2,0 X 1,0 X 1,0 M (C X L X A)</t>
  </si>
  <si>
    <t>GABIAO TIPO CAIXA MALHA HEXAGONAL 8 X 10 CM (ZN/AL), FIO 2,7 MM, H = 0,50 M</t>
  </si>
  <si>
    <t>GABIAO TIPO CAIXA PARA SOLO REFORCADO, MALHA HEXAGONAL DE DUPLA TORCAO 8 X 10 CM (ZN/AL REVESTIDO COM POLIMERO), FIO 2,7 MM, DIMENSOES 2,0 X 1,0 X 0,5 M, COM CAUDA DE 3,0 M</t>
  </si>
  <si>
    <t>GABIAO TIPO CAIXA PARA SOLO REFORCADO, MALHA HEXAGONAL DE DUPLA TORCAO 8 X 10 CM (ZN/AL REVESTIDO COM POLIMERO), FIO 2,7 MM, DIMENSOES 2,0 X 1,0 X 1,0 M, COM CAUDA DE 3,0 M</t>
  </si>
  <si>
    <t>GABIAO TIPO CAIXA PARA SOLO REFORCADO, MALHA HEXAGONAL DE DUPLA TORCAO 8 X 10 CM (ZN/AL REVESTIDO COM POLIMERO), FIO 2,7 MM, DIMENSOES 2,0 X 1,0 X 1,0 M, COM CAUDA DE 4,0 M</t>
  </si>
  <si>
    <t>GABIAO TIPO CAIXA PARA SOLO REFORCADO, MALHA HEXAGONAL 8 X 10 CM (ZN/AL REVESTIDO COM POLIMERO), FIO 2,7 MM, DIMENSOES 2,0 X 1,0 X 0,5 M, COM CAUDA DE 4,0 M</t>
  </si>
  <si>
    <t>GABIAO TIPO CAIXA PARA SOLO REFORCADO, MALHA HEXAGONAL 8 X 10 CM (ZN/AL REVESTIDO COM POLIMERO), FIO 2,7 MM, DIMENSOES 2,0 X 1,0 X 1,0 M, COM CAUDA DE 4,0 M</t>
  </si>
  <si>
    <t>GABIAO TIPO CAIXA TRAPEZOIDAL, MALHA HEXAGONAL 10 X 12 CM (ZN/AL REVESTIDO COM POLIMERO) FIO 2,7 MM, FACE COM 65 GRAUS, COM GEOSSINTETICO, DIMENSOES 2,0 X 1,5 X 1,0 M (C X L X A)</t>
  </si>
  <si>
    <t>GABIAO TIPO CAIXA, MALHA HEXAGONAL 8 X 10 CM (ZN/AL REVESTIDO COM POLIMERO), FIO DE 2,4 MM, DIMENSOES 2,0 x 1,0 x 1,0 M (C X L X A)</t>
  </si>
  <si>
    <t>GABIAO TIPO CAIXA, MALHA HEXAGONAL 8 X 10 CM (ZN/AL REVESTIDO COM POLIMERO), FIO 2,4 MM, DIMENSOES 2,0 X 1,0 X 0,5 M (C X L X A)</t>
  </si>
  <si>
    <t>GABIAO TIPO CAIXA, MALHA HEXAGONAL 8 X 10 CM (ZN/AL), FIO DE 2,7 MM, DIMENSOES 2,0 X 1,0 X 1,0 M (C X L X A)</t>
  </si>
  <si>
    <t>GABIAO TIPO CAIXA, MALHA HEXAGONAL 8 X 10 CM (ZN/AL), FIO DE 2,7 MM, DIMENSOES 5,0 X 1,0 X 1,0 M (C X L X A)</t>
  </si>
  <si>
    <t>GANCHO CHATO EM FERRO GALVANIZADO,  L = 110 MM, RECOBRIMENTO = 100MM, SECAO 1/8 X 1/2" (3 MM X 12 MM), PARA FIXAR TELHA DE FIBROCIMENTO ONDULADA</t>
  </si>
  <si>
    <t>GANCHO L COM ROSCA, PARA FIXAR TELHA EM MADEIRA, 1/4" X 350 MM (COLETADO CAIXA)</t>
  </si>
  <si>
    <t>GANCHO OLHAL EM ACO GALVANIZADO, ESPESSURA 16MM, ABERTURA 21MM</t>
  </si>
  <si>
    <t>GAS DE COZINHA - GLP</t>
  </si>
  <si>
    <t>GASOLINA COMUM</t>
  </si>
  <si>
    <t>GEOGRELHA TECIDA COM FILAMENTOS DE POLIESTER + PVC, RESISTENCIA LONGITUDINAL: 90 KN/M, RESISTENCIA TRANSVERSAL: 30 KN/M, ALONGAMENTO = 12 POR CENTO</t>
  </si>
  <si>
    <t>GEOTEXTIL NAO TECIDO AGULHADO DE FILAMENTOS CONTINUOS 100% POLIESTER, RESITENCIA A TRACAO = 09 KN/M</t>
  </si>
  <si>
    <t>GEOTEXTIL NAO TECIDO AGULHADO DE FILAMENTOS CONTINUOS 100% POLIESTER, RESITENCIA A TRACAO = 10 KN/M</t>
  </si>
  <si>
    <t>GEOTEXTIL NAO TECIDO AGULHADO DE FILAMENTOS CONTINUOS 100% POLIESTER, RESITENCIA A TRACAO = 14 KN/M</t>
  </si>
  <si>
    <t>GEOTEXTIL NAO TECIDO AGULHADO DE FILAMENTOS CONTINUOS 100% POLIESTER, RESITENCIA A TRACAO = 16 KN/M</t>
  </si>
  <si>
    <t>GEOTEXTIL NAO TECIDO AGULHADO DE FILAMENTOS CONTINUOS 100% POLIESTER, RESITENCIA A TRACAO = 21 KN/M</t>
  </si>
  <si>
    <t>GEOTEXTIL NAO TECIDO AGULHADO DE FILAMENTOS CONTINUOS 100% POLIESTER, RESITENCIA A TRACAO = 26 KN/M</t>
  </si>
  <si>
    <t>GEOTEXTIL NAO TECIDO AGULHADO DE FILAMENTOS CONTINUOS 100% POLIESTER, RESITENCIA A TRACAO = 31 KN/M</t>
  </si>
  <si>
    <t>GERADOR PORTATIL MONOFASICO, POTENCIA 5500 VA, MOTOR A GASOLINA, POTENCIA DO MOTOR 13 CV</t>
  </si>
  <si>
    <t>GESSEIRO</t>
  </si>
  <si>
    <t>GESSEIRO (MENSALISTA)</t>
  </si>
  <si>
    <t>GESSO PROJETADO</t>
  </si>
  <si>
    <t>GONZO DE EMBUTIR, EM LATAO / ZAMAC, *20 X 48* MM, PARA JANELA BASCULANTE / PIVOTANTE -  INCLUI PARAFUSOS</t>
  </si>
  <si>
    <t>GONZO DE SOBREPOR, EM LATAO / ZAMAC, PARA JANELA PIVOTANTE - INCLUI PARAFUSOS</t>
  </si>
  <si>
    <t>GRADE DE DISCOS COM CONTROLE REMOTO, REBOCAVEL, COM 24 DISCOS 24" X 6 MM, COM PNEUS PARA TRANSPORTE</t>
  </si>
  <si>
    <t>GRADE DE DISCOS MECANICA 20X24" COM 20 DISCOS 24" X 6MM  COM PNEUS PARA TRANSPORTE</t>
  </si>
  <si>
    <t>GRAMA BATATAIS EM PLACAS, SEM PLANTIO</t>
  </si>
  <si>
    <t>GRAMA ESMERALDA OU SAO CARLOS OU CURITIBANA, EM PLACAS, SEM PLANTIO</t>
  </si>
  <si>
    <t>GRAMPO DE ACO POLIDO 1 " X 9</t>
  </si>
  <si>
    <t>GRAMPO DE ACO POLIDO 7/8 " X 9</t>
  </si>
  <si>
    <t>GRAMPO LINHA VIVA DE LATAO ESTANHADO, DIAMETRO DO CONDUTOR PRINCIPAL DE 10 A 120 MM2, DIAMETRO DA DERIVACAO DE 10 A 70 MM2</t>
  </si>
  <si>
    <t>GRAMPO METALICO TIPO OLHAL PARA HASTE DE ATERRAMENTO DE 1/2'', CONDUTOR DE *10* A 50 MM2</t>
  </si>
  <si>
    <t>GRAMPO METALICO TIPO OLHAL PARA HASTE DE ATERRAMENTO DE 1'', CONDUTOR DE *10* A 50 MM2</t>
  </si>
  <si>
    <t>GRAMPO METALICO TIPO OLHAL PARA HASTE DE ATERRAMENTO DE 3/4'', CONDUTOR DE *10* A 50 MM2</t>
  </si>
  <si>
    <t>GRAMPO METALICO TIPO OLHAL PARA HASTE DE ATERRAMENTO DE 5/8'', CONDUTOR DE *10* A 50 MM2</t>
  </si>
  <si>
    <t>GRAMPO METALICO TIPO U PARA HASTE DE ATERRAMENTO DE ATE 3/4'', CONDUTOR DE 10 A 25 MM2</t>
  </si>
  <si>
    <t>GRAMPO METALICO TIPO U PARA HASTE DE ATERRAMENTO DE ATE 5/8'', CONDUTOR DE 10 A 25 MM2</t>
  </si>
  <si>
    <t>GRAMPO PARALELO METALICO PARA CABO DE 6 A 50 MM2, COM 2 PARAFUSOS</t>
  </si>
  <si>
    <t>GRAMPO U DE 5/8 " N8 EM FERRO GALVANIZADO</t>
  </si>
  <si>
    <t>GRANALHA DE ACO, ANGULAR (GRIT), PARA JATEAMENTO, PENEIRA 0,117 A 1,00 MM, (SAE G-40 A G-80)</t>
  </si>
  <si>
    <t>SC25KG</t>
  </si>
  <si>
    <t>GRANALHA DE ACO, ANGULAR (GRIT), PARA JATEAMENTO, PENEIRA 1,41 A 1,19 MM (SAE G16)</t>
  </si>
  <si>
    <t>GRANALHA DE ACO, ESFERICA (SHOT), PARA JATEAMENTO, PENEIRA 0,40 A 1,00 MM (SAE S-170 A S-280)</t>
  </si>
  <si>
    <t>GRANALHA DE ACO, ESFERICA (SHOT), PARA JATEAMENTO, PENEIRA 1,19 A 1,00 MM (SAE S390)</t>
  </si>
  <si>
    <t>GRANILHA/ GRANA/ PEDRISCO OU AGREGADO EM MARMORE/ GRANITO/ QUARTZO E CALCARIO, PRETO, CINZA, PALHA OU BRANCO</t>
  </si>
  <si>
    <t>GRANITO PARA BANCADA, POLIDO, TIPO ANDORINHA/ QUARTZ/ CASTELO/ CORUMBA OU OUTROS EQUIVALENTES DA REGIAO, E=  *2,5* CM</t>
  </si>
  <si>
    <t>GRAUTE CIMENTICIO PARA USO GERAL</t>
  </si>
  <si>
    <t>GRAXA LUBRIFICANTE</t>
  </si>
  <si>
    <t>GRELHA FOFO ARTICULADA, CARGA MAXIMA 1,5 T, *300 X 1000* MM, E= *15* MM</t>
  </si>
  <si>
    <t>GRELHA FOFO SIMPLES COM REQUADRO, CARGA MAXIMA  12,5 T, *300 X 1000* MM, E= *15* MM, AREA ESTACIONAMENTO CARRO PASSEIO</t>
  </si>
  <si>
    <t>GRELHA FOFO SIMPLES COM REQUADRO, CARGA MAXIMA 1,5 T, 150 X 1000 MM, E= *15* MM</t>
  </si>
  <si>
    <t>GRELHA FOFO SIMPLES COM REQUADRO, CARGA MAXIMA 1,5 T, 200 X 1000 MM, E= *15* MM</t>
  </si>
  <si>
    <t>GRELHA PVC BRANCA QUADRADA, 150 X 150 MM</t>
  </si>
  <si>
    <t>GRELHA PVC CROMADA REDONDA, 150 MM</t>
  </si>
  <si>
    <t>GRUA ASCENCIONAL, LANCA DE 30 M, CAPACIDADE DE 1,0 T A 30 M, ALTURA ATE 39 M</t>
  </si>
  <si>
    <t>GRUA ASCENCIONAL, LANCA DE 42 M, CAPACIDADE DE 1,5 T A 30 M, ALTURA ATE 39 M</t>
  </si>
  <si>
    <t>GRUA ASCENCIONAL, LANCA DE 50 M, CAPACIDADE DE 2,33 T A 30 M, ALTURA ATE 48 M</t>
  </si>
  <si>
    <t>GRUPO DE SOLDAGEM C/ GERADOR A DIESEL 60 CV PARA SOLDA ELETRICA, SOBRE 04 RODAS, COM MOTOR 4 CILINDROS</t>
  </si>
  <si>
    <t>GRUPO DE SOLDAGEM COM GERADOR A DIESEL 30 CV, PARA SOLDA ELETRICA, SOBRE DUAS RODAS</t>
  </si>
  <si>
    <t>GRUPO GERADOR A GASOLINA, POTENCIA NOMINAL 2,2 KW, TENSAO DE SAIDA 110/220 V, MOTOR POTENCIA 6,5 HP</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</si>
  <si>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</si>
  <si>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</si>
  <si>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</si>
  <si>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</si>
  <si>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COM CARENAGEM, POTENCIA STANDART ENTRE 50 E 55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</si>
  <si>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</si>
  <si>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</si>
  <si>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</si>
  <si>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GRUPO GERADOR DIESEL, SEM CARENAGEM, POTENCIA STANDART ENTRE 80 E 90 KVA, VELOCIDADE DE 1800 RPM, FREQUENCIA DE 60 HZ</t>
  </si>
  <si>
    <t>GRUPO GERADOR ESTACIONARIO SILENCIADO, POTENCIA 50 KVA, MOTOR DIESEL</t>
  </si>
  <si>
    <t>GRUPO GERADOR ESTACIONARIO, MOTOR DIESEL POTENCIA 170 KVA</t>
  </si>
  <si>
    <t>GRUPO GERADOR ESTACIONARIO, POTENCIA 150 KVA, MOTOR DIESEL</t>
  </si>
  <si>
    <t>GRUPO GERADOR ESTACIONARIO, SILENCIADO, POTENCIA 180 KVA, MOTOR DIESEL</t>
  </si>
  <si>
    <t>GRUPO GERADOR REBOCAVEL, POTENCIA *66* KVA, MOTOR A DIESEL</t>
  </si>
  <si>
    <t>GUARNICAO/ ALIZAR/ VISTA MACICA, E= *1* CM, L= *4,5* CM, EM CEDRINHO/ ANGELIM COMERCIAL/  EUCALIPTO/ CURUPIXA/ PEROBA/ CUMARU OU EQUIVALENTE DA REGIAO</t>
  </si>
  <si>
    <t>GUARNICAO/ ALIZAR/ VISTA MACICA, E= *1* CM, L= *4,5* CM, EM PINUS/ TAUARI/ VIROLA OU EQUIVALENTE DA REGIAO</t>
  </si>
  <si>
    <t>GUARNICAO/ALIZAR/VISTA, E = *1,3* CM, L = *5,0* CM HASTE REGULAVEL = *35* MM, EM MDF/PVC WOOD/ POLIESTIRENO OU MADEIRA LAMINADA, PRIMER BRANCO</t>
  </si>
  <si>
    <t>GUARNICAO/ALIZAR/VISTA, E = *1,3* CM, L = *7,0* CM, EM POLIESTIRENO, BRANCO</t>
  </si>
  <si>
    <t>GUARNICAO/ALIZAR/VISTA, E = *1,5* CM, L = *5,0* CM, EM POLIESTIRENO, BRANCO</t>
  </si>
  <si>
    <t>GUARNICAO/MOLDURA DE ACABAMENTO PARA ESQUADRIA DE ALUMINIO ANODIZADO NATURAL, PARA 1 FACE</t>
  </si>
  <si>
    <t>GUINCHO DE ALAVANCA MANUAL, CAPACIDADE DE 1,6 T, COM 20 M DE CABO DE ACO (AQUISICAO)</t>
  </si>
  <si>
    <t>GUINCHO DE ALAVANCA MANUAL, CAPACIDADE 3,2 T COM 20 M DE CABO DE ACO DIAMETRO 16,3 MM</t>
  </si>
  <si>
    <t>GUINCHO ELETRICO DE COLUNA, CAPACIDADE 400 KG, COM MOTO FREIO, MOTOR TRIFASICO DE 1,25 CV</t>
  </si>
  <si>
    <t>GUINDASTE HIDRAULICO AUTOPROPELIDO, COM LANCA TELESCOPICA 28,80 M, CAPACIDADE MAXIMA 30 T, POTENCIA 97 KW, TRACAO 4 X 4</t>
  </si>
  <si>
    <t>GUINDASTE HIDRAULICO AUTOPROPELIDO, COM LANCA TELESCOPICA 40 M, CAPACIDADE MAXIMA 60 T, POTENCIA 260 KW, TRACAO 6 X 6</t>
  </si>
  <si>
    <t>GUINDASTE HIDRAULICO AUTOPROPELIDO, COM LANCA TELESCOPICA 50 M, CAPACIDADE MAXIMA 100 T, POTENCIA 350 KW, TRACAO 10 X 6</t>
  </si>
  <si>
    <t>GUINDAUTO HIDRAULICO, CAPACIDADE MAXIMA DE CARGA 10000 KG, MOMENTO MAXIMO DE CARGA 23 TM , ALCANCE MAXIMO HORIZONTAL 11,80 M, PARA MONTAGEM SOBRE CHASSI DE CAMINHAO PBT MINIMO 15000 KG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</si>
  <si>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</si>
  <si>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30000 KG, MOMENTO MAXIMO DE CARGA 92,2 TM , ALCANCE MAXIMO HORIZONTAL  22,00 M, PARA MONTAGEM SOBRE CHASSI DE CAMINHAO PBT MINIMO 30000 KG (INCLUI MONTAGEM, NAO INCLUI CAMINHAO)</t>
  </si>
  <si>
    <t>GUINDAUTO HIDRAULICO, CAPACIDADE MAXIMA DE CARGA 3300 KG, MOMENTO MAXIMO DE CARGA 5,8 TM , ALCANCE MAXIMO HORIZONTAL  7,60 M, PARA MONTAGEM SOBRE CHASSI DE CAMINHAO PBT MINIMO 8000 KG (INCLUI MONTAGEM, NAO INCLUI CAMINHAO)</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</si>
  <si>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</si>
  <si>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</si>
  <si>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HASTE ANCORA EM ACO GALVANIZADO, DIMENSOES 16 MM X 2000 MM</t>
  </si>
  <si>
    <t>HASTE DE ACO GALVANIZADO PARA FIXACAO DE CONCERTINA 2 "/3 M</t>
  </si>
  <si>
    <t>HASTE DE ATERRAMENTO EM ACO GALVANIZADO TIPO CANTONEIRA COM 2,00 M DE COMPRIMENTO, 25 X 25 MM E CHAPA DE 3/16"</t>
  </si>
  <si>
    <t>HASTE METALICA PARA FIXACAO DE CALHA PLUVIAL,  ZINCADA, DOBRADA 90 GRAUS</t>
  </si>
  <si>
    <t>HASTE RETA PARA GANCHO DE FERRO GALVANIZADO, COM ROSCA 1/4 " X 30 CM PARA FIXACAO DE TELHA METALICA, INCLUI PORCA E ARRUELAS DE VEDACAO</t>
  </si>
  <si>
    <t>HASTE RETA PARA GANCHO DE FERRO GALVANIZADO, COM ROSCA 1/4 " X 40 CM PARA FIXACAO DE TELHA DE FIBROCIMENTO, INCLUI PORCA SEXTAVADA DE  ZINCO</t>
  </si>
  <si>
    <t>HASTE RETA PARA GANCHO DE FERRO GALVANIZADO, COM ROSCA 5/16" X 35 CM PARA FIXACAO DE TELHA DE FIBROCIMENTO, INCLUI PORCA E ARRUELAS DE VEDACAO</t>
  </si>
  <si>
    <t>HASTE RETA PARA GANCHO DE FERRO GALVANIZADO, COM ROSCA 5/16" X 40 CM PARA FIXACAO DE TELHA DE FIBROCIMENTO, INCLUI PORCA SEXTAVADA DE  ZINCO</t>
  </si>
  <si>
    <t>HASTE RETA PARA GANCHO DE FERRO GALVANIZADO, COM ROSCA 5/16" X 45 CM PARA FIXACAO DE TELHA DE FIBROCIMENTO, INCLUI PORCA E ARRUELAS DE VEDACAO</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</si>
  <si>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</si>
  <si>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</si>
  <si>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</si>
  <si>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</si>
  <si>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HIDROJATEADORA PARA DESOBSTRUCAO DE REDES E GALERIAS, TANQUE 7000 L, BOMBA TRIPLEX 120 KGF/CM2 128 L/MIN (INCLUI MONTAGEM, NAO INCLUI CAMINHAO)</t>
  </si>
  <si>
    <t>HIDROJATEADORA PARA DESOBSTRUCAO DE REDES E GALERIAS, TANQUE 7000 L, BOMBA TRIPLEX 140 KGF/CM2 260 L/MIN ALIMENTADA POR MOTOR INDEPENDENTE A DIESEL POTENCIA 125 CV (INCLUI MONTAGEM, NAO INCLUI CAMINHAO)</t>
  </si>
  <si>
    <t>HIDROMETRO MULTIJATO, VAZAO MAXIMA DE 10,0 M3/H, DE 1"</t>
  </si>
  <si>
    <t>HIDROMETRO MULTIJATO, VAZAO MAXIMA DE 20,0 M3/H, DE 1 1/2"</t>
  </si>
  <si>
    <t>HIDROMETRO MULTIJATO, VAZAO MAXIMA DE 30,0 M3/H, DE 2"</t>
  </si>
  <si>
    <t>HIDROMETRO MULTIJATO, VAZAO MAXIMA DE 7,0 M3/H, DE 1"</t>
  </si>
  <si>
    <t>HIDROMETRO UNIJATO, VAZAO MAXIMA DE 1,5 M3/H, DE 1/2"</t>
  </si>
  <si>
    <t>HIDROMETRO UNIJATO, VAZAO MAXIMA DE 3,0 M3/H, DE 1/2"</t>
  </si>
  <si>
    <t>HIDROMETRO UNIJATO, VAZAO MAXIMA DE 5,0 M3/H, DE 3/4"</t>
  </si>
  <si>
    <t>HIDROMETRO WOLTMANN, VAZAO MAXIMA DE 50,0 M3/H, DE 2"</t>
  </si>
  <si>
    <t>HIDROMETRO WOLTMANN, VAZAO MAXIMA DE 80,0 M3/H, DE 3"</t>
  </si>
  <si>
    <t>IGNITOR PARA LAMPADA DE VAPOR DE SODIO / VAPOR METALICO ATE 2000 W, TENSAO DE PULSO ENTRE 600 A 750 V</t>
  </si>
  <si>
    <t>IGNITOR PARA LAMPADA DE VAPOR DE SODIO / VAPOR METALICO ATE 400 W, TENSAO DE PULSO ENTRE 3000 A 4500 V</t>
  </si>
  <si>
    <t>IGNITOR PARA LAMPADA DE VAPOR DE SODIO / VAPOR METALICO ATE 400 W, TENSAO DE PULSO ENTRE 580 A 750 V</t>
  </si>
  <si>
    <t>IMPERMEABILIZADOR</t>
  </si>
  <si>
    <t>IMPERMEABILIZADOR (MENSALISTA)</t>
  </si>
  <si>
    <t>IMPERMEABILIZANTE FLEXIVEL BRANCO DE BASE ACRILICA PARA COBERTURAS</t>
  </si>
  <si>
    <t>IMPERMEABILIZANTE INCOLOR PARA TRATAMENTO DE FACHADAS E TELHAS, BASE SILICONE</t>
  </si>
  <si>
    <t>IMUNIZANTE PARA MADEIRA, INCOLOR</t>
  </si>
  <si>
    <t>INSTALADOR DE TUBULACOES (TUBOS/EQUIPAMENTOS)</t>
  </si>
  <si>
    <t>INSTALADOR DE TUBULACOES (TUBOS/EQUIPAMENTOS) (MENSALISTA)</t>
  </si>
  <si>
    <t>INTERRUPTOR BIPOLAR SIMPLES 10 A, 250 V (APENAS MODULO)</t>
  </si>
  <si>
    <t>INTERRUPTOR BIPOLAR 10A, 250V, CONJUNTO MONTADO PARA EMBUTIR 4" X 2" (PLACA + SUPORTE + MODULO)</t>
  </si>
  <si>
    <t>INTERRUPTOR INTERMEDIARIO 10 A, 250 V (APENAS MODULO)</t>
  </si>
  <si>
    <t>INTERRUPTOR INTERMEDIARIO 10A, 250V, CONJUNTO MONTADO PARA EMBUTIR 4" X 2" (PLACA + SUPORTE + MODULO)</t>
  </si>
  <si>
    <t>INTERRUPTOR PARALELO + TOMADA 2P+T 10A, 250V, CONJUNTO MONTADO PARA EMBUTIR 4" X 2" (PLACA + SUPORTE + MODULOS)</t>
  </si>
  <si>
    <t>INTERRUPTOR PARALELO 10A, 250V (APENAS MODULO)</t>
  </si>
  <si>
    <t>INTERRUPTOR PARALELO 10A, 250V, CONJUNTO MONTADO PARA EMBUTIR 4" X 2" (PLACA + SUPORTE + MODULO)</t>
  </si>
  <si>
    <t>INTERRUPTOR SIMPLES + INTERRUPTOR PARALELO + TOMADA 2P+T 10A, 250V, CONJUNTO MONTADO PARA EMBUTIR 4" X 2" (PLACA + SUPORTE + MODULOS)</t>
  </si>
  <si>
    <t>INTERRUPTOR SIMPLES + INTERRUPTOR PARALELO 10A, 250V, CONJUNTO MONTADO PARA EMBUTIR 4" X 2" (PLACA + SUPORTE + MODULOS)</t>
  </si>
  <si>
    <t>INTERRUPTOR SIMPLES + TOMADA 2P+T 10A, 250V, CONJUNTO MONTADO PARA EMBUTIR 4" X 2" (PLACA + SUPORTE + MODULOS)</t>
  </si>
  <si>
    <t>INTERRUPTOR SIMPLES + 2 INTERRUPTORES PARALELOS 10A, 250V, CONJUNTO MONTADO PARA EMBUTIR 4" X 2" (PLACA + SUPORTE + MODULOS)</t>
  </si>
  <si>
    <t>INTERRUPTOR SIMPLES 10A, 250V (APENAS MODULO)</t>
  </si>
  <si>
    <t>INTERRUPTOR SIMPLES 10A, 250V, CONJUNTO MONTADO PARA EMBUTIR 4" X 2" (PLACA + SUPORTE + MODULO)</t>
  </si>
  <si>
    <t>INTERRUPTOR SIMPLES 10A, 250V, CONJUNTO MONTADO PARA SOBREPOR 4" X 2" (CAIXA + MODULO)</t>
  </si>
  <si>
    <t>INTERRUPTOR SIMPLES 10A, 250V, CONJUNTO MONTADO PARA SOBREPOR 4" X 2" (CAIXA + 2 MODULOS)</t>
  </si>
  <si>
    <t>INTERRUPTORES PARALELOS (2 MODULOS) + TOMADA 2P+T 10A, 250V, CONJUNTO MONTADO PARA EMBUTIR 4" X 2" (PLACA + SUPORTE + MODULOS)</t>
  </si>
  <si>
    <t>INTERRUPTORES PARALELOS (2 MODULOS) 10A, 250V, CONJUNTO MONTADO PARA EMBUTIR 4" X 2" (PLACA + SUPORTE + MODULOS)</t>
  </si>
  <si>
    <t>INTERRUPTORES PARALELOS (3 MODULOS) 10A, 250V, CONJUNTO MONTADO PARA EMBUTIR 4" X 2" (PLACA + SUPORTE + MODULO)</t>
  </si>
  <si>
    <t>INTERRUPTORES SIMPLES (2 MODULOS) + TOMADA 2P+T 10A, 250V, CONJUNTO MONTADO PARA EMBUTIR 4" X 2" (PLACA + SUPORTE + MODULOS)</t>
  </si>
  <si>
    <t>INTERRUPTORES SIMPLES (2 MODULOS) + 1 INTERRUPTOR PARALELO 10A, 250V, CONJUNTO MONTADO PARA EMBUTIR 4" X 2" (PLACA + SUPORTE + MODULOS)</t>
  </si>
  <si>
    <t>INTERRUPTORES SIMPLES (2 MODULOS) 10A, 250V, CONJUNTO MONTADO PARA EMBUTIR 4" X 2" (PLACA + SUPORTE + MODULOS)</t>
  </si>
  <si>
    <t>INTERRUPTORES SIMPLES (3 MODULOS) 10A, 250V, CONJUNTO MONTADO PARA EMBUTIR 4" X 2" (PLACA + SUPORTE + MODULOS)</t>
  </si>
  <si>
    <t>INVERSOR DE SOLDA MONOFASICO DE 160 A, POTENCIA DE 5400 W, TENSAO DE 220 V, TURBO VENTILADO, PROTECAO POR FUSIVEL TERMICO, PARA ELETRODOS DE 2,0 A 4,0 MM</t>
  </si>
  <si>
    <t>ISOLADOR DE PORCELANA SUSPENSO, DISCO TIPO GARFO OLHAL, DIAMETRO DE 152 MM, PARA TENSAO DE *15* KV</t>
  </si>
  <si>
    <t>ISOLADOR DE PORCELANA, TIPO BUCHA, PARA TENSAO DE *15* KV</t>
  </si>
  <si>
    <t>ISOLADOR DE PORCELANA, TIPO BUCHA, PARA TENSAO DE *35* KV</t>
  </si>
  <si>
    <t>ISOLADOR DE PORCELANA, TIPO PINO MONOCORPO, PARA TENSAO DE *15* KV</t>
  </si>
  <si>
    <t>ISOLADOR DE PORCELANA, TIPO PINO MONOCORPO, PARA TENSAO DE *35* KV</t>
  </si>
  <si>
    <t>ISOLADOR DE PORCELANA, TIPO ROLDANA, DIMENSOES DE *72* X *72* MM, PARA USO EM BAIXA TENSAO</t>
  </si>
  <si>
    <t>JANELA BASCULANTE EM ALUMINIO, 100 X 100 CM (A X L), ACABAMENTO ACET OU BRILHANTE, BATENTE/REQUADRO DE 3 A 14 CM, COM VIDRO, SEM GUARNICAO/ALIZAR</t>
  </si>
  <si>
    <t>JANELA BASCULANTE EM ALUMINIO, 100 X 80 CM (A X L), ACABAMENTO ACET OU BRILHANTE, BATENTE/REQUADRO DE 3 A 14 CM, COM VIDRO, SEM GUARNICAO/ALIZAR</t>
  </si>
  <si>
    <t>JANELA BASCULANTE EM ALUMINIO, 80 X 60 CM (A X L), ACABAMENTO ACET OU BRILHANTE, BATENTE/REQUADRO DE 3 A 14 CM, COM VIDRO, SEM GUARNICAO/ALIZAR</t>
  </si>
  <si>
    <t>JANELA BASCULANTE EM ALUMINIO, 80 X 60 CM (A X L), BATENTE/REQUADRO DE 3 A 14 CM, COM VIDRO, SEM GUARNICAO/ALIZAR</t>
  </si>
  <si>
    <t>JANELA BASCULANTE EM MADEIRA PINUS/ EUCALIPTO/ TAUARI/ VIROLA OU EQUIVALENTE DA REGIAO, *60 X 60*, CAIXA DO BATENTE/ MARCO E = *10* CM, 2 BASCULAS PARA VIDRO, COM FERRAGENS (SEM VIDRO, SEM GUARNICAO/ALIZAR E SEM ACABAMENTO)</t>
  </si>
  <si>
    <t>JANELA BASCULANTE EM MADEIRA PINUS/ EUCALIPTO/ TAUARI/ VIROLA OU EQUIVALENTE DA REGIAO, CAIXA DO BATENTE/ MARCO *10* CM, *2* FOLHAS BASCULANTES PARA VIDRO, COM FERRAGENS (SEM VIDRO, SEM GUARNICAO/ALIZAR E SEM ACABAMENTO)</t>
  </si>
  <si>
    <t>JANELA BASCULANTE, ACO, COM BATENTE/REQUADRO, 60 X 60 CM (SEM VIDROS)</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</si>
  <si>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</si>
  <si>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</si>
  <si>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JANELA DE CORRER EM ALUMINIO, VENEZIANA, 120  X 150 CM (A X L), 3 FLS (2 VENEZIANAS E 1 VIDRO), SEM BANDEIRA, ACABAMENTO ACET OU BRILHANTE, BATENTE/REQUADRO DE 6 A 14 CM, COM VIDRO, SEM GUARNICAO/ALIZAR</t>
  </si>
  <si>
    <t>JANELA DE CORRER EM ALUMINIO, VENEZIANA, 120 X 120 CM (A X L), 3 FLS (2 VENEZIANAS E 1 VIDRO), SEM BANDEIRA, ACABAMENTO ACET OU BRILHANTE, BATENTE/REQUADRO DE 6 A 14 CM, COM VIDRO, SEM GUARNICAO/ALIZAR</t>
  </si>
  <si>
    <t>JANELA DE CORRER EM ALUMINIO, VENEZIANA, 120 X 150 CM (A X L), 6 FLS (4 VENEZIANAS E 2 VIDROS), SEM BANDEIRA, ACABAMENTO ACET OU BRILHANTE, BATENTE/REQUADRO DE 6 A 14 CM, COM VIDRO, SEM GUARNICAO/ALIZAR</t>
  </si>
  <si>
    <t>JANELA DE CORRER EM ALUMINIO, VENEZIANA, 120 X 200 CM (A X L), 6 FLS (4 VENEZIANAS E 2 VIDROS), SEM BANDEIRA, ACABAMENTO ACET OU BRILHANTE,  BATENTE/REQUADRO DE 6 A 14 CM, COM VIDRO, SEM GUARNICAO/ALIZAR</t>
  </si>
  <si>
    <t>JANELA DE CORRER EM ALUMINIO, 100 X 120 CM (A X L), 2 FLS,  SEM BANDEIRA,  ACABAMENTO ACET OU BRILHANTE, BATENTE/REQUADRO DE 6 A 14 CM, COM VIDRO, SEM GUARNICAO</t>
  </si>
  <si>
    <t>JANELA DE CORRER EM ALUMINIO, 100 X 150 CM (A X L), 2 FLS,  SEM BANDEIRA,  ACABAMENTO ACET OU BRILHANTE, BATENTE/REQUADRO DE 6 A 14 CM, COM VIDRO, SEM GUARNICAO/ALIZAR</t>
  </si>
  <si>
    <t>JANELA DE CORRER EM ALUMINIO, 100 X 150 CM (A X L), 4 FLS, SEM BANDEIRA, ACABAMENTO ACET OU BRILHANTE, BATENTE/REQUADRO DE 6 A 14 CM, COM VIDRO, SEM GUARNICAO/ALIZAR</t>
  </si>
  <si>
    <t>JANELA DE CORRER EM ALUMINIO, 100 X 150 CM (A X L), 4 FLS, SEM BANDEIRA, ACABAMENTO ACET OU BRILHANTE, COM VIDRO, COM GUARNICAO PARA 1 FACE</t>
  </si>
  <si>
    <t>JANELA DE CORRER EM ALUMINIO, 100 X 200 CM, 4 FLS,  BANDEIRA COM BASCULA,  ACABAMENTO ACET OU BRILHANTE, BATENTE/REQUADRO DE 6 A 14 CM, COM VIDRO, SEM GUARNICAO/ALIZAR</t>
  </si>
  <si>
    <t>JANELA DE CORRER EM ALUMINIO, 120 X 120 CM (A X L), 2 FLS, SEM BANDEIRA, ACABAMENTO ACET OU BRILHANTE,  BATENTE/REQUADRO DE 6 A 14 CM, COM VIDRO, SEM GUARNICAO/ALIZAR</t>
  </si>
  <si>
    <t>JANELA DE CORRER EM ALUMINIO, 120 X 150 CM (A X L), 2 FLS, SEM BANDEIRA, ACABAMENTO ACET OU BRILHANTE, BATENTE/REQUADRO DE 6 A 14 CM, COM VIDRO, SEM GUARNICAO/ALIZAR</t>
  </si>
  <si>
    <t>JANELA DE CORRER EM ALUMINIO, 120 X 150 CM (A X L), 4 FLS, BANDEIRA COM BASCULA,  ACABAMENTO ACET OU BRILHANTE, BATENTE/REQUADRO DE 6 A 14 CM, COM VIDRO, SEM GUARNICAO/ALIZAR</t>
  </si>
  <si>
    <t>JANELA DE CORRER EM ALUMINIO, 120 X 200 CM (A X L), 4 FLS, BANDEIRA COM BASCULA,  ACABAMENTO ACET OU BRILHANTE, BATENTE/REQUADRO DE 6 A 14 CM, COM VIDRO, SEM GUARNICAO/ALIZAR</t>
  </si>
  <si>
    <t>JANELA EM MADEIRA CEDRINHO/ ANGELIM COMERCIAL/ CURUPIXA/ CUMARU OU EQUIVALENTE DA REGIAO, CAIXA DO BATENTE/MARCO *10* CM, 2 FOLHAS DE ABRIR TIPO VENEZIANA E 2 FOLHAS GUILHOTINA PARA VIDRO, COM GUARNICAO/ALIZAR, COM FERRAGENS (SEM VIDRO E SEM ACABAMENTO)</t>
  </si>
  <si>
    <t>JANELA FIXA EM ALUMINIO, 60  X 80 CM (A X L), BATENTE/REQUADRO DE 3 A 14 CM, COM VIDRO, SEM GUARNICAO/ALIZAR</t>
  </si>
  <si>
    <t>JANELA FIXA EM ALUMINIO, 60 X 80 CM (A X L), BATENTE/REQUADRO DE 3 A 14 CM, COM VIDRO, SEM GUARNICAO/ALIZAR</t>
  </si>
  <si>
    <t>JANELA MAXIM AR EM ALUMINIO, 80 X 60 CM (A X L), BATENTE/REQUADRO DE 4 A 14 CM, COM VIDRO, SEM GUARNICAO/ALIZAR</t>
  </si>
  <si>
    <t>JANELA MAXIM AR EM MADEIRA CEDRINHO/ ANGELIM COMERCIAL/ CURUPIXA/ CUMARU OU EQUIVALENTE DA REGIAO, CAIXA DO BATENTE/MARCO *10* CM, 1 FOLHA  PARA VIDRO, COM GUARNICAO/ALIZAR, COM FERRAGENS, (SEM VIDRO E SEM ACABAMENTO)</t>
  </si>
  <si>
    <t>JANELA MAXIMO AR, ACO, BATENTE / REQUADRO DE 6 A 14 CM, PINT ANTICORROSIVA, SEM VIDRO, COM GRADE, 1 FL, 60  X 80 CM (A X L)</t>
  </si>
  <si>
    <t>JARDINEIRO</t>
  </si>
  <si>
    <t>JARDINEIRO (MENSALISTA)</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</si>
  <si>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</si>
  <si>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</si>
  <si>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</si>
  <si>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</si>
  <si>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</si>
  <si>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</si>
  <si>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</si>
  <si>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</si>
  <si>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JOELHO CPVC, SOLDAVEL, 90 GRAUS, 15 MM, PARA AGUA QUENTE</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</si>
  <si>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</si>
  <si>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</si>
  <si>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</si>
  <si>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</si>
  <si>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</si>
  <si>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</si>
  <si>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</si>
  <si>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DE REDUCAO, PVC SOLDAVEL, 90 GRAUS,  25 MM X 20 MM, PARA AGUA FRIA PREDIAL</t>
  </si>
  <si>
    <t>JOELHO DE REDUCAO, PVC SOLDAVEL, 90 GRAUS,  32 MM X 25 MM, PARA AGUA FRIA PREDIAL</t>
  </si>
  <si>
    <t>JOELHO DE REDUCAO, PVC, ROSCAVEL COM BUCHA DE LATAO, 90 GRAUS,  3/4" X 1/2", PARA AGUA FRIA PREDIAL</t>
  </si>
  <si>
    <t>JOELHO DE REDUCAO, PVC, ROSCAVEL, 90 GRAUS, 1" X 3/4", PARA AGUA FRIA PREDIAL</t>
  </si>
  <si>
    <t>JOELHO DE REDUCAO, PVC, ROSCAVEL, 90 GRAUS, 3/4" X 1/2", PARA AGUA FRIA PREDIAL</t>
  </si>
  <si>
    <t>JOELHO DE TRANSICAO, CPVC, SOLDAVEL, 90 GRAUS, 15 MM X 1/2", PARA AGUA QUENTE</t>
  </si>
  <si>
    <t>JOELHO DE TRANSICAO, CPVC, SOLDAVEL, 90 GRAUS, 22 MM X 1/2", PARA AGUA QUENTE</t>
  </si>
  <si>
    <t>JOELHO DE TRANSICAO, CPVC, SOLDAVEL, 90 GRAUS, 22 MM X 3/4", PARA AGUA QUENTE</t>
  </si>
  <si>
    <t>JOELHO PPR 45 GRAUS, SOLDAVEL,  DN 20 MM, PARA AGUA QUENTE PREDIAL</t>
  </si>
  <si>
    <t>JOELHO PPR 45 GRAUS, SOLDAVEL, DN 25 MM, PARA AGUA QUENTE PREDIAL</t>
  </si>
  <si>
    <t>JOELHO PPR, 45 GRAUS, SOLDAVEL, DN 32 MM, PARA AGUA QUENTE PREDIAL</t>
  </si>
  <si>
    <t>JOELHO PPR, 90 GRAUS, SOLDAVEL, DN 110 MM, PARA AGUA QUENTE PREDIAL</t>
  </si>
  <si>
    <t>JOELHO PPR, 90 GRAUS, SOLDAVEL, DN 20 MM, PARA AGUA QUENTE PREDIAL</t>
  </si>
  <si>
    <t>JOELHO PPR, 90 GRAUS, SOLDAVEL, DN 25 MM, PARA AGUA QUENTE PREDIAL</t>
  </si>
  <si>
    <t>JOELHO PPR, 90 GRAUS, SOLDAVEL, DN 32 MM, PARA AGUA QUENTE PREDIAL</t>
  </si>
  <si>
    <t>JOELHO PPR, 90 GRAUS, SOLDAVEL, DN 40 MM, PARA AGUA QUENTE PREDIAL</t>
  </si>
  <si>
    <t>JOELHO PPR, 90 GRAUS, SOLDAVEL, DN 50 MM, PARA AGUA QUENTE PREDIAL</t>
  </si>
  <si>
    <t>JOELHO PPR, 90 GRAUS, SOLDAVEL, DN 63 MM, PARA AGUA QUENTE PREDIAL</t>
  </si>
  <si>
    <t>JOELHO PPR, 90 GRAUS, SOLDAVEL, DN 75 MM, PARA AGUA QUENTE PREDIAL</t>
  </si>
  <si>
    <t>JOELHO PPR, 90 GRAUS, SOLDAVEL, DN 90 MM, PARA AGUA QUENTE PREDIAL</t>
  </si>
  <si>
    <t>JOELHO PVC COM VISITA, 90 GRAUS, DN 100 X 50 MM, SERIE NORMAL, PARA ESGOTO PREDIAL</t>
  </si>
  <si>
    <t>JOELHO PVC LEVE, 45 GRAUS, DN 150 MM, PARA ESGOTO PREDIAL</t>
  </si>
  <si>
    <t>JOELHO PVC LEVE, 90 GRAUS, DN 150 MM, PARA ESGOTO PREDIAL</t>
  </si>
  <si>
    <t>JOELHO PVC,  SOLDAVEL COM ROSCA, 90 GRAUS, 20 MM X 1/2", PARA AGUA FRIA PREDIAL</t>
  </si>
  <si>
    <t>JOELHO PVC,  SOLDAVEL COM ROSCA, 90 GRAUS, 25 MM X 1/2", PARA AGUA FRIA PREDIAL</t>
  </si>
  <si>
    <t>JOELHO PVC,  SOLDAVEL COM ROSCA, 90 GRAUS, 25 MM X 3/4", PARA AGUA FRIA PREDIAL</t>
  </si>
  <si>
    <t>JOELHO PVC,  SOLDAVEL COM ROSCA, 90 GRAUS, 32 MM X 3/4", PARA AGUA FRIA PREDIAL</t>
  </si>
  <si>
    <t>JOELHO PVC, COM BOLSA E ANEL, 90 GRAUS, DN 40 X *38* MM, SERIE NORMAL, PARA ESGOTO PREDIAL</t>
  </si>
  <si>
    <t>JOELHO PVC, ROSCAVEL, 45 GRAUS, 1/2", PARA AGUA FRIA PREDIAL</t>
  </si>
  <si>
    <t>JOELHO PVC, ROSCAVEL, 45 GRAUS, 1", PARA AGUA FRIA PREDIAL</t>
  </si>
  <si>
    <t>JOELHO PVC, ROSCAVEL, 45 GRAUS, 3/4", PARA AGUA FRIA PREDIAL</t>
  </si>
  <si>
    <t>JOELHO PVC, ROSCAVEL, 90 GRAUS, 1/2", PARA AGUA FRIA PREDIAL</t>
  </si>
  <si>
    <t>JOELHO PVC, ROSCAVEL, 90 GRAUS, 1", PARA AGUA FRIA PREDIAL</t>
  </si>
  <si>
    <t>JOELHO PVC, ROSCAVEL, 90 GRAUS, 3/4", PARA AGUA FRIA PREDIAL</t>
  </si>
  <si>
    <t>JOELHO PVC, SOLDAVEL, BB, 45 GRAUS, DN 40 MM, PARA ESGOTO PREDIAL</t>
  </si>
  <si>
    <t>JOELHO PVC, SOLDAVEL, BB, 90 GRAUS, DN 40 MM, PARA ESGOTO PREDIAL</t>
  </si>
  <si>
    <t>JOELHO PVC, SOLDAVEL, COM BUCHA DE LATAO, 90 GRAUS, 20 MM X 1/2", PARA AGUA FRIA PREDIAL</t>
  </si>
  <si>
    <t>JOELHO PVC, SOLDAVEL, COM BUCHA DE LATAO, 90 GRAUS, 25 MM X 1/2", PARA AGUA FRIA PREDIAL</t>
  </si>
  <si>
    <t>JOELHO PVC, SOLDAVEL, COM BUCHA DE LATAO, 90 GRAUS, 25 MM X 3/4", PARA AGUA FRIA PREDIAL</t>
  </si>
  <si>
    <t>JOELHO PVC, SOLDAVEL, COM BUCHA DE LATAO, 90 GRAUS, 32 MM X 3/4", PARA AGUA FRIA PREDIAL</t>
  </si>
  <si>
    <t>JOELHO PVC, SOLDAVEL, PB, 45 GRAUS, DN 100 MM, PARA ESGOTO PREDIAL</t>
  </si>
  <si>
    <t>JOELHO PVC, SOLDAVEL, PB, 45 GRAUS, DN 150 MM, PARA ESGOTO PREDIAL</t>
  </si>
  <si>
    <t>JOELHO PVC, SOLDAVEL, PB, 45 GRAUS, DN 40 MM, PARA ESGOTO PREDIAL</t>
  </si>
  <si>
    <t>JOELHO PVC, SOLDAVEL, PB, 45 GRAUS, DN 50 MM, PARA ESGOTO PREDIAL</t>
  </si>
  <si>
    <t>JOELHO PVC, SOLDAVEL, PB, 45 GRAUS, DN 75 MM, PARA ESGOTO PREDIAL</t>
  </si>
  <si>
    <t>JOELHO PVC, SOLDAVEL, PB, 90 GRAUS, DN 100 MM, PARA ESGOTO PREDIAL</t>
  </si>
  <si>
    <t>JOELHO PVC, SOLDAVEL, PB, 90 GRAUS, DN 150 MM, PARA ESGOTO PREDIAL</t>
  </si>
  <si>
    <t>JOELHO PVC, SOLDAVEL, PB, 90 GRAUS, DN 40 MM, PARA ESGOTO PREDIAL</t>
  </si>
  <si>
    <t>JOELHO PVC, SOLDAVEL, PB, 90 GRAUS, DN 50 MM, PARA ESGOTO PREDIAL</t>
  </si>
  <si>
    <t>JOELHO PVC, SOLDAVEL, PB, 90 GRAUS, DN 75 MM, PARA ESGOTO PREDIAL</t>
  </si>
  <si>
    <t>JOELHO PVC, SOLDAVEL, 90 GRAUS, 110 MM, PARA AGUA FRIA PREDIAL</t>
  </si>
  <si>
    <t>JOELHO PVC, SOLDAVEL, 90 GRAUS, 20 MM, PARA AGUA FRIA PREDIAL</t>
  </si>
  <si>
    <t>JOELHO PVC, SOLDAVEL, 90 GRAUS, 25 MM, PARA AGUA FRIA PREDIAL</t>
  </si>
  <si>
    <t>JOELHO PVC, SOLDAVEL, 90 GRAUS, 32 MM, PARA AGUA FRIA PREDIAL</t>
  </si>
  <si>
    <t>JOELHO PVC, SOLDAVEL, 90 GRAUS, 40 MM, PARA AGUA FRIA PREDIAL</t>
  </si>
  <si>
    <t>JOELHO PVC, SOLDAVEL, 90 GRAUS, 50 MM, PARA AGUA FRIA PREDIAL</t>
  </si>
  <si>
    <t>JOELHO PVC, SOLDAVEL, 90 GRAUS, 60 MM, PARA AGUA FRIA PREDIAL</t>
  </si>
  <si>
    <t>JOELHO PVC, SOLDAVEL, 90 GRAUS, 85 MM, PARA AGUA FRIA PREDIAL</t>
  </si>
  <si>
    <t>JOELHO PVC, 45 GRAUS, ROSCAVEL,  1 1/2", AGUA FRIA PREDIAL</t>
  </si>
  <si>
    <t>JOELHO PVC, 45 GRAUS, ROSCAVEL, 1 1/4",  AGUA FRIA PREDIAL</t>
  </si>
  <si>
    <t>JOELHO PVC, 45 GRAUS, ROSCAVEL, 2", AGUA FRIA PREDIAL</t>
  </si>
  <si>
    <t>JOELHO PVC, 60 GRAUS, DIAMETRO ENTRE 80 E 100 MM, PARA DRENAGEM PLUVIAL PREDIAL</t>
  </si>
  <si>
    <t>JOELHO PVC, 90 GRAUS, DIAMETRO ENTRE 80 E 100 MM, PARA DRENAGEM PLUVIAL PREDIAL</t>
  </si>
  <si>
    <t>JOELHO PVC, 90 GRAUS, ROSCAVEL, 1 1/2",  AGUA FRIA PREDIAL</t>
  </si>
  <si>
    <t>JOELHO PVC, 90 GRAUS, ROSCAVEL, 1 1/4", AGUA FRIA PREDIAL</t>
  </si>
  <si>
    <t>JOELHO PVC, 90 GRAUS, ROSCAVEL, 2", AGUA FRIA PREDIAL</t>
  </si>
  <si>
    <t>JOELHO ROSCA FEMEA MOVEL, METALICO, PARA CONEXAO COM ANEL DESLIZANTE EM TUBO PEX, DN 16 MM X 1/2"</t>
  </si>
  <si>
    <t>JOELHO ROSCA FEMEA MOVEL, METALICO, PARA CONEXAO COM ANEL DESLIZANTE EM TUBO PEX, DN 20 MM X 1/2"</t>
  </si>
  <si>
    <t>JOELHO ROSCA FEMEA MOVEL, METALICO, PARA CONEXAO COM ANEL DESLIZANTE EM TUBO PEX, DN 20 MM X 3/4"</t>
  </si>
  <si>
    <t>JOELHO ROSCA FEMEA MOVEL, METALICO, PARA CONEXAO COM ANEL DESLIZANTE EM TUBO PEX, DN 25 MM X 3/4"</t>
  </si>
  <si>
    <t>JOELHO 45 GRAUS, PPR, SOLDAVEL, F/ F, DN 40 MM, PARA AQUA QUENTE E FRIA PREDIAL</t>
  </si>
  <si>
    <t>JOELHO 45 GRAUS, PPR, SOLDAVEL, F/ F, DN 50 MM, PARA AQUA QUENTE E FRIA PREDIAL</t>
  </si>
  <si>
    <t>JOELHO 45 GRAUS, PPR, SOLDAVEL, F/ F, DN 63 MM, PARA AQUA QUENTE E FRIA PREDIAL</t>
  </si>
  <si>
    <t>JOELHO 45 GRAUS, PPR, SOLDAVEL, F/ F, DN 75 MM, PARA AQUA QUENTE E FRIA PREDIAL</t>
  </si>
  <si>
    <t>JOELHO 45 GRAUS, PPR, SOLDAVEL, F/ F, DN 90 MM, PARA AQUA QUENTE E FRIA PREDIAL</t>
  </si>
  <si>
    <t>JOELHO 90 GRAUS, METALICO, PARA CONEXAO COM ANEL DESLIZANTE EM TUBO PEX, DN 16 MM</t>
  </si>
  <si>
    <t>JOELHO 90 GRAUS, METALICO, PARA CONEXAO COM ANEL DESLIZANTE EM TUBO PEX, DN 20 MM</t>
  </si>
  <si>
    <t>JOELHO 90 GRAUS, METALICO, PARA CONEXAO COM ANEL DESLIZANTE EM TUBO PEX, DN 25 MM</t>
  </si>
  <si>
    <t>JOELHO 90 GRAUS, METALICO, PARA CONEXAO COM ANEL DESLIZANTE EM TUBO PEX, DN 32 MM</t>
  </si>
  <si>
    <t>JOELHO 90 GRAUS, PLASTICO, PARA CONEXAO COM CRIMPAGEM EM TUBO PEX, DN 16 MM</t>
  </si>
  <si>
    <t>JOELHO 90 GRAUS, PLASTICO, PARA CONEXAO COM CRIMPAGEM EM TUBO PEX, DN 20 MM</t>
  </si>
  <si>
    <t>JOELHO 90 GRAUS, PLASTICO, PARA CONEXAO COM CRIMPAGEM EM TUBO PEX, DN 25 MM</t>
  </si>
  <si>
    <t>JOELHO 90 GRAUS, PLASTICO, PARA CONEXAO COM CRIMPAGEM EM TUBO PEX, DN 32 MM</t>
  </si>
  <si>
    <t>JOELHO 90 GRAUS, ROSCA FEMEA TERMINAL, METALICO, PARA CONEXAO COM ANEL DESLIZANTE EM TUBO PEX, DN 16 MM X 1/2"</t>
  </si>
  <si>
    <t>JOELHO 90 GRAUS, ROSCA FEMEA TERMINAL, METALICO, PARA CONEXAO COM ANEL DESLIZANTE EM TUBO PEX, DN 20 MM X 1/2"</t>
  </si>
  <si>
    <t>JOELHO 90 GRAUS, ROSCA FEMEA TERMINAL, METALICO, PARA CONEXAO COM ANEL DESLIZANTE EM TUBO PEX, DN 20 MM X 3/4"</t>
  </si>
  <si>
    <t>JOELHO 90 GRAUS, ROSCA FEMEA TERMINAL, METALICO, PARA CONEXAO COM ANEL DESLIZANTE EM TUBO PEX, DN 25 MM X 3/4"</t>
  </si>
  <si>
    <t>JOELHO 90 GRAUS, ROSCA FEMEA TERMINAL, PLASTICO, PARA CONEXAO COM CRIMPAGEM EM TUBO PEX, DN 16 MM X 1/2"</t>
  </si>
  <si>
    <t>JOELHO 90 GRAUS, ROSCA FEMEA TERMINAL, PLASTICO, PARA CONEXAO COM CRIMPAGEM EM TUBO PEX, DN 16 MM X 3/4"</t>
  </si>
  <si>
    <t>JOELHO 90 GRAUS, ROSCA FEMEA TERMINAL, PLASTICO, PARA CONEXAO COM CRIMPAGEM EM TUBO PEX, DN 20 MM X 1/2"</t>
  </si>
  <si>
    <t>JOELHO 90 GRAUS, ROSCA FEMEA TERMINAL, PLASTICO, PARA CONEXAO COM CRIMPAGEM EM TUBO PEX, DN 20 MM X 3/4"</t>
  </si>
  <si>
    <t>JOELHO 90 GRAUS, ROSCA FEMEA TERMINAL, PLASTICO, PARA CONEXAO COM CRIMPAGEM EM TUBO PEX, DN 25 MM X 1/2"</t>
  </si>
  <si>
    <t>JOELHO 90 GRAUS, ROSCA FEMEA TERMINAL, PLASTICO, PARA CONEXAO COM CRIMPAGEM EM TUBO PEX, DN 25 MM X 1"</t>
  </si>
  <si>
    <t>JOELHO 90 GRAUS, ROSCA FEMEA TERMINAL, PLASTICO, PARA CONEXAO COM CRIMPAGEM EM TUBO PEX, DN 25 MM X 3/4"</t>
  </si>
  <si>
    <t>JOELHO 90 GRAUS, ROSCA FEMEA TERMINAL, PLASTICO, PARA CONEXAO COM CRIMPAGEM EM TUBO PEX, DN 32 MM X 1"</t>
  </si>
  <si>
    <t>JOELHO 90 GRAUS, ROSCA MACHO TERMINAL, METALICO, PARA CONEXAO COM ANEL DESLIZANTE EM TUBO PEX, DN 16 MM X 1/2"</t>
  </si>
  <si>
    <t>JOELHO 90 GRAUS, ROSCA MACHO TERMINAL, METALICO, PARA CONEXAO COM ANEL DESLIZANTE EM TUBO PEX, DN 20 MM X 1/2"</t>
  </si>
  <si>
    <t>JOELHO 90 GRAUS, ROSCA MACHO TERMINAL, METALICO, PARA CONEXAO COM ANEL DESLIZANTE EM TUBO PEX, DN 20 MM X 3/4"</t>
  </si>
  <si>
    <t>JOELHO 90 GRAUS, ROSCA MACHO TERMINAL, METALICO, PARA CONEXAO COM ANEL DESLIZANTE EM TUBO PEX, DN 25 MM X 3/4"</t>
  </si>
  <si>
    <t>JOELHO 90 GRAUS, ROSCA MACHO TERMINAL, PLASTICO, PARA CONEXAO COM CRIMPAGEM EM TUBO PEX, DN 25 MM X 1/2"</t>
  </si>
  <si>
    <t>JOELHO 90 GRAUS, ROSCA MACHO TERMINAL, PLASTICO, PARA CONEXAO COM CRIMPAGEM EM TUBO PEX, DN 25 MM X 1"</t>
  </si>
  <si>
    <t>JOELHO 90 GRAUS, ROSCA MACHO TERMINAL, PLASTICO, PARA CONEXAO COM CRIMPAGEM EM TUBO PEX, DN 32 MM X 1"</t>
  </si>
  <si>
    <t>JOELHO, PVC COM ROSCA E BUCHA LATAO, 90 GRAUS,  3/4", PARA AGUA FRIA PREDIAL</t>
  </si>
  <si>
    <t>JOELHO, PVC SOLDAVEL, 45 GRAUS, 110 MM,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</si>
  <si>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</si>
  <si>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</si>
  <si>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</si>
  <si>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</si>
  <si>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</si>
  <si>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SOLDAVEL, 45 GRAUS, 60 MM, PARA AGUA FRIA PREDIAL</t>
  </si>
  <si>
    <t>JOELHO, PVC SOLDAVEL, 45 GRAUS, 75 MM, PARA AGUA FRIA PREDIAL</t>
  </si>
  <si>
    <t>JOELHO, PVC SOLDAVEL, 45 GRAUS, 85 MM, PARA AGUA FRIA PREDIAL</t>
  </si>
  <si>
    <t>JOELHO, PVC SOLDAVEL, 90 GRAUS, 75 MM, PARA AGUA FRIA PREDIAL</t>
  </si>
  <si>
    <t>JOELHO, ROSCA FEMEA, COM BASE FIXA, METALICO, PARA CONEXAO COM ANEL DESLIZANTE EM TUBO PEX, DN 16 MM X 1/2"</t>
  </si>
  <si>
    <t>JOELHO, ROSCA FEMEA, COM BASE FIXA, METALICO, PARA CONEXAO COM ANEL DESLIZANTE EM TUBO PEX, DN 20 MM X 1/2"</t>
  </si>
  <si>
    <t>JOELHO, ROSCA FEMEA, COM BASE FIXA, METALICO, PARA CONEXAO COM ANEL DESLIZANTE EM TUBO PEX, DN 25 MM X 3/4"</t>
  </si>
  <si>
    <t>JOELHO, ROSCA FEMEA, COM BASE FIXA, PLASTICO, PARA CONEXAO COM CRIMPAGEM EM TUBO PEX, DN 25 MM X 1/2"</t>
  </si>
  <si>
    <t>JOELHO, ROSCA FEMEA, COM BASE FIXA, PLASTICO, PARA CONEXAO POR CRIMPAGEM EM TUBO PEX, DN 16 MM X 3/4"</t>
  </si>
  <si>
    <t>JOELHO, ROSCA FEMEA, COM BASE FIXA, PLASTICO, PARA CONEXAO POR CRIMPAGEM EM TUBO PEX, DN 20 MM X 3/4"</t>
  </si>
  <si>
    <t>JOGO DE TRANQUETA E ROSETA QUADRADA DE SOBREPOR SEM FUROS, EM LATAO CROMADO, *50 X 50* MM, PARA FECHADURA DE PORTA DE BANHEIRO</t>
  </si>
  <si>
    <t>JOGO DE TRANQUETA E ROSETA REDONDA DE SOBREPOR SEM FUROS, EM LATAO CROMADO, DIAMETRO *50* MM, PARA FECHADURA DE PORTA DE BANHEIRO</t>
  </si>
  <si>
    <t>JUNCAO DE REDUCAO INVERTIDA, PVC SOLDAVEL, 100 X 50 MM, SERIE NORMAL PARA ESGOTO PREDIAL</t>
  </si>
  <si>
    <t>JUNCAO DE REDUCAO INVERTIDA, PVC SOLDAVEL, 100 X 75 MM, SERIE NORMAL PARA ESGOTO PREDIAL</t>
  </si>
  <si>
    <t>JUNCAO DE REDUCAO INVERTIDA, PVC SOLDAVEL, 75 X 50 MM, SERIE NORMAL PARA ESGOTO PREDIAL</t>
  </si>
  <si>
    <t>JUNCAO DE REDUCAO SIMPLES, COM BOLSA PARA ANEL, PVC LEVE,  150 X 100 MM, PARA ESGOTO PREDIAL</t>
  </si>
  <si>
    <t>JUNCAO DUPLA, PVC SOLDAVEL, DN 100 X 100 X 100 MM , SERIE NORMAL PARA ESGOTO PREDIAL</t>
  </si>
  <si>
    <t>JUNCAO DUPLA, PVC SOLDAVEL, DN 75 X 75 X 75 MM , SERIE NORMAL PARA ESGOTO PREDIAL</t>
  </si>
  <si>
    <t>JUNCAO INVERTIDA, PVC SOLDAVEL, 75 X 75 MM, SERIE NORMAL PARA ESGOTO PREDIAL</t>
  </si>
  <si>
    <t>JUNCAO PVC  ROSCAVEL, 45 GRAUS, 1/2", PARA AGUA FRIA PREDIAL</t>
  </si>
  <si>
    <t>JUNCAO PVC  ROSCAVEL, 45 GRAUS, 3/4", PARA AGUA FRIA PREDIAL</t>
  </si>
  <si>
    <t>JUNCAO PVC, 45 GRAUS, ROSCAVEL, 1 1/4", AGUA FRIA PREDIAL</t>
  </si>
  <si>
    <t>JUNCAO PVC, 60 GRAUS, CIRCULAR,  DIAMETRO ENTRE 80 E 100 MM, PARA DRENAGEM PLUVIAL PREDIAL</t>
  </si>
  <si>
    <t>JUNCAO SIMPLES, PVC LEVE, 150 MM, PARA ESGOTO PREDIAL</t>
  </si>
  <si>
    <t>JUNCAO SIMPLES, PVC, DN 100 X 50 MM, SERIE NORMAL PARA ESGOTO PREDIAL</t>
  </si>
  <si>
    <t>JUNCAO SIMPLES, PVC, DN 100 X 75 MM, SERIE NORMAL PARA ESGOTO PREDIAL</t>
  </si>
  <si>
    <t>JUNCAO SIMPLES, PVC, DN 50 X 50 MM, SERIE NORMAL PARA ESGOTO PREDIAL</t>
  </si>
  <si>
    <t>JUNCAO SIMPLES, PVC, DN 75 X 50 MM, SERIE NORMAL PARA ESGOTO PREDIAL</t>
  </si>
  <si>
    <t>JUNCAO SIMPLES, PVC, DN 75 X 75 MM, SERIE NORMAL PARA ESGOTO PREDIAL</t>
  </si>
  <si>
    <t>JUNCAO SIMPLES, PVC, 45 GRAUS, DN 100 X 100 MM, SERIE NORMAL PARA ESGOTO PREDIAL</t>
  </si>
  <si>
    <t>JUNCAO SIMPLES, PVC, 45 GRAUS, DN 40 X 40 MM, SERIE NORMAL PARA ESGOTO PREDIAL</t>
  </si>
  <si>
    <t>JUNCAO 2 GARRAS PARA FITA PERFURADA</t>
  </si>
  <si>
    <t>JUNCAO, PVC, 45 GRAUS, JE, BBB, DN 100 MM, PARA REDE COLETORA DE ESGOTO (NBR 10569)</t>
  </si>
  <si>
    <t>JUNCAO, PVC, 45 GRAUS, JE, BBB, DN 150 MM, PARA REDE COLETORA DE ESGOTO (NBR 10569)</t>
  </si>
  <si>
    <t>JUNCAO, PVC, 45 GRAUS, JE, BBB, DN 150 MM, PARA TUBO CORRUGADO E/OU LISO, REDE COLETORA DE ESGOTO (NBR 10569)</t>
  </si>
  <si>
    <t>JUNCAO, PVC, 45 GRAUS, JE, BBB, DN 200 MM, PARA TUBO CORRUGADO E/OU LISO, REDE COLETORA DE ESGOTO (NBR 10569)</t>
  </si>
  <si>
    <t>JUNCAO, PVC, 45 GRAUS, JE, BBB, DN 250 MM, PARA TUBO CORRUGADO E/OU LISO, REDE COLETORA DE ESGOTO (NBR 10569)</t>
  </si>
  <si>
    <t>JUNTA DE EXPANSAO BRONZE/LATAO (REF 900), PONTA X PONTA, 35 MM</t>
  </si>
  <si>
    <t>JUNTA DE EXPANSAO BRONZE/LATAO (REF 900), PONTA X PONTA, 42 MM</t>
  </si>
  <si>
    <t>JUNTA DE EXPANSAO BRONZE/LATAO (REF 900), PONTA X PONTA, 54 MM</t>
  </si>
  <si>
    <t>JUNTA DE EXPANSAO BRONZE/LATAO (REF 900), PONTA X PONTA, 66 MM</t>
  </si>
  <si>
    <t>JUNTA DE EXPANSAO DE COBRE (REF 900), PONTA X PONTA, 15 MM</t>
  </si>
  <si>
    <t>JUNTA DE EXPANSAO DE COBRE (REF 900), PONTA X PONTA, 22 MM</t>
  </si>
  <si>
    <t>JUNTA DE EXPANSAO DE COBRE (REF 900), PONTA X PONTA, 28 MM</t>
  </si>
  <si>
    <t>JUNTA DILATACAO ELASTICA PARA CONCRETO (FUGENBAND) O-12, ATE 5 MCA</t>
  </si>
  <si>
    <t>JUNTA DILATACAO ELASTICA PARA CONCRETO (FUGENBAND) O-22, ATE 30 MCA</t>
  </si>
  <si>
    <t>JUNTA DILATACAO ELASTICA PARA CONCRETO (FUGENBAND) O-35/10, ATE 100 MCA</t>
  </si>
  <si>
    <t>JUNTA DILATACAO ELASTICA PARA CONCRETO (FUGENBAND) O-35/6, ATE 100 MCA</t>
  </si>
  <si>
    <t>JUNTA PLASTICA DE DILATACAO PARA PISOS, COR CINZA, 10 X 4,5 MM (ALTURA X ESPESSURA)</t>
  </si>
  <si>
    <t>JUNTA PLASTICA DE DILATACAO PARA PISOS, COR CINZA, 17 X 3 MM (ALTURA X ESPESSURA)</t>
  </si>
  <si>
    <t>JUNTA PLASTICA DE DILATACAO PARA PISOS, COR CINZA, 27 X 3 MM (ALTURA X ESPESSURA)</t>
  </si>
  <si>
    <t>KIT ACESSORIOS PARA COMPRESSOR DE AR, 5 PECAS (PISTOLAS PINTURA, LIMPEZA E PULVERIZACAO, CALIBRADOR E MANGUEIRA)</t>
  </si>
  <si>
    <t>KIT CAVALETE, PVC, COM REGISTRO, PARA HIDROMETRO, BITOLAS 1/2" OU 3/4" - COMPLETO</t>
  </si>
  <si>
    <t>KIT DE ACESSORIOS PARA BANHEIRO EM METAL CROMADO, 5 PECAS</t>
  </si>
  <si>
    <t>KIT DE MATERIAIS PARA BRACADEIRA PARA FIXACAO EM POSTE CIRCULAR, CONTEM TRES FIXADORES E UM ROLO DE FITA DE 3 M EM ACO CARBONO</t>
  </si>
  <si>
    <t>KIT DE PROTECAO ARSTOP PARA AR CONDICIONADO, TOMADA PADRAO 2P+T 20 A, COM DISJUNTOR UNIPOLAR DIN 20A</t>
  </si>
  <si>
    <t>LADRILHO HIDRAULICO, *20 x 20* CM, E= 2 CM, PADRAO COPACABANA, 2 CORES (PRETO E BRANCO)</t>
  </si>
  <si>
    <t>LADRILHO HIDRAULICO, *20 X 20* CM, E= 2 CM, DADOS, COR NATURAL</t>
  </si>
  <si>
    <t>LADRILHO HIDRAULICO, *20 X 20* CM, E= 2 CM, RAMPA, NATURAL</t>
  </si>
  <si>
    <t>LADRILHO HIDRAULICO, *20 X 20* CM, E= 2 CM, TATIL ALERTA OU DIRECIONAL, AMARELO</t>
  </si>
  <si>
    <t>LADRILHO HIDRAULICO, *30 X 30* CM, E= 2 CM, MILANO, NATURAL</t>
  </si>
  <si>
    <t>LAJE PRE-MOLDADA CONVENCIONAL (LAJOTAS + VIGOTAS) PARA FORRO, UNIDIRECIONAL, SOBRECARGA DE 100 KG/M2, VAO ATE 4,00 M (SEM COLOCACAO)</t>
  </si>
  <si>
    <t>LAJE PRE-MOLDADA CONVENCIONAL (LAJOTAS + VIGOTAS) PARA FORRO, UNIDIRECIONAL, SOBRECARGA DE 100 KG/M2, VAO ATE 4,50 M (SEM COLOCACAO)</t>
  </si>
  <si>
    <t>LAJE PRE-MOLDADA CONVENCIONAL (LAJOTAS + VIGOTAS) PARA FORRO, UNIDIRECIONAL, SOBRECARGA 100 KG/M2, VAO ATE 5,00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</si>
  <si>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</si>
  <si>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</si>
  <si>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PISO, UNIDIRECIONAL, SOBRECARGA DE 200 KG/M2, VAO ATE 5,00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</si>
  <si>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</si>
  <si>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</si>
  <si>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350 KG/M2 VAO ATE 3,50 M (SEM COLOCACAO)</t>
  </si>
  <si>
    <t>LAJE PRE-MOLDADA DE TRANSICAO EXCENTRICA EM CONCRETO ARMADO, DN 1200 MM, FURO CIRCULAR DN 600 MM, ESPESSURA 12 CM</t>
  </si>
  <si>
    <t>LAJE PRE-MOLDADA DE TRANSICAO EXCENTRICA EM CONCRETO ARMADO, DN 1500 MM, FURO CIRCULAR DN 530 MM, ESPESSURA 15 CM</t>
  </si>
  <si>
    <t>LAJE PRE-MOLDADA TRELICADA (LAJOTAS + VIGOTAS) PARA FORRO, UNIDIRECIONAL, SOBRECARGA DE 100 KG/M2, VAO ATE 6,00 M (SEM COLOCACAO)</t>
  </si>
  <si>
    <t>LAJE PRE-MOLDADA TRELICADA (LAJOTAS + VIGOTAS) PARA PISO, UNIDIRECIONAL, SOBRECARGA DE 200 KG/M2, VAO ATE 6,00 M (SEM COLOCACAO)</t>
  </si>
  <si>
    <t>LAMBRI EM ALUMINIO, DE APROXIMADAMENTE 0,6 KG/M, COM APROXIMADAMENTE 168,0 MM DE LARGURA, 6,0 MM DE ALTURA E 6,0 M DE EXTENSAO</t>
  </si>
  <si>
    <t>LAMPADA DE LUZ MISTA 160 W, BASE E27 (220 V)</t>
  </si>
  <si>
    <t>LAMPADA DE LUZ MISTA 250 W, BASE E27 (220 V)</t>
  </si>
  <si>
    <t>LAMPADA DE LUZ MISTA 500 W, BASE E40 (220 V)</t>
  </si>
  <si>
    <t>LAMPADA FLUORESCENTE COMPACTA BRANCA 135 W, BASE E40 (127/220 V)</t>
  </si>
  <si>
    <t>LAMPADA FLUORESCENTE COMPACTA 2U BRANCA 15 W, BASE E27 (127/220 V)</t>
  </si>
  <si>
    <t>LAMPADA FLUORESCENTE COMPACTA 2U/3U BRANCA 9/10 W, BASE E27 (127/220 V)</t>
  </si>
  <si>
    <t>LAMPADA FLUORESCENTE COMPACTA 3U BRANCA 20 W, BASE E27 (127/220 V)</t>
  </si>
  <si>
    <t>LAMPADA FLUORESCENTE ESPIRAL BRANCA 45 W, BASE E27 (127/220 V)</t>
  </si>
  <si>
    <t>LAMPADA FLUORESCENTE ESPIRAL BRANCA 65 W, BASE E27 (127/220 V)</t>
  </si>
  <si>
    <t>LAMPADA FLUORESCENTE TUBULAR T10, DE 20 OU 40 W, BIVOLT</t>
  </si>
  <si>
    <t>LAMPADA FLUORESCENTE TUBULAR T5 DE 14 W, BIVOLT</t>
  </si>
  <si>
    <t>LAMPADA FLUORESCENTE TUBULAR T8 DE 16/18 W, BIVOLT</t>
  </si>
  <si>
    <t>LAMPADA FLUORESCENTE TUBULAR T8 DE 32/36 W, BIVOLT</t>
  </si>
  <si>
    <t>LAMPADA LED TIPO DICROICA BIVOLT, LUZ BRANCA, 5 W (BASE GU10)</t>
  </si>
  <si>
    <t>LAMPADA LED TUBULAR BIVOLT 18/20 W, BASE G13</t>
  </si>
  <si>
    <t>LAMPADA LED TUBULAR BIVOLT 9/10 W, BASE G13</t>
  </si>
  <si>
    <t>LAMPADA LED 10 W BIVOLT BRANCA, FORMATO TRADICIONAL (BASE E27)</t>
  </si>
  <si>
    <t>LAMPADA LED 6 W BIVOLT BRANCA, FORMATO TRADICIONAL (BASE E27)</t>
  </si>
  <si>
    <t>LAMPADA VAPOR DE SODIO OVOIDE 150 W (BASE E40)</t>
  </si>
  <si>
    <t>LAMPADA VAPOR DE SODIO OVOIDE 250 W (BASE E40)</t>
  </si>
  <si>
    <t>LAMPADA VAPOR DE SODIO OVOIDE 400 W (BASE E40)</t>
  </si>
  <si>
    <t>LAMPADA VAPOR MERCURIO 125 W (BASE E27)</t>
  </si>
  <si>
    <t>LAMPADA VAPOR MERCURIO 250 W (BASE E40)</t>
  </si>
  <si>
    <t>LAMPADA VAPOR MERCURIO 400 W (BASE E40)</t>
  </si>
  <si>
    <t>LAMPADA VAPOR METALICO OVOIDE 150 W, BASE E27/E40</t>
  </si>
  <si>
    <t>LAMPADA VAPOR METALICO TUBULAR 400 W (BASE E40)</t>
  </si>
  <si>
    <t>LAVADORA DE ALTA PRESSAO (LAVA-JATO) PARA AGUA FRIA, PRESSAO DE OPERACAO ENTRE 1400 E 1900 LIB/POL2, VAZAO MAXIMA ENTRE  400 E 700 L/H</t>
  </si>
  <si>
    <t>LAVATORIO DE CANTO LOUCA BRANCA SUSPENSO *40 X 30* CM</t>
  </si>
  <si>
    <t>LAVATORIO LOUCA BRANCA COM COLUNA *44 X 35,5* CM</t>
  </si>
  <si>
    <t>LAVATORIO LOUCA BRANCA COM COLUNA *54 X 44* CM</t>
  </si>
  <si>
    <t>LAVATORIO LOUCA BRANCA SUSPENSO *40 X 30* CM</t>
  </si>
  <si>
    <t>LAVATORIO LOUCA COR COM COLUNA *54 X 44* CM</t>
  </si>
  <si>
    <t>LAVATORIO LOUCA COR SUSPENSO *40 X 30* CM</t>
  </si>
  <si>
    <t>LAVATORIO/CUBA DE EMBUTIR OVAL LOUCA BRANCA SEM LADRAO *50 X 35* CM</t>
  </si>
  <si>
    <t>LAVATORIO/CUBA DE EMBUTIR OVAL LOUCA COR SEM LADRAO *50 X 35* CM</t>
  </si>
  <si>
    <t>LAVATORIO/CUBA DE SOBREPOR OVAL PEQUENA LOUCA BRANCA SEM LADRAO *31 X 44*</t>
  </si>
  <si>
    <t>LAVATORIO/CUBA DE SOBREPOR RETANGULAR LOUCA BRANCA COM LADRAO *52 X 45* CM</t>
  </si>
  <si>
    <t>LAVATORIO/CUBA DE SOBREPOR RETANGULAR LOUCA COR COM LADRAO *52 X 45* CM</t>
  </si>
  <si>
    <t>LEITURISTA OU CADASTRISTA DE REDES DE AGUA E ESGOTO</t>
  </si>
  <si>
    <t>LEITURISTA OU CADASTRISTA DE REDES DE AGUA E ESGOTO (MENSALISTA)</t>
  </si>
  <si>
    <t>LETRA ACO INOX (AISI 304), CHAPA NUM. 22, RECORTADO, H= 20 CM (SEM RELEVO)</t>
  </si>
  <si>
    <t>LEVANTADOR DE JANELA GUILHOTINA, EM LATAO CROMADO</t>
  </si>
  <si>
    <t>LIMPADORA A SUCCAO, TANQUE 12000 L, BASCULAMENTO HIDRAULICO, BOMBA 12 M3/MIN 95% VACUO (INCLUI MONTAGEM, NAO INCLUI CAMINHAO)</t>
  </si>
  <si>
    <t>LIMPADORA DE SUCCAO TANQUE 7000 L, BOMBA 12 M3/MIN 95% VACUO (INCLUI MONTAGEM, NAO INCLUI CAMINHAO)</t>
  </si>
  <si>
    <t>LIMPADORA DE SUCCAO, TANQUE 11000 L, BOMBA 340 M3/MIN (INCLUI MONTAGEM, NAO INCLUI CAMINHAO)</t>
  </si>
  <si>
    <t>LIMPADORA DE SUCCAO, TANQUE 5500 L, BOMBA 60M3/MIN, VACUO 500 MBAR (INCLUI MONTAGEM, NAO INCLUI CAMINHAO)</t>
  </si>
  <si>
    <t>LINHA DE PEDREIRO LISA 100 M</t>
  </si>
  <si>
    <t>LIQUIDO PARA BRILHO PAREDES INTERNAS</t>
  </si>
  <si>
    <t>LIXA D'AGUA EM FOLHA, GRAO 100</t>
  </si>
  <si>
    <t>LIXA EM FOLHA PARA FERRO, NUMERO 150</t>
  </si>
  <si>
    <t>LIXA EM FOLHA PARA PAREDE OU MADEIRA, NUMERO 120 (COR VERMELHA)</t>
  </si>
  <si>
    <t>LIXADEIRA ELETRICA ANGULAR PARA CONCRETO, POTENCIA 1.400 W, PRATO DIAMANTADO DE 5''</t>
  </si>
  <si>
    <t>LIXADEIRA ELETRICA ANGULAR, PARA DISCO DE 7 " (180 MM), POTENCIA DE 2.200 W, *5.000* RPM, 220 V</t>
  </si>
  <si>
    <t>LIXEIRA DUPLA, COM CAPACIDADE VOLUMETRICA DE 60L*, FABRICADA EM TUBO DE ACO CARBONO, CESTOS EM CHAPA DE ACO E PINTURA NO PROCESSO ELETROSTATICO - PARA ACADEMIA AO AR LIVRE / ACADEMIA DA TERCEIRA IDADE - ATI</t>
  </si>
  <si>
    <t>LOCACAO DE ANDAIME METALICO TIPO FACHADEIRO, LARGURA DE 1,20 M, ALTURA POR PECA DE 2,0 M, INCLUINDO SAPATAS E ITENS NECESSARIOS A INSTALACAO</t>
  </si>
  <si>
    <t>M2XMES</t>
  </si>
  <si>
    <t xml:space="preserve">MXMES </t>
  </si>
  <si>
    <t>LOCACAO DE ANDAIME SUSPENSO OU BALANCIM MANUAL, CAPACIDADE DE CARGA TOTAL DE APROXIMADAMENTE 250 KG/M2, PLATAFORMA DE 1,50 M X 0,80 M (C X L), CABO DE 45 M</t>
  </si>
  <si>
    <t>LOCACAO DE APRUMADOR METALICO DE PILAR, COM ALTURA E ANGULO REGULAVEIS, EXTENSAO DE *1,50* A *2,80* M</t>
  </si>
  <si>
    <t>LOCACAO DE BARRA DE ANCORAGEM DE 0,80 A 1,20 M DE EXTENSAO, COM ROSCA DE 5/8", INCLUINDO PORCA E FLANGE</t>
  </si>
  <si>
    <t>LOCACAO DE BOMBA MANUAL PARA TESTE HIDROSTATICO ATE 30 BAR</t>
  </si>
  <si>
    <t>LOCACAO DE BOMBA MANUAL PARA TESTE HIDROSTATICO ATE 60 BAR</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</si>
  <si>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</si>
  <si>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2 CV, DIAMETRO DE RECALQUE DE 2". FAIXA DE OPERACAO: Q=35 M3/H (+ OU - 3 M3/H) E AMT=2 M; Q=13 M3/H (+ OU - 3 M3/H) E AMT = 17 M (+ OU - 3 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</si>
  <si>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</si>
  <si>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</si>
  <si>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SUBMERSIVEL PARA DRENAGEM E ESGOTAMENTO, MOTOR ELETRICO TRIFASICO, POTENCIA DE 4 CV, DIAMETRO DE RECALQUE DE 3". FAIXA DE OPERACAO: Q=60 M3/H (+ OU - 1 M3/H) E AMT=2 M; Q=11 M3/H (+ OU - 1 M3/H) E AMT = 23 M (+ OU - 1 M)</t>
  </si>
  <si>
    <t>LOCACAO DE CONTAINER 2,30  X  6,00 M, ALT. 2,50 M, COM 1 SANITARIO, PARA ESCRITORIO, COMPLETO, SEM DIVISORIAS INTERNAS</t>
  </si>
  <si>
    <t>LOCACAO DE CONTAINER 2,30  X  6,00 M, ALT. 2,50 M, PARA ESCRITORIO, SEM DIVISORIAS INTERNAS E SEM SANITARIO</t>
  </si>
  <si>
    <t>LOCACAO DE CONTAINER 2,30 X 4,30 M, ALT. 2,50 M, P/ SANITARIO, C/ 5 BACIAS, 1 LAVATORIO E 4 MICTORIOS</t>
  </si>
  <si>
    <t>LOCACAO DE CONTAINER 2,30 X 4,30 M, ALT. 2,50 M, PARA SANITARIO, COM 3 BACIAS, 4 CHUVEIROS, 1 LAVATORIO E 1 MICTORIO</t>
  </si>
  <si>
    <t>LOCACAO DE CONTAINER 2,30 X 6,00 M, ALT. 2,50 M,  PARA SANITARIO,  COM 4 BACIAS, 8 CHUVEIROS,1 LAVATORIO E 1 MICTORIO</t>
  </si>
  <si>
    <t>LOCACAO DE CRUZETA PARA ESCORA METALICA</t>
  </si>
  <si>
    <t>LOCACAO DE ELEVADOR DE CARGA A CABO, CABINE SEMI FECHADA *2,0* X *1,5* X *2,0* M, CAPACIDADE DE CARGA 1000 KG, TORRE  *2,38* X *2,21* X 15 M, GUINCHO DE EMBREAGEM, FREIO DE SEGURANCA, LIMITADOR DE VELOCIDADE E CANCELA</t>
  </si>
  <si>
    <t>LOCACAO DE ELEVADOR DE CREMALHEIRA CABINE SIMPLES FECHADA 1,5 X 2,5 X 2,35 M (UMA POR TORRE), CAPACIDADE DE CARGA *1200* KG (15 PESSOAS), TORRE DE 24 M (16 MODULOS), 16 PARADAS, FREIO DE SEGURANCA, LIMITADOR DE CARGA</t>
  </si>
  <si>
    <t>LOCACAO DE ESCORA METALICA TELESCOPICA, COM ALTURA REGULAVEL DE *1,80* A *3,20* M, COM CAPACIDADE DE CARGA DE NO MINIMO 1000 KGF (10 KN), INCLUSO TRIPE E FORCADO</t>
  </si>
  <si>
    <t>LOCACAO DE FORMA PLASTICA PARA LAJE NERVURADA, DIMENSOES *60* X *60* X *16* CM</t>
  </si>
  <si>
    <t>LOCACAO DE NIVEL OPTICO, COM PRECISAO DE 0,7 MM, AUMENTO DE 32X</t>
  </si>
  <si>
    <t>LOCACAO DE PERFURATRIZ PNEUMATICA DE PESO MEDIO, * 18 * KG, PARA ROCHA</t>
  </si>
  <si>
    <t>LOCACAO DE PERFURATRIZ PNEUMATICA DE PESO MEDIO, * 24 * KG, PARA ROCHA</t>
  </si>
  <si>
    <t>LOCACAO DE TALHA ELETRICA 3 T, VELOCIDADE  2,1 M / MIN, POTENCIA 1,3 KW</t>
  </si>
  <si>
    <t>LOCACAO DE TALHA MANUAL DE CORRENTE, CAPACIDADE DE 2 T COM ELEVACAO DE 3 M</t>
  </si>
  <si>
    <t>LOCACAO DE TEODOLITO ELETRONICO, PRECISAO ANGULAR DE 5 A 7 SEGUNDOS, INCLUINDO TRIPE</t>
  </si>
  <si>
    <t>LOCACAO DE TORRE METALICA COMPLETA PARA UMA CARGA DE 8 TF (80 KN)  E PE DIREITO DE 6 M, INCLUINDO MODULOS , DIAGONAIS, SAPATAS E FORCADOS</t>
  </si>
  <si>
    <t>LOCACAO DE VIGA SANDUICHE METALICA VAZADA PARA TRAVAMENTO DE PILARES, ALTURA DE *8* CM, LARGURA DE *6* CM E EXTENSAO DE 2 M</t>
  </si>
  <si>
    <t>LUMINARIA ABERTA P/ ILUMINACAO PUBLICA, TIPO X-57 PETERCO OU EQUIV</t>
  </si>
  <si>
    <t>LUMINARIA ARANDELA TIPO MEIA-LUA COM VIDRO FOSCO *30 X 15* CM, PARA 1 LAMPADA, BASE E27, POTENCIA MAXIMA 40/60 W (NAO INCLUI LAMPADA)</t>
  </si>
  <si>
    <t>LUMINARIA DE EMBUTIR EM CHAPA DE ACO PARA 2 LAMPADAS FLUORESCENTES DE 14 W COM REFLETOR E ALETAS EM ALUMINIO, COMPLETA (INCLUI REATOR E LAMPADAS)</t>
  </si>
  <si>
    <t>LUMINARIA DE EMBUTIR EM CHAPA DE ACO PARA 4 LAMPADAS FLUORESCENTES DE 14 W *60 X 60 CM* ALETADA (NAO INCLUI REATOR E LAMPADAS)</t>
  </si>
  <si>
    <t>LUMINARIA DE EMERGENCIA 30 LEDS, POTENCIA 2 W, BATERIA DE LITIO, AUTONOMIA DE 6 HORAS</t>
  </si>
  <si>
    <t>LUMINARIA DE SOBREPOR EM CHAPA DE ACO COM ALETAS PLASTICAS, PARA 1 LAMPADA, BASE E27, POTENCIA MAXIMA 40/60 W (NAO INCLUI LAMPADA)</t>
  </si>
  <si>
    <t>LUMINARIA DE SOBREPOR EM CHAPA DE ACO COM ALETAS PLASTICAS, PARA 2 LAMPADAS, BASE E27, POTENCIA MAXIMA 40/60 W (NAO INCLUI LAMPADAS)</t>
  </si>
  <si>
    <t>LUMINARIA DE SOBREPOR EM CHAPA DE ACO PARA 1 LAMPADA FLUORESCENTE DE *18* W, ALETADA, COMPLETA (LAMPADA E REATOR INCLUSOS)</t>
  </si>
  <si>
    <t>LUMINARIA DE SOBREPOR EM CHAPA DE ACO PARA 1 LAMPADA FLUORESCENTE DE *18* W, PERFIL COMERCIAL (NAO INCLUI REATOR E LAMPADA)</t>
  </si>
  <si>
    <t>LUMINARIA DE SOBREPOR EM CHAPA DE ACO PARA 1 LAMPADA FLUORESCENTE DE *36* W, ALETADA, COMPLETA (LAMPADA E REATOR INCLUSOS)</t>
  </si>
  <si>
    <t>LUMINARIA DE SOBREPOR EM CHAPA DE ACO PARA 1 LAMPADA FLUORESCENTE DE *36* W, PERFIL COMERCIAL (NAO INCLUI REATOR E LAMPADA)</t>
  </si>
  <si>
    <t>LUMINARIA DE SOBREPOR EM CHAPA DE ACO PARA 2 LAMPADAS FLUORESCENTES DE *18* W, ALETADA, COMPLETA (LAMPADAS E REATOR INCLUSOS)</t>
  </si>
  <si>
    <t>LUMINARIA DE SOBREPOR EM CHAPA DE ACO PARA 2 LAMPADAS FLUORESCENTES DE *18* W, PERFIL COMERCIAL (NAO INCLUI REATOR E LAMPADAS)</t>
  </si>
  <si>
    <t>LUMINARIA DE SOBREPOR EM CHAPA DE ACO PARA 2 LAMPADAS FLUORESCENTES DE *36* W, ALETADA, COMPLETA (LAMPADAS E REATOR INCLUSOS)</t>
  </si>
  <si>
    <t>LUMINARIA DE SOBREPOR EM CHAPA DE ACO PARA 2 LAMPADAS FLUORESCENTES DE *36* W, PERFIL COMERCIAL (NAO INCLUI REATOR E LAMPADAS)</t>
  </si>
  <si>
    <t>LUMINARIA DE TETO PLAFON/PLAFONIER EM PLASTICO COM BASE E27, POTENCIA MAXIMA 60 W (NAO INCLUI LAMPADA)</t>
  </si>
  <si>
    <t>LUMINARIA DUPLA P/SINALIZACAO, TIPO WETZEL AS-2/110 OU EQUIV</t>
  </si>
  <si>
    <t>LUMINARIA HERMETICA IP-65 PARA 2 DUAS LAMPADAS DE 14/16/18/20 W (NAO INCLUI REATOR E LAMPADAS)</t>
  </si>
  <si>
    <t>LUMINARIA HERMETICA IP-65 PARA 2 DUAS LAMPADAS DE 28/32/36/40 W (NAO INCLUI REATOR E LAMPADAS)</t>
  </si>
  <si>
    <t>LUMINARIA LED PLAFON REDONDO DE SOBREPOR BIVOLT 12/13 W,  D = *17* CM</t>
  </si>
  <si>
    <t>LUMINARIA LED REFLETOR RETANGULAR BIVOLT, LUZ BRANCA, 10 W</t>
  </si>
  <si>
    <t>LUMINARIA LED REFLETOR RETANGULAR BIVOLT, LUZ BRANCA, 30 W</t>
  </si>
  <si>
    <t>LUMINARIA LED REFLETOR RETANGULAR BIVOLT, LUZ BRANCA, 50 W</t>
  </si>
  <si>
    <t>LUMINARIA PLAFON REDONDO COM VIDRO FOSCO DIAMETRO *25* CM, PARA 1 LAMPADA, BASE E27, POTENCIA MAXIMA 40/60 W (NAO INCLUI LAMPADA)</t>
  </si>
  <si>
    <t>LUMINARIA PLAFON REDONDO COM VIDRO FOSCO DIAMETRO *30* CM, PARA 2 LAMPADAS, BASE E27, POTENCIA MAXIMA 40/60 W (NAO INCLUI LAMPADAS)</t>
  </si>
  <si>
    <t>LUMINARIA PROVA DE TEMPO PETERCO Y.31/1</t>
  </si>
  <si>
    <t>LUMINARIA SPOT DE SOBREPOR EM ALUMINIO COM ALETA PLASTICA PARA 1 LAMPADA, BASE E27, POTENCIA MAXIMA 40/60 W (NAO INCLUI LAMPADA)</t>
  </si>
  <si>
    <t>LUMINARIA SPOT DE SOBREPOR EM ALUMINIO COM ALETA PLASTICA PARA 2 LAMPADAS, BASE E27, POTENCIA MAXIMA 40/60 W (NAO INCLUI LAMPADA)</t>
  </si>
  <si>
    <t>LUMINARIA TIPO TARTARUGA A PROVA DE TEMPO, GASES, VAPOR E PO, EM ALUMINIO, COM GRADE, BASE E27, POTENCIA MAXIMA 100 W - REF Y 25/1 (NAO INCLUI LAMPADA)</t>
  </si>
  <si>
    <t>LUMINARIA TIPO TARTARUGA PARA AREA EXTERNA EM ALUMINIO, COM GRADE, PARA 1 LAMPADA, BASE E27, POTENCIA MAXIMA 40/60 W (NAO INCLUI LAMPADA)</t>
  </si>
  <si>
    <t>LUVA CPVC, SOLDAVEL, 15 MM, PARA AGUA QUENTE PREDIAL</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</si>
  <si>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</si>
  <si>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</si>
  <si>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</si>
  <si>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</si>
  <si>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</si>
  <si>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</si>
  <si>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</si>
  <si>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BORRACHA ISOLANTE PARA ALTA TENSAO, RESISTENTE A OZONIO, TENSAO DE ENSAIO 2,5 KV (PAR)</t>
  </si>
  <si>
    <t>LUVA DE COBRE (REF 600)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</si>
  <si>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</si>
  <si>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</si>
  <si>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</si>
  <si>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</si>
  <si>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</si>
  <si>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</si>
  <si>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</si>
  <si>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</si>
  <si>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CORRER DEFOFO, PVC, JE, DN 100 MM</t>
  </si>
  <si>
    <t>LUVA DE CORRER DEFOFO, PVC, JE, DN 150 MM</t>
  </si>
  <si>
    <t>LUVA DE CORRER DEFOFO, PVC, JE, DN 200 MM</t>
  </si>
  <si>
    <t>LUVA DE CORRER DEFOFO, PVC, JE, DN 250 MM</t>
  </si>
  <si>
    <t>LUVA DE CORRER DEFOFO, PVC, JE, DN 300 MM</t>
  </si>
  <si>
    <t>LUVA DE CORRER PARA TUBO ROSCAVEL, PVC, 1 1/2", PARA AGUA FRIA PREDIAL</t>
  </si>
  <si>
    <t>LUVA DE CORRER PARA TUBO ROSCAVEL, PVC, 1/2", PARA AGUA FRIA PREDIAL</t>
  </si>
  <si>
    <t>LUVA DE CORRER PARA TUBO ROSCAVEL, PVC, 3/4", PARA AGUA FRIA PREDIAL</t>
  </si>
  <si>
    <t>LUVA DE CORRER PARA TUBO SOLDAVEL, PVC, 20 MM, PARA AGUA FRIA PREDIAL</t>
  </si>
  <si>
    <t>LUVA DE CORRER PARA TUBO SOLDAVEL, PVC, 25 MM, PARA AGUA FRIA PREDIAL</t>
  </si>
  <si>
    <t>LUVA DE CORRER PARA TUBO SOLDAVEL, PVC, 32 MM, PARA AGUA FRIA PREDIAL</t>
  </si>
  <si>
    <t>LUVA DE CORRER PARA TUBO SOLDAVEL, PVC, 50 MM, PARA AGUA FRIA PREDIAL</t>
  </si>
  <si>
    <t>LUVA DE CORRER PARA TUBO SOLDAVEL, PVC, 60 MM, PARA AGUA FRIA PREDIAL</t>
  </si>
  <si>
    <t>LUVA DE CORRER PVC, JE, DN 100 MM, PARA REDE COLETORA DE ESGOTO (NBR 10569)</t>
  </si>
  <si>
    <t>LUVA DE CORRER PVC, JE, DN 150 MM, PARA REDE COLETORA DE ESGOTO (NBR 10569)</t>
  </si>
  <si>
    <t>LUVA DE CORRER PVC, JE, DN 200 MM, PARA REDE COLETORA DE ESGOTO (NBR 10569)</t>
  </si>
  <si>
    <t>LUVA DE CORRER PVC, JE, DN 250 MM, PARA REDE COLETORA DE ESGOTO (NBR 10569)</t>
  </si>
  <si>
    <t>LUVA DE CORRER PVC, JE, DN 300 MM, PARA REDE COLETORA DE ESGOTO (NBR 10569)</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</si>
  <si>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</si>
  <si>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</si>
  <si>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</si>
  <si>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</si>
  <si>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</si>
  <si>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CORRER, PVC PBA, JE, DN 100 / DE 110 MM, PARA REDE AGUA (NBR 10351)</t>
  </si>
  <si>
    <t>LUVA DE CORRER, PVC PBA, JE, DN 50 / DE 60 MM, PARA REDE AGUA (NBR 10351)</t>
  </si>
  <si>
    <t>LUVA DE CORRER, PVC PBA, JE, DN 75 / DE 85 MM, PARA REDE AGUA (NBR 10351)</t>
  </si>
  <si>
    <t>LUVA DE CORRER, PVC, DN 100 MM, PARA ESGOTO PREDIAL</t>
  </si>
  <si>
    <t>LUVA DE CORRER, PVC, DN 50 MM, PARA ESGOTO PREDIAL</t>
  </si>
  <si>
    <t>LUVA DE CORRER, PVC, DN 75 MM, PARA ESGOTO PREDIAL</t>
  </si>
  <si>
    <t>LUVA DE FERRO GALVANIZADO, COM ROSCA BSP MACHO/FEMEA, DE 3/4"</t>
  </si>
  <si>
    <t>LUVA DE FERRO GALVANIZADO, COM ROSCA BSP, DE 1 1/2"</t>
  </si>
  <si>
    <t>LUVA DE FERRO GALVANIZADO, COM ROSCA BSP, DE 1 1/4"</t>
  </si>
  <si>
    <t>LUVA DE FERRO GALVANIZADO, COM ROSCA BSP, DE 1/2"</t>
  </si>
  <si>
    <t>LUVA DE FERRO GALVANIZADO, COM ROSCA BSP, DE 1"</t>
  </si>
  <si>
    <t>LUVA DE FERRO GALVANIZADO, COM ROSCA BSP, DE 2 1/2"</t>
  </si>
  <si>
    <t>LUVA DE FERRO GALVANIZADO, COM ROSCA BSP, DE 2"</t>
  </si>
  <si>
    <t>LUVA DE FERRO GALVANIZADO, COM ROSCA BSP, DE 3/4"</t>
  </si>
  <si>
    <t>LUVA DE FERRO GALVANIZADO, COM ROSCA BSP, DE 3"</t>
  </si>
  <si>
    <t>LUVA DE FERRO GALVANIZADO, COM ROSCA BSP, DE 4"</t>
  </si>
  <si>
    <t>LUVA DE FERRO GALVANIZADO, COM ROSCA BSP, DE 5"</t>
  </si>
  <si>
    <t>LUVA DE FERRO GALVANIZADO, COM ROSCA BSP, DE 6"</t>
  </si>
  <si>
    <t>LUVA DE PRESSAO, EM PVC, DE 20 MM, PARA ELETRODUTO FLEXIVEL</t>
  </si>
  <si>
    <t>LUVA DE PRESSAO, EM PVC, DE 25 MM, PARA ELETRODUTO FLEXIVEL</t>
  </si>
  <si>
    <t>LUVA DE PRESSAO, EM PVC, DE 32 MM, PARA ELETRODUTO FLEXIVEL</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</si>
  <si>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</si>
  <si>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</si>
  <si>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</si>
  <si>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</si>
  <si>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LUVA DE REDUCAO DE FERRO GALVANIZADO, COM ROSCA BSP, DE 1 1/2" X 1 1/4"</t>
  </si>
  <si>
    <t>LUVA DE REDUCAO DE FERRO GALVANIZADO, COM ROSCA BSP, DE 1 1/2" X 1/2"</t>
  </si>
  <si>
    <t>LUVA DE REDUCAO DE FERRO GALVANIZADO, COM ROSCA BSP, DE 1 1/2" X 1"</t>
  </si>
  <si>
    <t>LUVA DE REDUCAO DE FERRO GALVANIZADO, COM ROSCA BSP, DE 1 1/2" X 3/4"</t>
  </si>
  <si>
    <t>LUVA DE REDUCAO DE FERRO GALVANIZADO, COM ROSCA BSP, DE 1 1/4" X 1/2"</t>
  </si>
  <si>
    <t>LUVA DE REDUCAO DE FERRO GALVANIZADO, COM ROSCA BSP, DE 1 1/4" X 1"</t>
  </si>
  <si>
    <t>LUVA DE REDUCAO DE FERRO GALVANIZADO, COM ROSCA BSP, DE 1 1/4" X 3/4"</t>
  </si>
  <si>
    <t>LUVA DE REDUCAO DE FERRO GALVANIZADO, COM ROSCA BSP, DE 1" X 1/2"</t>
  </si>
  <si>
    <t>LUVA DE REDUCAO DE FERRO GALVANIZADO, COM ROSCA BSP, DE 1" X 3/4"</t>
  </si>
  <si>
    <t>LUVA DE REDUCAO DE FERRO GALVANIZADO, COM ROSCA BSP, DE 2 1/2" X 1 1/2"</t>
  </si>
  <si>
    <t>LUVA DE REDUCAO DE FERRO GALVANIZADO, COM ROSCA BSP, DE 2 1/2" X 2"</t>
  </si>
  <si>
    <t>LUVA DE REDUCAO DE FERRO GALVANIZADO, COM ROSCA BSP, DE 2" X 1 1/2"</t>
  </si>
  <si>
    <t>LUVA DE REDUCAO DE FERRO GALVANIZADO, COM ROSCA BSP, DE 2" X 1 1/4"</t>
  </si>
  <si>
    <t>LUVA DE REDUCAO DE FERRO GALVANIZADO, COM ROSCA BSP, DE 2" X 1"</t>
  </si>
  <si>
    <t>LUVA DE REDUCAO DE FERRO GALVANIZADO, COM ROSCA BSP, DE 3/4" X 1/2"</t>
  </si>
  <si>
    <t>LUVA DE REDUCAO DE FERRO GALVANIZADO, COM ROSCA BSP, DE 3" X 1 1/2"</t>
  </si>
  <si>
    <t>LUVA DE REDUCAO DE FERRO GALVANIZADO, COM ROSCA BSP, DE 3" X 2 1/2"</t>
  </si>
  <si>
    <t>LUVA DE REDUCAO DE FERRO GALVANIZADO, COM ROSCA BSP, DE 3" X 2"</t>
  </si>
  <si>
    <t>LUVA DE REDUCAO DE FERRO GALVANIZADO, COM ROSCA BSP, DE 4" X 2 1/2"</t>
  </si>
  <si>
    <t>LUVA DE REDUCAO DE FERRO GALVANIZADO, COM ROSCA BSP, DE 4" X 2"</t>
  </si>
  <si>
    <t>LUVA DE REDUCAO DE FERRO GALVANIZADO, COM ROSCA BSP, DE 4" X 3"</t>
  </si>
  <si>
    <t>LUVA DE REDUCAO EM ACO CARBONO, COM ENCAIXE PARA SOLDA DN SW, PRESSAO 3.000 LBS,  3/4 " X 1/2"</t>
  </si>
  <si>
    <t>LUVA DE REDUCAO EM ACO CARBONO, COM ENCAIXE PARA SOLDA DN SW, PRESSAO 3.000 LBS, DN 1 1/2" X 1 1/4"</t>
  </si>
  <si>
    <t>LUVA DE REDUCAO EM ACO CARBONO, COM ENCAIXE PARA SOLDA DN SW, PRESSAO 3.000 LBS, DN 1 1/4"  X 1"</t>
  </si>
  <si>
    <t>LUVA DE REDUCAO EM ACO CARBONO, COM ENCAIXE PARA SOLDA DN SW, PRESSAO 3.000 LBS, DN 1" X 3/4"</t>
  </si>
  <si>
    <t>LUVA DE REDUCAO EM ACO CARBONO, COM ENCAIXE PARA SOLDA DN SW, PRESSAO 3.000 LBS, DN 2 1/2" X 2"</t>
  </si>
  <si>
    <t>LUVA DE REDUCAO EM ACO CARBONO, COM ENCAIXE PARA SOLDA DN SW, PRESSAO 3.000 LBS, DN 2" X 1 1/2"</t>
  </si>
  <si>
    <t>LUVA DE REDUCAO EM ACO CARBONO, COM ENCAIXE PARA SOLDA DN SW, PRESSAO 3.000 LBS, DN 3" X 2 1/2"</t>
  </si>
  <si>
    <t>LUVA DE REDUCAO PARA TUBO PEX, METALICA, PARA CONEXAO COM ANEL DESLIZANTE, DN 20 X 16 MM</t>
  </si>
  <si>
    <t>LUVA DE REDUCAO PARA TUBO PEX, METALICA, PARA CONEXAO COM ANEL DESLIZANTE, DN 25 X 16 MM</t>
  </si>
  <si>
    <t>LUVA DE REDUCAO PARA TUBO PEX, METALICA, PARA CONEXAO COM ANEL DESLIZANTE, DN 25 X 20 MM</t>
  </si>
  <si>
    <t>LUVA DE REDUCAO PARA TUBO PEX, METALICA, PARA CONEXAO COM ANEL DESLIZANTE, DN 32 X 25 MM</t>
  </si>
  <si>
    <t>LUVA DE REDUCAO PARA TUBO PEX, PLASTICA, PARA CONEXAO COM CRIMPAGEM, DN 20 X 16 MM</t>
  </si>
  <si>
    <t>LUVA DE REDUCAO PARA TUBO PEX, PLASTICA, PARA CONEXAO COM CRIMPAGEM, DN 25 X 16 MM</t>
  </si>
  <si>
    <t>LUVA DE REDUCAO PARA TUBO PEX, PLASTICA, PARA CONEXAO COM CRIMPAGEM, DN 32 X 20 MM</t>
  </si>
  <si>
    <t>LUVA DE REDUCAO PARA TUBO PEX, PLASTICA, PARA CONEXAO COM CRIMPAGEM, DN 32 X 25 MM</t>
  </si>
  <si>
    <t>LUVA DE REDUCAO ROSCAVEL, PVC, 1" X 3/4", PARA AGUA FRIA PREDIAL</t>
  </si>
  <si>
    <t>LUVA DE REDUCAO ROSCAVEL, PVC, 3/4" X 1/2", PARA AGUA FRIA PREDIAL</t>
  </si>
  <si>
    <t>LUVA DE REDUCAO SOLDAVEL, PVC, 25 MM X 20 MM, PARA AGUA FRIA PREDIAL</t>
  </si>
  <si>
    <t>LUVA DE REDUCAO SOLDAVEL, PVC, 32 MM X 25 MM, PARA AGUA FRIA PREDIAL</t>
  </si>
  <si>
    <t>LUVA DE REDUCAO SOLDAVEL, PVC, 40 MM X 32 MM, PARA AGUA FRIA PREDIAL</t>
  </si>
  <si>
    <t>LUVA DE REDUCAO SOLDAVEL, PVC, 60 MM X 50 MM, PARA AGUA FRIA PREDIAL</t>
  </si>
  <si>
    <t>LUVA DE REDUCAO, PVC, SOLDAVEL, 50 X 25 MM, PARA AGUA FRIA PREDIAL</t>
  </si>
  <si>
    <t>LUVA DE TRANSICAO DE CPVC X PVC, SOLDAVEL, 22 X 25 MM, PARA AGUA QUENTE</t>
  </si>
  <si>
    <t>LUVA DE TRANSICAO, CPVC, SOLDAVEL, 42 MM X 1 1/2", PARA AGUA QUENTE</t>
  </si>
  <si>
    <t>LUVA DE TRANSICAO, CPVC, SOLDAVEL, 54 MM X 2", PARA AGUA QUENTE PREDIAL</t>
  </si>
  <si>
    <t>LUVA DE TRANSICAO, CPVC, 15 MM X 1/2", PARA AGUA QUENTE PREDIAL</t>
  </si>
  <si>
    <t>LUVA DE TRANSICAO, CPVC, 22 MM X 1/2", PARA AGUA QUENTE</t>
  </si>
  <si>
    <t>LUVA DUPLA, PVC LEVE, DN 150 MM</t>
  </si>
  <si>
    <t>LUVA EM ACO CARBONO, SOLDAVEL, PRESSAO 3.000 LBS, DN 1 1/2"</t>
  </si>
  <si>
    <t>LUVA EM ACO CARBONO, SOLDAVEL, PRESSAO 3.000 LBS, DN 1 1/4"</t>
  </si>
  <si>
    <t>LUVA EM ACO CARBONO, SOLDAVEL, PRESSAO 3.000 LBS, DN 1/2"</t>
  </si>
  <si>
    <t>LUVA EM ACO CARBONO, SOLDAVEL, PRESSAO 3.000 LBS, DN 1"</t>
  </si>
  <si>
    <t>LUVA EM ACO CARBONO, SOLDAVEL, PRESSAO 3.000 LBS, DN 2 1/2"</t>
  </si>
  <si>
    <t>LUVA EM ACO CARBONO, SOLDAVEL, PRESSAO 3.000 LBS, DN 2"</t>
  </si>
  <si>
    <t>LUVA EM ACO CARBONO, SOLDAVEL, PRESSAO 3.000 LBS, DN 3/4"</t>
  </si>
  <si>
    <t>LUVA EM ACO CARBONO, SOLDAVEL, PRESSAO 3.000 LBS, DN 3"</t>
  </si>
  <si>
    <t>LUVA EM PVC RIGIDO ROSCAVEL, DE 1 1/2", PARA ELETRODUTO</t>
  </si>
  <si>
    <t>LUVA EM PVC RIGIDO ROSCAVEL, DE 1 1/4", PARA ELETRODUTO</t>
  </si>
  <si>
    <t>LUVA EM PVC RIGIDO ROSCAVEL, DE 1/2", PARA ELETRODUTO</t>
  </si>
  <si>
    <t>LUVA EM PVC RIGIDO ROSCAVEL, DE 1", PARA ELETRODUTO</t>
  </si>
  <si>
    <t>LUVA EM PVC RIGIDO ROSCAVEL, DE 2 1/2", PARA ELETRODUTO</t>
  </si>
  <si>
    <t>LUVA EM PVC RIGIDO ROSCAVEL, DE 2", PARA ELETRODUTO</t>
  </si>
  <si>
    <t>LUVA EM PVC RIGIDO ROSCAVEL, DE 3/4", PARA ELETRODUTO</t>
  </si>
  <si>
    <t>LUVA EM PVC RIGIDO ROSCAVEL, DE 3", PARA ELETRODUTO</t>
  </si>
  <si>
    <t>LUVA EM PVC RIGIDO ROSCAVEL, DE 4", PARA ELETRODUTO</t>
  </si>
  <si>
    <t>LUVA PARA ELETRODUTO, EM ACO GALVANIZADO ELETROLITICO, DIAMETRO DE 100 MM (4")</t>
  </si>
  <si>
    <t>LUVA PARA ELETRODUTO, EM ACO GALVANIZADO ELETROLITICO, DIAMETRO DE 15 MM (1/2")</t>
  </si>
  <si>
    <t>LUVA PARA ELETRODUTO, EM ACO GALVANIZADO ELETROLITICO, DIAMETRO DE 20 MM (3/4")</t>
  </si>
  <si>
    <t>LUVA PARA ELETRODUTO, EM ACO GALVANIZADO ELETROLITICO, DIAMETRO DE 25 MM (1")</t>
  </si>
  <si>
    <t>LUVA PARA ELETRODUTO, EM ACO GALVANIZADO ELETROLITICO, DIAMETRO DE 32 MM (1 1/4")</t>
  </si>
  <si>
    <t>LUVA PARA ELETRODUTO, EM ACO GALVANIZADO ELETROLITICO, DIAMETRO DE 40 MM (1 1/2")</t>
  </si>
  <si>
    <t>LUVA PARA ELETRODUTO, EM ACO GALVANIZADO ELETROLITICO, DIAMETRO DE 50 MM (2")</t>
  </si>
  <si>
    <t>LUVA PARA ELETRODUTO, EM ACO GALVANIZADO ELETROLITICO, DIAMETRO DE 65 MM (2 1/2")</t>
  </si>
  <si>
    <t>LUVA PARA ELETRODUTO, EM ACO GALVANIZADO ELETROLITICO, DIAMETRO DE 80 MM (3")</t>
  </si>
  <si>
    <t>LUVA PARA TUBO PEX, METALICO, PARA CONEXAO COM ANEL DESLIZANTE, DN 16 MM</t>
  </si>
  <si>
    <t>LUVA PARA TUBO PEX, METALICO, PARA CONEXAO COM ANEL DESLIZANTE, DN 20 MM</t>
  </si>
  <si>
    <t>LUVA PARA TUBO PEX, METALICO, PARA CONEXAO COM ANEL DESLIZANTE, DN 25 MM</t>
  </si>
  <si>
    <t>LUVA PARA TUBO PEX, METALICO, PARA CONEXAO COM ANEL DESLIZANTE, DN 32 MM</t>
  </si>
  <si>
    <t>LUVA PARA TUBO PEX, PLASTICA, PARA CONEXAO COM CRIMPAGEM, DN 16 MM</t>
  </si>
  <si>
    <t>LUVA PARA TUBO PEX, PLASTICA, PARA CONEXAO COM CRIMPAGEM, DN 20 MM</t>
  </si>
  <si>
    <t>LUVA PARA TUBO PEX, PLASTICA, PARA CONEXAO COM CRIMPAGEM, DN 25 MM</t>
  </si>
  <si>
    <t>LUVA PARA TUBO PEX, PLASTICA, PARA CONEXAO COM CRIMPAGEM, DN 32 MM</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</si>
  <si>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</si>
  <si>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</si>
  <si>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</si>
  <si>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</si>
  <si>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</si>
  <si>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</si>
  <si>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</si>
  <si>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LUVA PPR, SOLDAVEL, DN 110 MM, PARA AGUA QUENTE PREDIAL</t>
  </si>
  <si>
    <t>LUVA PPR, SOLDAVEL, DN 20 MM, PARA AGUA QUENTE PREDIAL</t>
  </si>
  <si>
    <t>LUVA PPR, SOLDAVEL, DN 25 MM, PARA AGUA QUENTE PREDIAL</t>
  </si>
  <si>
    <t>LUVA PPR, SOLDAVEL, DN 32 MM, PARA AGUA QUENTE PREDIAL</t>
  </si>
  <si>
    <t>LUVA PPR, SOLDAVEL, DN 40 MM, PARA AGUA QUENTE PREDIAL</t>
  </si>
  <si>
    <t>LUVA PPR, SOLDAVEL, DN 50 MM, PARA AGUA QUENTE PREDIAL</t>
  </si>
  <si>
    <t>LUVA PPR, SOLDAVEL, DN 63 MM, PARA AGUA QUENTE PREDIAL</t>
  </si>
  <si>
    <t>LUVA PPR, SOLDAVEL, DN 75 MM, PARA AGUA QUENTE PREDIAL</t>
  </si>
  <si>
    <t>LUVA PPR, SOLDAVEL, DN 90 MM, PARA AGUA QUENTE PREDIAL</t>
  </si>
  <si>
    <t>LUVA PVC SOLDAVEL, 110 MM, PARA AGUA FRIA PREDIAL</t>
  </si>
  <si>
    <t>LUVA PVC SOLDAVEL, 20 MM, PARA AGUA FRIA PREDIAL</t>
  </si>
  <si>
    <t>LUVA PVC SOLDAVEL, 25 MM, PARA AGUA FRIA PREDIAL</t>
  </si>
  <si>
    <t>LUVA PVC SOLDAVEL, 32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</si>
  <si>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</si>
  <si>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</si>
  <si>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</si>
  <si>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</si>
  <si>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</si>
  <si>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ROSCAVEL,  2 1/2",  AGUA FRIA PREDIAL</t>
  </si>
  <si>
    <t>LUVA PVC, ROSCAVEL, 1 1/2",  AGUA FRIA PREDIAL</t>
  </si>
  <si>
    <t>LUVA PVC, ROSCAVEL, 1 1/4", AGUA FRIA PREDIAL</t>
  </si>
  <si>
    <t>LUVA PVC, ROSCAVEL, 2",  AGUA FRIA PREDIAL</t>
  </si>
  <si>
    <t>LUVA PVC, ROSCAVEL, 3", AGUA FRIA PREDIAL</t>
  </si>
  <si>
    <t>LUVA RASPA DE COURO, CANO CURTO (PUNHO *7* CM)</t>
  </si>
  <si>
    <t>LUVA ROSCAVEL, PVC, 1/2", AGUA FRIA PREDIAL</t>
  </si>
  <si>
    <t>LUVA ROSCAVEL, PVC, 1", AGUA FRIA PREDIAL</t>
  </si>
  <si>
    <t>LUVA ROSCAVEL, PVC, 3/4", AGUA FRIA PREDIAL</t>
  </si>
  <si>
    <t>LUVA SIMPLES, PVC PBA, JE, DN 100 / DE 110 MM, PARA REDE AGUA (NBR 10351)</t>
  </si>
  <si>
    <t>LUVA SIMPLES, PVC PBA, JE, DN 50 / DE 60 MM, PARA REDE AGUA (NBR 10351)</t>
  </si>
  <si>
    <t>LUVA SIMPLES, PVC PBA, JE, DN 75 / DE 85 MM, PARA REDE AGUA (NBR 10351)</t>
  </si>
  <si>
    <t>LUVA SIMPLES, PVC, SOLDAVEL, DN 100 MM, SERIE NORMAL, PARA ESGOTO PREDIAL</t>
  </si>
  <si>
    <t>LUVA SIMPLES, PVC, SOLDAVEL, DN 150 MM, SERIE NORMAL, PARA ESGOTO PREDIAL</t>
  </si>
  <si>
    <t>LUVA SIMPLES, PVC, SOLDAVEL, DN 40 MM, SERIE NORMAL, PARA ESGOTO PREDIAL</t>
  </si>
  <si>
    <t>LUVA SIMPLES, PVC, SOLDAVEL, DN 50 MM, SERIE NORMAL, PARA ESGOTO PREDIAL</t>
  </si>
  <si>
    <t>LUVA SIMPLES, PVC, SOLDAVEL, DN 75 MM, SERIE NORMAL, PARA ESGOTO PREDIAL</t>
  </si>
  <si>
    <t>LUVA SOLDAVEL COM BUCHA DE LATAO, PVC, 20 MM X 1/2"</t>
  </si>
  <si>
    <t>LUVA SOLDAVEL COM BUCHA DE LATAO, PVC, 25 MM X 1/2"</t>
  </si>
  <si>
    <t>LUVA SOLDAVEL COM BUCHA DE LATAO, PVC, 25 MM X 3/4"</t>
  </si>
  <si>
    <t>LUVA SOLDAVEL COM BUCHA DE LATAO, PVC, 32 MM X 1"</t>
  </si>
  <si>
    <t>LUVA SOLDAVEL COM ROSCA, PVC, 20 MM X 1/2", PARA AGUA FRIA PREDIAL</t>
  </si>
  <si>
    <t>LUVA SOLDAVEL COM ROSCA, PVC, 25 MM X 1/2", PARA AGUA FRIA PREDIAL</t>
  </si>
  <si>
    <t>LUVA SOLDAVEL COM ROSCA, PVC, 25 MM X 3/4", PARA AGUA FRIA PREDIAL</t>
  </si>
  <si>
    <t>LUVA SOLDAVEL COM ROSCA, PVC, 32 MM X 1", PARA AGUA FRIA PREDIAL</t>
  </si>
  <si>
    <t>LUVA SOLDAVEL COM ROSCA, PVC, 40 MM X 1 1/4", PARA AGUA FRIA PREDIAL</t>
  </si>
  <si>
    <t>LUVA SOLDAVEL COM ROSCA, PVC, 50 MM X 1 1/2", PARA AGUA FRIA PREDIAL</t>
  </si>
  <si>
    <t>LUVA, PEAD PE 100,  DE 400 MM, PARA ELETROFUSAO</t>
  </si>
  <si>
    <t>LUVA, PEAD PE 100,  DE 63 MM, PARA ELETROFUSAO</t>
  </si>
  <si>
    <t>LUVA, PEAD PE 100, DE 125 MM, PARA ELETROFUSAO</t>
  </si>
  <si>
    <t>LUVA, PEAD PE 100, DE 20 MM, PARA ELETROFUSAO</t>
  </si>
  <si>
    <t>LUVA, PEAD PE 100, DE 200 MM, PARA ELETROFUSAO</t>
  </si>
  <si>
    <t>LUVA, PEAD PE 100, DE 32 MM, PARA ELETROFUSAO</t>
  </si>
  <si>
    <t>MACANETA ALAVANCA, RETA SIMPLES / OCA, CROMADA, COMPRIMENTO DE 10 A 16 CM, ACABAMENTO PADRAO POPULAR - SOMENTE MACANETAS</t>
  </si>
  <si>
    <t>MACARICO DE SOLDA 201 PARA EXTENSAO GLP OU ACETILENO</t>
  </si>
  <si>
    <t>MACARIQUEIRO</t>
  </si>
  <si>
    <t>MACARIQUEIRO (MENSALISTA)</t>
  </si>
  <si>
    <t>MANGOTE DE SEGURANCA EM RASPA DE COURO</t>
  </si>
  <si>
    <t>MANGUEIRA CRISTAL PARA NIVEL, LISA, PVC TRANSPARENTE, 3/8" X1,5 MM</t>
  </si>
  <si>
    <t>MANGUEIRA CRISTAL PARA NIVEL, LISA, PVC TRANSPARENTE, 5/16" X1 MM</t>
  </si>
  <si>
    <t>MANGUEIRA CRISTAL TRANCADA, PVC COM REFORCO, COM PRESSAO DE TRABALHO (PT) 250 LBS/POL2, DE 3/4" X *2,8* MM</t>
  </si>
  <si>
    <t>MANGUEIRA CRISTAL TRANCADA, PVC COM REFORCO, PRESSAO DE TRABALHO (PT) 250 LBS/POL2, DE 1" X *3,4* MM</t>
  </si>
  <si>
    <t>MANGUEIRA CRISTAL, LISA, PVC TRANSPARENTE, 1/2" X 2 MM</t>
  </si>
  <si>
    <t>MANGUEIRA CRISTAL, LISA, PVC TRANSPARENTE, 1/4" X1 MM</t>
  </si>
  <si>
    <t>MANGUEIRA CRISTAL, LISA, PVC TRANSPARENTE, 1/4" X1,5 MM</t>
  </si>
  <si>
    <t>MANGUEIRA CRISTAL, LISA, PVC TRANSPARENTE, 3/4" X 2 MM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</si>
  <si>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</si>
  <si>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</si>
  <si>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</si>
  <si>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</si>
  <si>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</si>
  <si>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</si>
  <si>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</si>
  <si>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</si>
  <si>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15 M, TECIDO EM FIO DE POLIESTER E TUBO INTERNO EM BORRACHA SINTETICA, COM UNIOES ENGATE RAPIDO</t>
  </si>
  <si>
    <t>MANGUEIRA DE INCENDIO, TIPO 2, DE 2 1/2", COMPRIMENTO = 20 M, TECIDO EM FIO DE POLIESTER E TUBO INTERNO EM BORRACHA SINTETICA, COM UNIOES</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</si>
  <si>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</si>
  <si>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</si>
  <si>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MANGUEIRA DE PVC FLEXIVEL,TIPO FLAT/ACHATADA, COR LARANJA, D = 1 1/2" (40 MM), PARA CONDUCAO DE AGUA, SERVICOS LEVES E MEDIOS</t>
  </si>
  <si>
    <t>MANGUEIRA PARA GAS - GLP, PVC, TRANCADA, DIAMETRO DE 3/8", COMPRIMENTO DE 1M (NORMATIZADA)</t>
  </si>
  <si>
    <t>MANIPULADOR TELESCOPICO, POTENCIA DE 101 HP, CAPACIDADE DE CARGA DE 3.500 KG, ALTURA MAXIMA DE ELEVACAO DE 12 M</t>
  </si>
  <si>
    <t>MANIPULADOR TELESCOPICO, POTENCIA DE 85 HP, CAPACIDADE DE CARGA DE 3.500 KG, ALTURA MAXIMA DE ELEVACAO DE 12,3 M</t>
  </si>
  <si>
    <t>MANOMETRO COM CAIXA EM ACO PINTADO, ESCALA *10* KGF/CM2 (*10* BAR), DIAMETRO NOMINAL DE *63* MM, CONEXAO DE 1/4"</t>
  </si>
  <si>
    <t>MANOMETRO COM CAIXA EM ACO PINTADO, ESCALA *10* KGF/CM2 (*10* BAR), DIAMETRO NOMINAL DE 100 MM, CONEXAO DE 1/2"</t>
  </si>
  <si>
    <t>MANTA ALUMINIZADA NAS DUAS FACES, PARA SUBCOBERTURA,  E = *2* MM</t>
  </si>
  <si>
    <t>MANTA ALUMINIZADA 1 FACE PARA SUBCOBERTURA, E = *1* MM</t>
  </si>
  <si>
    <t>MANTA ANTIRRUIDO DE POLIESTER (PET) PARA CONTRAPISO E = *8* MM</t>
  </si>
  <si>
    <t>MANTA ASFALTICA ELASTOMERICA EM POLIESTER ALUMINIZADA 3 MM, TIPO III, CLASSE B (NBR 9952)</t>
  </si>
  <si>
    <t>MANTA ASFALTICA ELASTOMERICA EM POLIESTER 3 MM, TIPO III, CLASSE B, ACABAMENTO PP (NBR 9952)</t>
  </si>
  <si>
    <t>MANTA ASFALTICA ELASTOMERICA EM POLIESTER 4 MM, TIPO III, CLASSE B, ACABAMENTO PP (NBR 9952)</t>
  </si>
  <si>
    <t>MANTA ASFALTICA ELASTOMERICA EM POLIESTER 5 MM, TIPO III, CLASSE B, ACABAMENTO PP (NBR 9952)</t>
  </si>
  <si>
    <t>MANTA ASFALTICA ELASTOMERICA TIPO GLASS 3 MM, TIPO II, CLASSE C, ACABAMENTO PP (NBR 9952)</t>
  </si>
  <si>
    <t>MANTA DE BORRACHA ANTIRRUIDO 5 MM</t>
  </si>
  <si>
    <t>MANTA DE POLIETILENO EXPANDIDO (PEBD) ANTICHAMAS, E = 8 MM</t>
  </si>
  <si>
    <t>MANTA DE POLIETILENO EXPANDIDO (PEBD), E = 5 MM</t>
  </si>
  <si>
    <t>MANTA DE POLIETILENO EXPANDIDO, COM 1 FACE METALIZADA PARA SUBCOBERTURA,  E = *5* MM</t>
  </si>
  <si>
    <t>MANTA GEOTEXTIL TECIDO DE LAMINETES DE POLIPROPILENO, RESISTENCIA A TRACAO = *25* KN/M</t>
  </si>
  <si>
    <t>MANTA LIQUIDA DE BASE ASFALTICA MODIFICADA COM A ADICAO DE ELASTOMEROS DILUIDOS EM SOLVENTE ORGANICO, APLICACAO A FRIO (MEMBRANA IMPERMEABILIZANTE ASFASTICA)</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</si>
  <si>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</si>
  <si>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</si>
  <si>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</si>
  <si>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</si>
  <si>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</si>
  <si>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</si>
  <si>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</si>
  <si>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</si>
  <si>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</si>
  <si>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</si>
  <si>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</si>
  <si>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1,50 MM (NBR 15352)</t>
  </si>
  <si>
    <t>MANTA TERMOPLASTICA, PEAD, GEOMEMBRANA TEXTURIZADA EM AMBAS AS FACES, E = 2,00 MM (NBR 15352)</t>
  </si>
  <si>
    <t>MANTA TERMOPLASTICA, PEAD, GEOMEMBRANA TEXTURIZADA EM AMBAS AS FACES, E = 2,50 MM (NBR 15352)</t>
  </si>
  <si>
    <t>MAQUINA DEMARCADORA DE FAIXA DE TRAFEGO A FRIO, AUTOPROPELIDA, MOTOR DIESEL 38 HP</t>
  </si>
  <si>
    <t>MAQUINA EXTRUSORA DE CONCRETO PARA GUIAS E SARJETAS, COM MOTOR A DIESEL DE 14 CV</t>
  </si>
  <si>
    <t>MAQUINA MANUAL TIPO PRENSA PARA PRODUCAO DE BLOCOS E PAVIMENTOS DE CONCRETO, COM MOTOR ELETRICO TRIFASICO PARA VIBRACAO, POTENCIA TOTAL INSTALADA DE 1,5 KW</t>
  </si>
  <si>
    <t>MAQUINA PARA CORTE COM DISCO ABRASIVO DE DIAMETRO DE 18'' (450 MM), COM MOTOR ELETRICO TRIFASICO DE 10 CV</t>
  </si>
  <si>
    <t>MAQUINA TIPO PRENSA HIDRAULICA, PARA FABRICACAO DE TUBOS DE CONCRETO PARA AGUAS PLUVIAIS, DN 200 A DN 600 MM X 1000 MM DE COMPRIMENTO, COM MOTOR PRINCIPAL DE 20 CV</t>
  </si>
  <si>
    <t>MAQUINA TIPO VASO/TANQUE/JATO DE PRESSAO PORTATIL PARA JATEAMENTO, CONTROLE AUTOMATICO E REMOTO, CAMARA DE 1 SAIDA, 280 L, DIAM. *670* MM, BICO JATO CURTO VENTURI DE 5/16", MANGUEIRA DE 1" DE 10 M, COMPLETA (VALVULAS POP UP E DOSADORA, FUNDO CONICO ETC)</t>
  </si>
  <si>
    <t>MAQUINA TRANSFORMADORA MONOFASICA PARA SOLDA ELETRICA, TENSAO DE 220 V, FREQUENCIA DE 60 HZ, FAIXA DE CORRENTE ENTRE 80 A (+/- 10 A) E 250 A, POTENCIA ENTRE 14,00 KVA E 15,0 KVA, CICLO DE TRABALHO ENTRE 10% E 20% A 250 A</t>
  </si>
  <si>
    <t>MARCENEIRO</t>
  </si>
  <si>
    <t>MARCENEIRO (MENSALISTA)</t>
  </si>
  <si>
    <t>MARMORISTA / GRANITEIRO</t>
  </si>
  <si>
    <t>MARMORISTA / GRANITEIRO (MENSALISTA)</t>
  </si>
  <si>
    <t>MARTELO DE SOLDADOR/PICADOR DE SOLDA</t>
  </si>
  <si>
    <t>MARTELO DEMOLIDOR ELETRICO, COM POTENCIA DE 2.000 W, FREQUENCIA DE 1.000 IMPACTOS POR MINUTO, FORÇA DE IMPACTO ENTRE 60 E 65 J, PESO DE 30 KG</t>
  </si>
  <si>
    <t>MARTELO DEMOLIDOR PNEUMATICO MANUAL, COM REDUCAO DE VIBRACAO, PESO DE 21 KG</t>
  </si>
  <si>
    <t>MARTELO DEMOLIDOR PNEUMATICO MANUAL, COM REDUCAO DE VIBRACAO, PESO DE 31,5 KG</t>
  </si>
  <si>
    <t>MARTELO DEMOLIDOR PNEUMATICO MANUAL, PADRAO, PESO DE 32 KG</t>
  </si>
  <si>
    <t>MARTELO DEMOLIDOR PNEUMATICO MANUAL, PESO  DE 28 KG, COM SILENCIADOR</t>
  </si>
  <si>
    <t>MARTELO PERFURADOR PNEUMATICO MANUAL, DE SUPERFICIE, COM AVANCO DE COLUNA, PESO DE 22 KG</t>
  </si>
  <si>
    <t>MARTELO PERFURADOR PNEUMATICO MANUAL, HASTE 25 X 75 MM, 21 KG</t>
  </si>
  <si>
    <t>MARTELO PERFURADOR PNEUMATICO MANUAL, PESO DE 25 KG, COM SILENCIADOR</t>
  </si>
  <si>
    <t>MASCARA DE SEGURANCA PARA SOLDA COM ESCUDO DE CELERON E CARNEIRA DE PLASTICO COM REGULAGEM</t>
  </si>
  <si>
    <t>MASSA DE REJUNTE PRONTA PARA TRATAMENTO DE JUNTAS DE CHAPA DE GESSO PARA DRYWALL, SEM ADICAO DE AGUA</t>
  </si>
  <si>
    <t>MASSA EPOXI BICOMPONENTE (MASSA + CATALIZADOR)</t>
  </si>
  <si>
    <t>MASSA EPOXI BICOMPONENTE PARA REPAROS</t>
  </si>
  <si>
    <t>MASSA PARA TEXTURA LISA DE BASE ACRILICA, USO INTERNO E EXTERNO</t>
  </si>
  <si>
    <t>MASSA PARA TEXTURA RUSTICA DE BASE ACRILICA, COR BRANCA, USO INTERNO E EXTERNO</t>
  </si>
  <si>
    <t>MASSA PARA VIDRO</t>
  </si>
  <si>
    <t>MASSA PLASTICA PARA MARMORE/GRANITO</t>
  </si>
  <si>
    <t>MASTRO SIMPLES GALVANIZADO DIAMETRO NOMINAL 1 1/2", COMPRIMENTO 3 M</t>
  </si>
  <si>
    <t>MASTRO SIMPLES GALVANIZADO DIAMETRO NOMINAL 2", COMPRIMENTO 3 M</t>
  </si>
  <si>
    <t>MATERIAL FILTRANTE (PEDREGULHO) 0,6 A 25,46 MM (POSTO PEDREIRA/FORNECEDOR, SEM FRETE)</t>
  </si>
  <si>
    <t>MATERIAL FILTRANTE (PEDREGULHO) 38 A 25,4 MM (POSTO PEDREIRA/FORNECEDOR, SEM FRETE)</t>
  </si>
  <si>
    <t>MECANICO DE EQUIPAMENTOS PESADOS</t>
  </si>
  <si>
    <t>MECANICO DE EQUIPAMENTOS PESADOS (MENSALISTA)</t>
  </si>
  <si>
    <t>MECANICO DE REFRIGERACAO</t>
  </si>
  <si>
    <t>MECANICO DE REFRIGERACAO (MENSALISTA)</t>
  </si>
  <si>
    <t>MEDIDOR DE NIVEL ESTATICO E DINAMICO PARA POCO, COMPRIMENTO DE 200 M</t>
  </si>
  <si>
    <t>MEIA CANA DE MADEIRA CEDRINHO OU EQUIVALENTE DA REGIAO, ACABAMENTO PARA FORRO PAULISTA, *2,5 X 2,5* CM</t>
  </si>
  <si>
    <t>MEIA CANA DE MADEIRA PINUS OU EQUIVALENTE DA REGIAO, ACABAMENTO PARA FORRO PAULISTA, *2,5 X 2,5* CM</t>
  </si>
  <si>
    <t>MEIO BLOCO ESTRUTURAL CERAMICO 14 X 19 X 14 CM, 6,0 MPA (NBR 15270)</t>
  </si>
  <si>
    <t>MEIO BLOCO ESTRUTURAL CERAMICO 14 X 19 X 19 CM, 6,0 MPA (NBR 15270)</t>
  </si>
  <si>
    <t>MEIO-FIO OU GUIA DE CONCRETO, PRE-MOLDADO, COMP 1 M, *30 X 15* CM (H X L)</t>
  </si>
  <si>
    <t>MEMBRANA IMPERMEABILIZANTE A BASE DE POLIUREIA, BICOMPONENTE, APLICACAO A FRIO</t>
  </si>
  <si>
    <t>MEMBRANA IMPERMEABILIZANTE A BASE DE POLIURETANO</t>
  </si>
  <si>
    <t>MEMBRANA IMPERMEABILIZANTE ACRILICA MONOCOMPONENTE</t>
  </si>
  <si>
    <t>MESA VIBRATORIA COM DIMENSOES DE 2,0 X 1,0 M, COM MOTOR ELETRICO DE 2 POLOS E POTENCIA DE 3 CV</t>
  </si>
  <si>
    <t>MESTRE DE OBRAS</t>
  </si>
  <si>
    <t>MESTRE DE OBRAS (MENSALISTA)</t>
  </si>
  <si>
    <t>METACAULIM DE ALTA REATIVIDADE/CAULIM CALCINADO</t>
  </si>
  <si>
    <t>MICRO-TRATOR CORTADOR DE GRAMA COM LARGURA DO CORTE DE 107 CM, COM  2 LAMINAS E DESCARTE LATERAL</t>
  </si>
  <si>
    <t>MICROESFERAS DE VIDRO PARA SINALIZACAO HORIZONTAL VIARIA, TIPO I-B (PREMIX) - NBR 16184</t>
  </si>
  <si>
    <t>MICROESFERAS DE VIDRO PARA SINALIZACAO HORIZONTAL VIARIA, TIPO II-A (DROP-ON) - NBR 16184</t>
  </si>
  <si>
    <t>MICTORIO COLETIVO ACO INOX (AISI 304), E = 0,8 MM, DE *100 X 40 X 30* CM (C X A X P)</t>
  </si>
  <si>
    <t>MICTORIO COLETIVO ACO INOX (AISI 304), E = 0,8 MM, DE *100 X 50 X 35* CM (C X A X P)</t>
  </si>
  <si>
    <t>MICTORIO INDIVIDUAL ACO INOX (AISI 304), E = 0,8 MM, DE *50  X 45  X 35* (C X A X P)</t>
  </si>
  <si>
    <t>MICTORIO SIFONADO LOUCA BRANCA SEM COMPLEMENTOS</t>
  </si>
  <si>
    <t>MICTORIO SIFONADO LOUCA COR SEM COMPLEMENTOS</t>
  </si>
  <si>
    <t>MINICARREGADEIRA SOBRE RODAS, POTENCIA LIQUIDA DE *47* HP, CAPACIDADE NOMINAL DE OPERACAO DE *646* KG</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</si>
  <si>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</si>
  <si>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</si>
  <si>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</si>
  <si>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</si>
  <si>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MINUTERIA ELETRONICA COLETIVA COM POTENCIA MAXIMA RESISTIVA PARA LAMPADAS FLUORESCENTES DE *300* W ( 110 V ) / *600* W ( 110 V )</t>
  </si>
  <si>
    <t>MISTURADOR BASE PARA CHUVEIRO/BANHEIRA, 1/2 " OU 3/4 ", SOLDAVEL OU ROSCAVEL</t>
  </si>
  <si>
    <t>MISTURADOR CROMADO DE MESA BICA BAIXA PARA LAVATORIO (REF 1875)</t>
  </si>
  <si>
    <t>MISTURADOR CROMADO DE PAREDE PARA LAVATORIO (REF 1178)</t>
  </si>
  <si>
    <t>MISTURADOR DE ARGAMASSA, EIXO HORIZONTAL, CAPACIDADE DE MISTURA 160 KG, MOTOR ELETRICO TRIFASICO 220/380 V, POTENCIA 3 CV</t>
  </si>
  <si>
    <t>MISTURADOR DE ARGAMASSA, EIXO HORIZONTAL, CAPACIDADE DE MISTURA 300 KG, MOTOR ELETRICO TRIFASICO 220/380 V, POTENCIA 5 CV</t>
  </si>
  <si>
    <t>MISTURADOR DE ARGAMASSA, EIXO HORIZONTAL, CAPACIDADE DE MISTURA 600 KG, MOTOR ELETRICO TRIFASICO 220/380 V, POTENCIA 7,5 CV</t>
  </si>
  <si>
    <t>MISTURADOR DE PAREDE CROMADO PARA COZINHA BICA MOVEL COM AREJADOR (REF 1258)</t>
  </si>
  <si>
    <t>MISTURADOR DUPLO HORIZONTAL DE ALTA TURBULENCIA, CAPACIDADE / VOLUME 2 X 500 LITROS, MOTORES ELETRICOS MINIMO 5 CV CADA,  PARA NATA CIMENTO, ARGAMASSA E OUTROS</t>
  </si>
  <si>
    <t>MISTURADOR MANUAL DE TINTAS PARA FURADEIRA, HASTE METALICA *60* CM, COM HELICE  (MEXEDOR DE TINTA)</t>
  </si>
  <si>
    <t>MISTURADOR MONOCOMANDO PARA CHUVEIRO, BASE BRUTA E ACABAMENTO CROMADO</t>
  </si>
  <si>
    <t>MONTADOR DE ELETROELETRONICOS</t>
  </si>
  <si>
    <t>MONTADOR DE ELETROELETRONICOS (MENSALISTA)</t>
  </si>
  <si>
    <t>MONTADOR DE ESTRUTURAS METALICAS</t>
  </si>
  <si>
    <t>MONTADOR DE ESTRUTURAS METALICAS (MENSALISTA)</t>
  </si>
  <si>
    <t>MONTADOR DE MAQUINAS</t>
  </si>
  <si>
    <t>MONTADOR DE MAQUINAS (MENSALISTA)</t>
  </si>
  <si>
    <t>MOTOBOMBA AUTOESCORVANTE MOTOR A GASOLINA, POTENCIA 6,0HP, BOCAIS 3" X 3", HM/Q = 5 MCA / 24 M3/H A 52,5 MCA / 5,0 M3/H</t>
  </si>
  <si>
    <t>MOTOBOMBA AUTOESCORVANTE MOTOR ELETRICO TRIFASICO 7,4HP BOCA DIAMETRO DE SUCCAO X RECLAQUE: 2"X2", HM/ Q = 10 M / 73,5 M3/H A 28 M / 8,2 M3 /H</t>
  </si>
  <si>
    <t>MOTOBOMBA AUTOESCORVANTE POTENCIA 5,42 HP, BOCAIS SUCCAO X RECALQUE 2" X 2", A GASOLINA, DIAMETRO DO ROTOR 122 MM HM/Q = 6 MCA / 33,0 M3/H A 28 MCA / 8,0 M3/H</t>
  </si>
  <si>
    <t>MOTOBOMBA CENTRIFUGA, MOTOR A GASOLINA, POTENCIA 5,42 HP, BOCAIS 1 1/2" X 1", DIAMETRO ROTOR 143 MM HM/Q = 6 MCA / 16,8 M3/H A 38 MCA / 6,6 M3/H</t>
  </si>
  <si>
    <t>MOTOBOMBA TRASH (PARA AGUA SUJA) AUTO ESCORVANTE, MOTOR GASOLINA DE 6,41 HP, DIAMETROS DE SUCCAO X RECALQUE: 3" X 3", HM/Q: 10/60 A 23/0</t>
  </si>
  <si>
    <t>MOTONIVELADORA POTENCIA BASICA LIQUIDA (PRIMEIRA MARCHA) 125 HP , PESO BRUTO 13843 KG, LARGURA DA LAMINA DE 3,7 M</t>
  </si>
  <si>
    <t>MOTONIVELADORA POTENCIA BASICA LIQUIDA (PRIMEIRA MARCHA) 171 HP, PESO BRUTO 14768 KG, LARGURA DA LAMINA DE 3,7 M</t>
  </si>
  <si>
    <t>MOTONIVELADORA POTENCIA BASICA LIQUIDA (PRIMEIRA MARCHA) 186 HP, PESO BRUTO 15785 KG, LARGURA DA LAMINA DE 4,3 M</t>
  </si>
  <si>
    <t>MOTOR A DIESEL PARA VIBRADOR DE IMERSAO, DE *4,7* CV</t>
  </si>
  <si>
    <t>MOTOR A GASOLINA PARA VIBRADOR DE IMERSAO, 4 TEMPOS, DE 5,5 CV</t>
  </si>
  <si>
    <t>MOTOR ELETRICO PARA VIBRADOR DE IMERSAO, DE 2 CV, MONOFASICO, 110/220 V</t>
  </si>
  <si>
    <t>MOTOR ELETRICO PARA VIBRADOR DE IMERSAO, DE 2 CV, TRIFASICO, 220/380 V</t>
  </si>
  <si>
    <t>MOTORISTA DE CAMINHAO</t>
  </si>
  <si>
    <t>MOTORISTA DE CAMINHAO (MENSALISTA)</t>
  </si>
  <si>
    <t>MOTORISTA DE CAMINHAO-BASCULANTE</t>
  </si>
  <si>
    <t>MOTORISTA DE CAMINHAO-BASCULANTE (MENSALISTA)</t>
  </si>
  <si>
    <t>MOTORISTA DE CAMINHAO-CARRETA</t>
  </si>
  <si>
    <t>MOTORISTA DE CAMINHAO-CARRETA (MENSALISTA)</t>
  </si>
  <si>
    <t>MOTORISTA DE CARRO DE PASSEIO</t>
  </si>
  <si>
    <t>MOTORISTA DE CARRO DE PASSEIO (MENSALISTA)</t>
  </si>
  <si>
    <t>MOTORISTA DE ONIBUS / MICRO-ONIBUS</t>
  </si>
  <si>
    <t>MOTORISTA DE ONIBUS / MICRO-ONIBUS (MENSALISTA)</t>
  </si>
  <si>
    <t>MOTORISTA OPERADOR DE CAMINHAO COM MUNCK</t>
  </si>
  <si>
    <t>MOTORISTA OPERADOR DE CAMINHAO COM MUNCK (MENSALISTA)</t>
  </si>
  <si>
    <t>MOTOSSERRA PORTATIL COM MOTOR A GASOLINA DE *60* CC</t>
  </si>
  <si>
    <t>MOURAO CONCRETO CURVO, SECAO "T", H = 2,80 M + CURVA COM 0,45 M, COM FUROS PARA FIOS</t>
  </si>
  <si>
    <t>MOURAO DE CONCRETO RETO, TIPO ESTICADOR, *10 X 10* CM, H= 2,50 M</t>
  </si>
  <si>
    <t>MUDA DE ARBUSTO FLORIFERO, CLUSIA/GARDENIA/MOREIA BRANCA/ AZALEIA OU EQUIVALENTE DA REGIAO, H= *50 A 70* CM</t>
  </si>
  <si>
    <t>MUDA DE ARBUSTO FOLHAGEM, SANSAO-DO-CAMPO OU EQUIVALENTE DA REGIAO, H= *50 A 70* CM</t>
  </si>
  <si>
    <t>MUDA DE ARBUSTO, BUXINHO, H= *50* M</t>
  </si>
  <si>
    <t>MUDA DE ARBUSTO, PINGO DE OURO/ VIOLETEIRA, H = *10 A 20* CM</t>
  </si>
  <si>
    <t>MUDA DE ARVORE ORNAMENTAL, OITI/AROEIRA SALSA/ANGICO/IPE/JACARANDA OU EQUIVALENTE  DA REGIAO, H= *1* M</t>
  </si>
  <si>
    <t>MUDA DE ARVORE ORNAMENTAL, OITI/AROEIRA SALSA/ANGICO/IPE/JACARANDA OU EQUIVALENTE  DA REGIAO, H= *2* M</t>
  </si>
  <si>
    <t>MUDA DE PALMEIRA, ARECA, H= *1,50* CM</t>
  </si>
  <si>
    <t>MUDA DE RASTEIRA/FORRACAO, AMENDOIM RASTEIRO/ONZE HORAS/AZULZINHA/IMPATIENS OU EQUIVALENTE DA REGIAO</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</si>
  <si>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</si>
  <si>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</si>
  <si>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35/120MM2 ISOLACAO 15/25KV EM EPR - BORRACHA DE SILICONE</t>
  </si>
  <si>
    <t>MUFLA TERMINAL PRIMARIA UNIPOLAR USO INTERNO PARA CABO 35/70MM2 ISOLACAO 8,7/15KV EM EPR - BORRACHA DE SILICONE</t>
  </si>
  <si>
    <t>MULTIEXERCITADOR COM SEIS FUNCOES, EM TUBO DE ACO CARBONO, PINTURA NO PROCESSO ELETROSTATICO - EQUIPAMENTO DE GINASTICA PARA ACADEMIA AO AR LIVRE / ACADEMIA DA TERCEIRA IDADE - ATI</t>
  </si>
  <si>
    <t>NIPEL PVC, ROSCAVEL, 1 1/2",  AGUA FRIA PREDIAL</t>
  </si>
  <si>
    <t>NIPEL PVC, ROSCAVEL, 1 1/4",  AGUA FRIA PREDIAL</t>
  </si>
  <si>
    <t>NIPEL PVC, ROSCAVEL, 1/2",  AGUA FRIA PREDIAL</t>
  </si>
  <si>
    <t>NIPEL PVC, ROSCAVEL, 1",  AGUA FRIA PREDIAL</t>
  </si>
  <si>
    <t>NIPEL PVC, ROSCAVEL, 2",  AGUA FRIA PREDIAL</t>
  </si>
  <si>
    <t>NIPEL PVC, ROSCAVEL, 3/4",  AGUA FRIA PREDIAL</t>
  </si>
  <si>
    <t>NIPLE DE FERRO GALVANIZADO, COM ROSCA BSP, DE 1 1/2"</t>
  </si>
  <si>
    <t>NIPLE DE FERRO GALVANIZADO, COM ROSCA BSP, DE 1 1/4"</t>
  </si>
  <si>
    <t>NIPLE DE FERRO GALVANIZADO, COM ROSCA BSP, DE 1/2"</t>
  </si>
  <si>
    <t>NIPLE DE FERRO GALVANIZADO, COM ROSCA BSP, DE 1"</t>
  </si>
  <si>
    <t>NIPLE DE FERRO GALVANIZADO, COM ROSCA BSP, DE 2 1/2"</t>
  </si>
  <si>
    <t>NIPLE DE FERRO GALVANIZADO, COM ROSCA BSP, DE 2"</t>
  </si>
  <si>
    <t>NIPLE DE FERRO GALVANIZADO, COM ROSCA BSP, DE 3/4"</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</si>
  <si>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</si>
  <si>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</si>
  <si>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</si>
  <si>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</si>
  <si>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 1/2" X 1 1/4"</t>
  </si>
  <si>
    <t>NIPLE DE REDUCAO DE FERRO GALVANIZADO, COM ROSCA BSP, DE 1 1/2" X 1"</t>
  </si>
  <si>
    <t>NIPLE DE REDUCAO DE FERRO GALVANIZADO, COM ROSCA BSP, DE 1 1/2" X 3/4"</t>
  </si>
  <si>
    <t>NIPLE DE REDUCAO DE FERRO GALVANIZADO, COM ROSCA BSP, DE 1 1/4" X 1/2"</t>
  </si>
  <si>
    <t>NIPLE DE REDUCAO DE FERRO GALVANIZADO, COM ROSCA BSP, DE 1 1/4" X 1"</t>
  </si>
  <si>
    <t>NIPLE DE REDUCAO DE FERRO GALVANIZADO, COM ROSCA BSP, DE 1 1/4" X 3/4"</t>
  </si>
  <si>
    <t>NIPLE DE REDUCAO DE FERRO GALVANIZADO, COM ROSCA BSP, DE 1/2" X 1/4"</t>
  </si>
  <si>
    <t>NIPLE DE REDUCAO DE FERRO GALVANIZADO, COM ROSCA BSP, DE 1" X 1/2"</t>
  </si>
  <si>
    <t>NIPLE DE REDUCAO DE FERRO GALVANIZADO, COM ROSCA BSP, DE 1" X 3/4"</t>
  </si>
  <si>
    <t>NIPLE DE REDUCAO DE FERRO GALVANIZADO, COM ROSCA BSP, DE 2 1/2" X 2"</t>
  </si>
  <si>
    <t>NIPLE DE REDUCAO DE FERRO GALVANIZADO, COM ROSCA BSP, DE 2" X 1 1/2"</t>
  </si>
  <si>
    <t>NIPLE DE REDUCAO DE FERRO GALVANIZADO, COM ROSCA BSP, DE 2" X 1 1/4"</t>
  </si>
  <si>
    <t>NIPLE DE REDUCAO DE FERRO GALVANIZADO, COM ROSCA BSP, DE 2" X 1"</t>
  </si>
  <si>
    <t>NIPLE DE REDUCAO DE FERRO GALVANIZADO, COM ROSCA BSP, DE 3/4" X 1/2"</t>
  </si>
  <si>
    <t>NIPLE DE REDUCAO DE FERRO GALVANIZADO, COM ROSCA BSP, DE 3" X 2 1/2"</t>
  </si>
  <si>
    <t>NIPLE DE REDUCAO DE FERRO GALVANIZADO, COM ROSCA BSP, DE 3" X 2"</t>
  </si>
  <si>
    <t>NIPLE SEXTAVADO EM ACO CARBONO, COM ROSCA BSP, PRESSAO 3.000 LBS, DN 1 1/2"</t>
  </si>
  <si>
    <t>NIPLE SEXTAVADO EM ACO CARBONO, COM ROSCA BSP, PRESSAO 3.000 LBS, DN 1 1/4"</t>
  </si>
  <si>
    <t>NIPLE SEXTAVADO EM ACO CARBONO, COM ROSCA BSP, PRESSAO 3.000 LBS, DN 1/2"</t>
  </si>
  <si>
    <t>NIPLE SEXTAVADO EM ACO CARBONO, COM ROSCA BSP, PRESSAO 3.000 LBS, DN 1"</t>
  </si>
  <si>
    <t>NIPLE SEXTAVADO EM ACO CARBONO, COM ROSCA BSP, PRESSAO 3.000 LBS, DN 2 1/2"</t>
  </si>
  <si>
    <t>NIPLE SEXTAVADO EM ACO CARBONO, COM ROSCA BSP, PRESSAO 3.000 LBS, DN 2"</t>
  </si>
  <si>
    <t>NIPLE SEXTAVADO EM ACO CARBONO, COM ROSCA BSP, PRESSAO 3.000 LBS, DN 3/4"</t>
  </si>
  <si>
    <t>NIVELADOR</t>
  </si>
  <si>
    <t>NIVELADOR (MENSALISTA)</t>
  </si>
  <si>
    <t>OCULOS DE SEGURANCA CONTRA IMPACTOS COM LENTE INCOLOR, ARMACAO NYLON, COM PROTECAO UVA E UVB</t>
  </si>
  <si>
    <t>OLEO COMBUSTIVEL BPF A GRANEL</t>
  </si>
  <si>
    <t>OLEO DE LINHACA</t>
  </si>
  <si>
    <t>OLEO DIESEL COMBUSTIVEL COMUM</t>
  </si>
  <si>
    <t>OLEO LUBRIFICANTE PARA MOTORES DE EQUIPAMENTOS PESADOS (CAMINHOES, TRATORES, RETROS E ETC)</t>
  </si>
  <si>
    <t>OPERADOR DE BATE-ESTACAS</t>
  </si>
  <si>
    <t>OPERADOR DE BATE-ESTACAS (MENSALISTA)</t>
  </si>
  <si>
    <t>OPERADOR DE BETONEIRA (CAMINHAO)</t>
  </si>
  <si>
    <t>OPERADOR DE BETONEIRA (CAMINHAO) (MENSALISTA)</t>
  </si>
  <si>
    <t>OPERADOR DE BETONEIRA ESTACIONARIA / MISTURADOR (MENSALISTA)</t>
  </si>
  <si>
    <t>OPERADOR DE COMPRESSOR DE AR OU COMPRESSORISTA</t>
  </si>
  <si>
    <t>OPERADOR DE COMPRESSOR DE AR OU COMPRESSORISTA (MENSALISTA)</t>
  </si>
  <si>
    <t>OPERADOR DE DEMARCADORA DE FAIXAS DE TRAFEGO</t>
  </si>
  <si>
    <t>OPERADOR DE DEMARCADORA DE FAIXAS DE TRAFEGO (MENSALISTA)</t>
  </si>
  <si>
    <t>OPERADOR DE ESCAVADEIRA</t>
  </si>
  <si>
    <t>OPERADOR DE ESCAVADEIRA (MENSALISTA)</t>
  </si>
  <si>
    <t>OPERADOR DE GUINCHO OU GUINCHEIRO (MENSALISTA)</t>
  </si>
  <si>
    <t>OPERADOR DE GUINDASTE</t>
  </si>
  <si>
    <t>OPERADOR DE GUINDASTE (MENSALISTA)</t>
  </si>
  <si>
    <t>OPERADOR DE JATO ABRASIVO OU JATISTA</t>
  </si>
  <si>
    <t>OPERADOR DE JATO ABRASIVO OU JATISTA (MENSALISTA)</t>
  </si>
  <si>
    <t>OPERADOR DE MAQUINAS E TRATORES DIVERSOS (TERRAPLANAGEM)</t>
  </si>
  <si>
    <t>OPERADOR DE MAQUINAS E TRATORES DIVERSOS (TERRAPLANAGEM) (MENSALISTA)</t>
  </si>
  <si>
    <t>OPERADOR DE MARTELETE OU MARTELETEIRO</t>
  </si>
  <si>
    <t>OPERADOR DE MARTELETE OU MARTELETEIRO (MENSALISTA)</t>
  </si>
  <si>
    <t>OPERADOR DE MOTO SCRAPER</t>
  </si>
  <si>
    <t>OPERADOR DE MOTO SCRAPER (MENSALISTA)</t>
  </si>
  <si>
    <t>OPERADOR DE MOTONIVELADORA</t>
  </si>
  <si>
    <t>OPERADOR DE MOTONIVELADORA (MENSALISTA)</t>
  </si>
  <si>
    <t>OPERADOR DE PA CARREGADEIRA</t>
  </si>
  <si>
    <t>OPERADOR DE PA CARREGADEIRA (MENSALISTA)</t>
  </si>
  <si>
    <t>OPERADOR DE ROLO COMPACTADOR</t>
  </si>
  <si>
    <t>OPERADOR DE ROLO COMPACTADOR (MENSALISTA)</t>
  </si>
  <si>
    <t>OPERADOR DE TRATOR - EXCLUSIVE AGROPECUARIA</t>
  </si>
  <si>
    <t>OPERADOR DE TRATOR - EXCLUSIVE AGROPECUARIA (MENSALISTA)</t>
  </si>
  <si>
    <t>OPERADOR DE USINA DE ASFALTO, DE SOLOS OU DE CONCRETO</t>
  </si>
  <si>
    <t>OPERADOR DE USINA DE ASFALTO, DE SOLOS OU DE CONCRETO (MENSALISTA)</t>
  </si>
  <si>
    <t>OXIGENIO, RECARGA PARA CILINDRO DE CONJUNTO OXICORTE GRANDE</t>
  </si>
  <si>
    <t>PA DE LIXO PLASTICA, CABO LONGO</t>
  </si>
  <si>
    <t>PAINEL DE LA DE VIDRO SEM REVESTIMENTO PSI 20, E = 25 MM, DE 1200 X 600 MM</t>
  </si>
  <si>
    <t>PAINEL DE LA DE VIDRO SEM REVESTIMENTO PSI 20, E = 50 MM, DE 1200 X 600 MM</t>
  </si>
  <si>
    <t>PAINEL DE LA DE VIDRO SEM REVESTIMENTO PSI 40, E = 25 MM, DE 1200 X 600 MM</t>
  </si>
  <si>
    <t>PAINEL DE LA DE VIDRO SEM REVESTIMENTO PSI 40, E = 50 MM, DE 1200 X 600 MM</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</si>
  <si>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</si>
  <si>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</si>
  <si>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</si>
  <si>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PAINEL TERMOISOLANTE PARA FECHAMENTOS VERTICAIS (INCLUI PARAFUSOS DE FIXACAO) REVESTIDO EM ACO GALVALUME, LARGURA UTIL DE 1100 MM, REVESTIMENTO COM ESPESSURA DE 0,50 MM, COM PRE-PINTURA NAS DUAS FACES, NUCLEO EM POLIURETANO (PUR) COM ESPESSURA 40/50 MM</t>
  </si>
  <si>
    <t>PAINEL TERMOISOLANTE PARA FECHAMENTOS VERTICAIS (INCLUI PARAFUSOS DE FIXACAO) REVESTIDO EM ACO GALVALUME, LARGURA UTIL DE 1100 MM, REVESTIMENTO COM ESPESSURA DE 0,50 MM, COM PRE-PINTURA NAS DUAS FACES, NUCLEO EM POLIURETANO (PUR) COM ESPESSURA 70/80 MM</t>
  </si>
  <si>
    <t>PAPEL KRAFT BETUMADO</t>
  </si>
  <si>
    <t>PAPELEIRA DE PAREDE EM METAL CROMADO SEM TAMPA</t>
  </si>
  <si>
    <t>PAPELEIRA PLASTICA TIPO DISPENSER PARA PAPEL HIGIENICO ROLAO</t>
  </si>
  <si>
    <t>PAR DE TABELAS DE BASQUETE EM COMPENSADO NAVAL DE *1,80 X 1,20* M, COM ARO DE METAL E REDE (SEM SUPORTE DE FIXACAO)</t>
  </si>
  <si>
    <t>PARA-RAIOS DE BAIXA TENSAO, TENSAO DE OPERACAO *280* V , CORRENTE MAXIMA *20* KA</t>
  </si>
  <si>
    <t>PARA-RAIOS DE DISTRIBUICAO, TENSAO NOMINAL 15 KV, CORRENTE NOMINAL DE DESCARGA 5 KA</t>
  </si>
  <si>
    <t>PARA-RAIOS DE DISTRIBUICAO, TENSAO NOMINAL 30 KV, CORRENTE NOMINAL DE DESCARGA 10 KA</t>
  </si>
  <si>
    <t>PARA-RAIOS TIPO FRANKLIN 350 MM, EM LATAO CROMADO, DUAS DESCIDAS, PARA PROTECAO DE EDIFICACOES CONTRA DESCARGAS ATMOSFERICAS</t>
  </si>
  <si>
    <t>PARAFUSO CABECA TROMBETA E PONTA AGULHA (GN55), COMPRIMENTO 55 MM, EM ACO FOSFATIZADO, PARA FIXAR CHAPA DE GESSO EM PERFIL DRYWALL METALICO MAXIMO 0,7 MM</t>
  </si>
  <si>
    <t>PARAFUSO DE ACO TIPO CHUMBADOR PARABOLT, DIAMETRO 1/2", COMPRIMENTO 75 MM</t>
  </si>
  <si>
    <t>PARAFUSO DE ACO TIPO CHUMBADOR PARABOLT, DIAMETRO 3/8", COMPRIMENTO 75 MM</t>
  </si>
  <si>
    <t>PARAFUSO DE ACO ZINCADO COM ROSCA SOBERBA, CABECA CHATA E FENDA SIMPLES, DIAMETRO 2,5 MM, COMPRIMENTO * 9,5 * MM</t>
  </si>
  <si>
    <t>PARAFUSO DE ACO ZINCADO COM ROSCA SOBERBA, CABECA CHATA E FENDA SIMPLES, DIAMETRO 4,2 MM, COMPRIMENTO * 32 * MM</t>
  </si>
  <si>
    <t>PARAFUSO DE ACO ZINCADO COM ROSCA SOBERBA, CABECA CHATA E FENDA SIMPLES, DIAMETRO 4,8 MM, COMPRIMENTO 45 MM</t>
  </si>
  <si>
    <t>PARAFUSO DE FERRO POLIDO, SEXTAVADO, COM ROSCA INTEIRA, DIAMETRO 5/16", COMPRIMENTO 3/4", COM PORCA E ARRUELA LISA LEVE</t>
  </si>
  <si>
    <t>PARAFUSO DE FERRO POLIDO, SEXTAVADO, COM ROSCA PARCIAL, DIAMETRO 5/8", COMPRIMENTO 6", COM PORCA E ARRUELA DE PRESSAO MEDIA</t>
  </si>
  <si>
    <t>PARAFUSO DE LATAO COM ACABAMENTO CROMADO PARA FIXAR PECA SANITARIA, INCLUI PORCA CEGA, ARRUELA E BUCHA DE NYLON TAMANHO S-10</t>
  </si>
  <si>
    <t>PARAFUSO DE LATAO COM ROSCA SOBERBA, CABECA CHATA E FENDA SIMPLES, DIAMETRO 2,5 MM, COMPRIMENTO 12 MM</t>
  </si>
  <si>
    <t>PARAFUSO DE LATAO COM ROSCA SOBERBA, CABECA CHATA E FENDA SIMPLES, DIAMETRO 3,2 MM, COMPRIMENTO 16 MM</t>
  </si>
  <si>
    <t>PARAFUSO DE LATAO COM ROSCA SOBERBA, CABECA CHATA E FENDA SIMPLES, DIAMETRO 4,8 MM, COMPRIMENTO 65 MM</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</si>
  <si>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</si>
  <si>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</si>
  <si>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</si>
  <si>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</si>
  <si>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</si>
  <si>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</si>
  <si>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</si>
  <si>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</si>
  <si>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PARAFUSO EM ACO GALVANIZADO, TIPO MAQUINA, SEXTAVADO, SEM PORCA, DIAMETRO 1/2", COMPRIMENTO 2"</t>
  </si>
  <si>
    <t>PARAFUSO FRANCES METRICO ZINCADO, DIAMETRO 12 MM, COMPRIMENTO 140MM, COM PORCA SEXTAVADA E ARRUELA DE PRESSAO MEDIA</t>
  </si>
  <si>
    <t>PARAFUSO FRANCES METRICO ZINCADO, DIAMETRO 12 MM, COMPRIMENTO 150 MM, COM PORCA SEXTAVADA E ARRUELA DE PRESSAO MEDIA</t>
  </si>
  <si>
    <t>PARAFUSO FRANCES M16 EM ACO GALVANIZADO, COMPRIMENTO = 150 MM, DIAMETRO = 16 MM, CABECA ABAULADA</t>
  </si>
  <si>
    <t>PARAFUSO FRANCES M16 EM ACO GALVANIZADO, COMPRIMENTO = 45 MM, DIAMETRO = 16 MM, CABECA ABAULADA</t>
  </si>
  <si>
    <t>PARAFUSO FRANCES ZINCADO, DIAMETRO 1/2'', COMPRIMENTO 2'', COM PORCA E ARRUELA</t>
  </si>
  <si>
    <t>PARAFUSO FRANCES ZINCADO, DIAMETRO 1/2", COMPRIMENTO 12", COM PORCA E ARRUELA LISA MEDIA</t>
  </si>
  <si>
    <t>PARAFUSO FRANCES ZINCADO, DIAMETRO 1/2", COMPRIMENTO 15", COM PORCA E ARRUELA LISA MEDIA</t>
  </si>
  <si>
    <t>PARAFUSO FRANCES ZINCADO, DIAMETRO 1/2", COMPRIMENTO 4", COM PORCA E ARRUELA</t>
  </si>
  <si>
    <t>PARAFUSO M16 EM ACO GALVANIZADO, COMPRIMENTO = 125 MM, DIAMETRO = 16 MM, ROSCA MAQUINA, CABECA QUADRADA</t>
  </si>
  <si>
    <t>PARAFUSO M16 EM ACO GALVANIZADO, COMPRIMENTO = 150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</si>
  <si>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</si>
  <si>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</si>
  <si>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300 MM, DIAMETRO = 16 MM, ROSCA DUPLA</t>
  </si>
  <si>
    <t>PARAFUSO M16 EM ACO GALVANIZADO, COMPRIMENTO = 300 MM, DIAMETRO = 16 MM, ROSCA MAQUINA, CABECA QUADRADA</t>
  </si>
  <si>
    <t>PARAFUSO M16 EM ACO GALVANIZADO, COMPRIMENTO = 350 MM, DIAMETRO = 16 MM, ROSCA MAQUINA, CABECA QUADRADA</t>
  </si>
  <si>
    <t>PARAFUSO M16 EM ACO GALVANIZADO, COMPRIMENTO = 400 MM, DIAMETRO = 16 MM, ROSCA DUPLA</t>
  </si>
  <si>
    <t>PARAFUSO M16 EM ACO GALVANIZADO, COMPRIMENTO = 450 MM, DIAMETRO = 16 MM, ROSCA MAQUINA, CABECA QUADRADA</t>
  </si>
  <si>
    <t>PARAFUSO M16 EM ACO GALVANIZADO, COMPRIMENTO = 500 MM, DIAMETRO = 16 MM, ROSCA MAQUINA, COM CABECA SEXTAVADA E PORCA</t>
  </si>
  <si>
    <t>PARAFUSO NIQUELADO COM ACABAMENTO CROMADO PARA FIXAR PECA SANITARIA, INCLUI PORCA CEGA, ARRUELA E BUCHA DE NYLON TAMANHO S-10</t>
  </si>
  <si>
    <t>PARAFUSO NIQUELADO 3 1/2" COM ACABAMENTO CROMADO PARA FIXAR PECA SANITARIA, INCLUI PORCA CEGA, ARRUELA E BUCHA DE NYLON TAMANHO S-8</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</si>
  <si>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</si>
  <si>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</si>
  <si>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</si>
  <si>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</si>
  <si>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50 MM (2 ")</t>
  </si>
  <si>
    <t>PARAFUSO ROSCA SOBERBA ZINCADO CABECA CHATA FENDA SIMPLES 5,5 X 65 MM (2.1/2 ")</t>
  </si>
  <si>
    <t>PARAFUSO ZINCADO ROSCA SOBERBA 5/16 " X 120 MM PARA TELHA FIBROCIMENTO</t>
  </si>
  <si>
    <t>PARAFUSO ZINCADO ROSCA SOBERBA, CABECA SEXTAVADA, 5/16 " X 110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</si>
  <si>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</si>
  <si>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</si>
  <si>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</si>
  <si>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PARAFUSO ZINCADO ROSCA SOBERBA, CABECA SEXTAVADA, 5/16 " X 230 MM, PARA FIXACAO DE TELHA EM MADEIRA</t>
  </si>
  <si>
    <t>PARAFUSO ZINCADO ROSCA SOBERBA, CABECA SEXTAVADA, 5/16 " X 250 MM, PARA FIXACAO DE TELHA EM MADEIRA</t>
  </si>
  <si>
    <t>PARAFUSO ZINCADO ROSCA SOBERBA, CABECA SEXTAVADA, 5/16 " X 50 MM, PARA FIXACAO DE TELHA EM MADEIRA</t>
  </si>
  <si>
    <t>PARAFUSO ZINCADO ROSCA SOBERBA, CABECA SEXTAVADA, 5/16 " X 85 MM, PARA FIXACAO DE TELHA EM MADEIRA</t>
  </si>
  <si>
    <t>PARAFUSO ZINCADO 5/16 " X 250 MM PARA FIXACAO DE TELHA DE FIBROCIMENTO CANALETE 49, INCLUI BUCHA NYLON S-10</t>
  </si>
  <si>
    <t>PARAFUSO ZINCADO 5/16 " X 85 MM PARA FIXACAO DE TELHA DE FIBROCIMENTO CANALETE 90, INCLUI BUCHA NYLON S-10</t>
  </si>
  <si>
    <t>PARAFUSO ZINCADO, AUTOBROCANTE, FLANGEADO, 4,2 MM X 19 MM</t>
  </si>
  <si>
    <t>PARAFUSO ZINCADO, SEXTAVADO, COM ROSCA INTEIRA, DIAMETRO 1/4", COMPRIMENTO 1/2"</t>
  </si>
  <si>
    <t>PARAFUSO ZINCADO, SEXTAVADO, COM ROSCA INTEIRA, DIAMETRO 3/8", COMPRIMENTO 2"</t>
  </si>
  <si>
    <t>PARAFUSO ZINCADO, SEXTAVADO, COM ROSCA INTEIRA, DIAMETRO 5/8", COMPRIMENTO 2 1/4"</t>
  </si>
  <si>
    <t>PARAFUSO ZINCADO, SEXTAVADO, COM ROSCA INTEIRA, DIAMETRO 5/8", COMPRIMENTO 3", COM PORCA E ARRUELA DE PRESSAO MEDIA</t>
  </si>
  <si>
    <t>PARAFUSO ZINCADO, SEXTAVADO, COM ROSCA SOBERBA, DIAMETRO 3/8", COMPRIMENTO 80 MM</t>
  </si>
  <si>
    <t>PARAFUSO ZINCADO, SEXTAVADO, COM ROSCA SOBERBA, DIAMETRO 5/16", COMPRIMENTO 40 MM</t>
  </si>
  <si>
    <t>PARAFUSO ZINCADO, SEXTAVADO, COM ROSCA SOBERBA, DIAMETRO 5/16", COMPRIMENTO 80 MM</t>
  </si>
  <si>
    <t>PARAFUSO ZINCADO, SEXTAVADO, GRAU 5, ROSCA INTEIRA, DIAMETRO 1 1/2", COMPRIMENTO 4"</t>
  </si>
  <si>
    <t>PARAFUSO, ASTM A307 - GRAU A, SEXTAVADO, ZINCADO, DIAMETRO 3/8" (9,52 MM), COMPRIMENTO 1 " (25,4 MM)</t>
  </si>
  <si>
    <t>PARAFUSO, COMUM, ASTM A307, SEXTAVADO, DIAMETRO 1/2" (12,7 MM), COMPRIMENTO 1" (25,4 MM)</t>
  </si>
  <si>
    <t>PASTA LUBRIFICANTE PARA TUBOS E CONEXOES COM JUNTA ELASTICA (USO EM PVC, ACO, POLIETILENO E OUTROS) ( DE *400* G)</t>
  </si>
  <si>
    <t>PASTA LUBRIFICANTE PARA TUBOS E CONEXOES COM JUNTA ELASTICA (USO EM PVC, ACO, POLIETILENO E OUTROS) (POTE DE 3.500* G)</t>
  </si>
  <si>
    <t>PASTA PARA SOLDA DE TUBOS E CONEXOES DE COBRE (EMBALAGEM COM 250 G)</t>
  </si>
  <si>
    <t>PASTA VEDA JUNTAS/ROSCA, LATA DE *500* G, PARA INSTALACOES DE GAS E OUTROS</t>
  </si>
  <si>
    <t>PASTILHA CERAMICA/PORCELANA, REVEST INT/EXT E  PISCINA, CORES BRANCA OU FRIAS, *2,5 X 2,5* CM</t>
  </si>
  <si>
    <t>PASTILHA CERAMICA/PORCELANA, REVEST INT/EXT E  PISCINA, CORES FRIAS *5 X 5* CM</t>
  </si>
  <si>
    <t>PASTILHA CERAMICA/PORCELANA, REVEST INT/EXT E  PISCINA, CORES QUENTES *5 X 5* CM</t>
  </si>
  <si>
    <t>PASTILHA CERAMICA/PORCELANA, REVEST INT/EXT E  PISCINA, CORES QUENTES, *2,5 X 2,5* CM</t>
  </si>
  <si>
    <t>PASTILHA DE VIDRO CRISTAL, NACIONAL, REVEST INT/EXT E PISCINA, TODAS AS CORES, E MAIOR OU IGUAL A 5 MM  *2,0 X 2,0* CM</t>
  </si>
  <si>
    <t>PASTILHA DE VIDRO PIGMENTADA *2,0 X 2,0* CM, NACIONAL, PARA REVESTIMENTO INTERNO/EXTERNO E PISCINA, BRANCA OU CORES FRIAS, ESPESSURA MAIOR OU IGUAL A 5 MM</t>
  </si>
  <si>
    <t>PASTILHA DE VIDRO PIGMENTADA, NACIONAL, REVEST INT/EXT E PISCINA, CORES QUENTES, ESPESSURA MAIOR OU IGUAL A 5 MM  *2,0 X 2,0* CM</t>
  </si>
  <si>
    <t>PASTILHEIRO</t>
  </si>
  <si>
    <t>PASTILHEIRO (MENSALISTA)</t>
  </si>
  <si>
    <t>PATCH CORD, CATEGORIA 5 E, EXTENSAO DE 1,50 M</t>
  </si>
  <si>
    <t>PATCH CORD, CATEGORIA 5 E, EXTENSAO DE 2,50 M</t>
  </si>
  <si>
    <t>PATCH CORD, CATEGORIA 6, EXTENSAO DE 1,50 M</t>
  </si>
  <si>
    <t>PATCH CORD, CATEGORIA 6, EXTENSAO DE 2,50 M</t>
  </si>
  <si>
    <t>PATCH PANEL, 24 PORTAS, CATEGORIA 5E, COM RACKS DE 19" E 1 U DE ALTURA</t>
  </si>
  <si>
    <t>PATCH PANEL, 24 PORTAS, CATEGORIA 6, COM RACKS DE 19" E 1 U DE ALTURA</t>
  </si>
  <si>
    <t>PATCH PANEL, 48 PORTAS, CATEGORIA 5E, COM RACKS DE 19" E 2 U DE ALTURA</t>
  </si>
  <si>
    <t>PATCH PANEL, 48 PORTAS, CATEGORIA 6, COM RACKS DE 19" E 2 U DE ALTURA</t>
  </si>
  <si>
    <t>PEDRA ARDOSIA, CINZA, *40 X 40* CM, E= *1 CM</t>
  </si>
  <si>
    <t>PEDRA ARDOSIA, CINZA, 20  X  40 CM,  E=  *1 CM</t>
  </si>
  <si>
    <t>PEDRA ARDOSIA, CINZA, 30  X  30,  E= *1 CM</t>
  </si>
  <si>
    <t>PEDRA BRITADA GRADUADA, CLASSIFICADA (POSTO PEDREIRA/FORNECEDOR, SEM FRETE)</t>
  </si>
  <si>
    <t>PEDRA BRITADA N. 0, OU PEDRISCO (4,8 A 9,5 MM) POSTO PEDREIRA/FORNECEDOR, SEM FRETE</t>
  </si>
  <si>
    <t>PEDRA BRITADA N. 1 (9,5 a 19 MM) POSTO PEDREIRA/FORNECEDOR, SEM FRETE</t>
  </si>
  <si>
    <t>PEDRA BRITADA N. 2 (19 A 38 MM) POSTO PEDREIRA/FORNECEDOR, SEM FRETE</t>
  </si>
  <si>
    <t>PEDRA BRITADA N. 3 (38 A 50 MM) POSTO PEDREIRA/FORNECEDOR, SEM FRETE</t>
  </si>
  <si>
    <t>PEDRA BRITADA N. 4 (50 A 76 MM) POSTO PEDREIRA/FORNECEDOR, SEM FRETE</t>
  </si>
  <si>
    <t>PEDRA BRITADA N. 5 (76 A 100 MM) POSTO PEDREIRA/FORNECEDOR, SEM FRETE</t>
  </si>
  <si>
    <t>PEDRA BRITADA OU BICA CORRIDA, NAO CLASSIFICADA (POSTO PEDREIRA/FORNECEDOR, SEM FRETE)</t>
  </si>
  <si>
    <t>PEDRA DE MAO OU PEDRA RACHAO PARA ARRIMO/FUNDACAO (POSTO PEDREIRA/FORNECEDOR, SEM FRETE)</t>
  </si>
  <si>
    <t>PEDRA GRANITICA OU BASALTICA IRREGULAR, FAIXA GRANULOMETRICA 100 A 150 MM PARA PAVIMENTACAO OU CALCAMENTO POLIEDRICO, POSTO PEDREIRA / FORNECEDOR (SEM FRETE)</t>
  </si>
  <si>
    <t>PEDRA GRANITICA OU BASALTO, CACO, RETALHO, CAVACO, TIPO MIRACEMA, MADEIRA, PADUANA, RACHINHA, SANTA ISABEL OU OUTRAS SIMILARES, E=  *1,0 A *2,0 CM</t>
  </si>
  <si>
    <t>PEDRA GRANITICA, SERRADA, TIPO MIRACEMA, MADEIRA, PADUANA, RACHINHA, SANTA ISABEL OU OUTRAS SIMILARES, *11,5 X  *23 CM, E=  *1,0 A *2,0 CM</t>
  </si>
  <si>
    <t>PEDRA PORTUGUESA  OU PETIT PAVE, BRANCA OU PRETA</t>
  </si>
  <si>
    <t>PEDRA QUARTZITO OU CALCARIO LAMINADO, CACO, TIPO CARIRI, ITACOLOMI, LAGOA SANTA, LUMINARIA, PIRENOPOLIS, SAO TOME OU OUTRAS SIMILARES DA REGIAO, E=  *1,5 A *2,5 CM</t>
  </si>
  <si>
    <t>PEDRA QUARTZITO OU CALCARIO LAMINADO, SERRADA, TIPO CARIRI, ITACOLOMI, LAGOA SANTA, LUMINARIA, PIRENOPOLIS, SAO TOME OU OUTRAS SIMILARES DA REGIAO, *20 X *40 CM, E=  *1,5 A *2,5 CM</t>
  </si>
  <si>
    <t>PEDREGULHO OU PICARRA DE JAZIDA, AO NATURAL, PARA BASE DE PAVIMENTACAO (RETIRADO NA JAZIDA, SEM TRANSPORTE)</t>
  </si>
  <si>
    <t>PEDREIRO</t>
  </si>
  <si>
    <t>PEDREIRO (MENSALISTA)</t>
  </si>
  <si>
    <t>PEITORIL EM MARMORE, POLIDO, BRANCO COMUM, L= *15* CM, E=  *2,0* CM, COM PINGADEIRA</t>
  </si>
  <si>
    <t>PEITORIL EM MARMORE, POLIDO, BRANCO COMUM, L= *15* CM, E=  *3* CM, CORTE RETO</t>
  </si>
  <si>
    <t>PEITORIL PRE-MOLDADO EM GRANILITE, MARMORITE OU GRANITINA, L = *15* CM</t>
  </si>
  <si>
    <t>PEITORIL/ SOLEIRA EM MARMORE, POLIDO, BRANCO COMUM, L= *25* CM, E=  *3* CM, CORTE RETO</t>
  </si>
  <si>
    <t>PELICULA REFLETIVA, GT 7 ANOS PARA SINALIZACAO VERTICAL</t>
  </si>
  <si>
    <t>PENDURAL OU PRESILHA REGULADORA, EM ACO GALVANIZADO, COM CORPO, MOLA E REBITE, PARA PERFIL TIPO CANALETA DE ESTRUTURA EM FORROS DRYWALL</t>
  </si>
  <si>
    <t>PENDURAL OU REGULADOR, COM MOLA, EM ACO GALVANIZADO, PARA PERFIL TIPO T CLICADO DE FORROS REMOVIVEL</t>
  </si>
  <si>
    <t>PENEIRA ROTATIVA COM MOTOR ELETRICO TRIFASICO DE 2 CV, CILINDRO DE 1 M X 0,60 M, COM FUROS DE 3,17 MM</t>
  </si>
  <si>
    <t>PERFIL "H" DE ACO LAMINADO, "HP" 250 X 62,0</t>
  </si>
  <si>
    <t>PERFIL "H" DE ACO LAMINADO, "HP" 310 X 79,0</t>
  </si>
  <si>
    <t>PERFIL "H" DE ACO LAMINADO, "W" 200 X 35,9</t>
  </si>
  <si>
    <t>PERFIL "I" DE ACO LAMINADO, ABAS INCLINADAS, "I" 102 X 12,7</t>
  </si>
  <si>
    <t>PERFIL "I" DE ACO LAMINADO, ABAS INCLINADAS, "I" 152 X 22</t>
  </si>
  <si>
    <t>PERFIL "I" DE ACO LAMINADO, ABAS INCLINADAS, "I" 203 X 34,3</t>
  </si>
  <si>
    <t>PERFIL "I" DE ACO LAMINADO, ABAS PARALELAS, "W", QUALQUER BITOLA</t>
  </si>
  <si>
    <t>PERFIL "U" DE ACO LAMINADO, "U" 102 X 9,3</t>
  </si>
  <si>
    <t>PERFIL "U" DE ACO LAMINADO, "U" 152 X 15,6</t>
  </si>
  <si>
    <t>PERFIL "U" EM CHAPA ACO DOBRADA, E = 3,04 MM, H = 20 CM, ABAS = 5 CM (4,47 KG/M)</t>
  </si>
  <si>
    <t>PERFIL "U" ENRIJECIDO DE ACO GALVANIZADO, DOBRADO, 150 X 60 X 20 MM, E = 3,00 MM OU 200 X 75 X 25 MM, E = 3,75 MM</t>
  </si>
  <si>
    <t>PERFIL "U" SIMPLES DE ACO GALVANIZADO DOBRADO 75 X *40* MM, E = 2,65 MM</t>
  </si>
  <si>
    <t>PERFIL CANALETA, FORMATO C, EM ACO ZINCADO, PARA ESTRUTURA FORRO DRYWALL, E = 0,5 MM, *46 X 18* (L X H), COMPRIMENTO 3 M</t>
  </si>
  <si>
    <t>PERFIL CANTONEIRA L, LISA, EM ACO, 25 X 30 MM, E = 0,5 MM, PARA ESTRUTURA DRYWALL</t>
  </si>
  <si>
    <t>PERFIL CANTONEIRA L, PERFURADA, EM ACO, 23 X 23 MM, E = 0,5 MM, PARA ESTRUTURA DRYWALL</t>
  </si>
  <si>
    <t>PERFIL CARTOLA DE ACO GALVANIZADO, *20 X 30 X 10* MM, E =  0,8 MM</t>
  </si>
  <si>
    <t>PERFIL DE ALUMINIO ANODIZADO</t>
  </si>
  <si>
    <t>PERFIL DE BORRACHA EPDM MACICO *12 X 15* MM PARA ESQUADRIAS</t>
  </si>
  <si>
    <t>PERFIL ELASTOMERICO PRE-FORMADO EM EPMD, PARA JUNTA DE DILATACAO DE PISOS COM POUCA SOLICITACAO, 15 MM DE LARGURA, MOVIMENTACAO DE *11 A 19* MM</t>
  </si>
  <si>
    <t>PERFIL ELASTOMERICO PRE-FORMADO EM EPMD, PARA JUNTA DE DILATACAO DE USO GERAL EM MEDIAS SOLICITACOES, 8 MM DE LARGURA, MOVIMENTACAO DE *5 A 11* MM</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</si>
  <si>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</si>
  <si>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</si>
  <si>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</si>
  <si>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LONGARINA (PRINCIPAL), T CLICADO, EM ACO, BRANCO, PARA FORRO REMOVIVEL, 24 X 3750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</si>
  <si>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</si>
  <si>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</si>
  <si>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</si>
  <si>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RODAPE DE IMPERMEABILIZACAO, FORMATO L, EM ACO ZINCADO, PARA ESTRUTURA DRYWALL, E = 0,5 MM, 220 X 3000 MM (H X C)</t>
  </si>
  <si>
    <t>PERFIL TABICA ABERTA, PERFURADA, FORMATO Z, EM ACO GALVANIZADO NATURAL, LARGURA APROXIMADA 40 MM, PARA ESTRUTURA FORRO DRYWALL</t>
  </si>
  <si>
    <t>PERFIL TABICA FECHADA, LISA, FORMATO Z, EM ACO GALVANIZADO NATURAL, LARGURA TOTAL NA HORIZONTAL *40* MM, PARA ESTRUTURA FORRO DRYWALL</t>
  </si>
  <si>
    <t>PERFIL TIPO CANTONEIRA EM L, EM ACO GALVANIZADO, BRANCO, PARA FORRO REMOVIVEL, *23* X 3000 MM (L X C)</t>
  </si>
  <si>
    <t>PERFIL TRAVESSA (SECUNDARIO), T CLICADO, EM ACO GALVANIZADO , BRANCO, PARA FORRO REMOVIVEL, 24 X 1250 MM (L X C)</t>
  </si>
  <si>
    <t>PERFIL TRAVESSA (SECUNDARIO), T CLICADO, EM ACO GALVANIZADO, BRANCO, PARA FORRO REMOVIVEL, 24 X 625 MM (L X C)</t>
  </si>
  <si>
    <t>PERFIL UDC ("U" DOBRADO DE CHAPA) SIMPLES DE ACO LAMINADO, GALVANIZADO, ASTM A36, 127 X 50 MM, E= 3 MM</t>
  </si>
  <si>
    <t>PERFILADO PERFURADO DUPLO 38 X 76 MM, CHAPA 22</t>
  </si>
  <si>
    <t>PERFILADO PERFURADO SIMPLES 38 X 38 MM, CHAPA 22</t>
  </si>
  <si>
    <t>PERFILADO PERFURADO 19 X 38 MM, CHAPA 22</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</si>
  <si>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</si>
  <si>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</si>
  <si>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</si>
  <si>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PERFURATRIZ MANUAL, TORQUE MAXIMO 55 KGF.M, POTENCIA 5 CV, COM DIAMETRO MAXIMO 8 1/2" (INCLUI SUPORTE/CHASSI TIPO MESA)</t>
  </si>
  <si>
    <t>PERFURATRIZ MANUAL, TORQUE MAXIMO 83 N.M, POTENCIA 5 CV, COM DIAMETRO MAXIMO 4" (NAO INCLUI SUPORTE / CHASSI)</t>
  </si>
  <si>
    <t>PERFURATRIZ MANUAL, TORQUE MAXIMO 83 N.M, POTENCIA 5 CV, COM DIAMETRO MAXIMO 4", PARA SOLO GRAMPEADO (INCLUI SUPORTE OU CHASSI TIPO MESA)</t>
  </si>
  <si>
    <t>PERFURATRIZ PNEUMATICA MANUAL DE PESO MEDIO, 18KG, COMPRIMENTO DE CURSO DE 6 M, DIAMETRO DO PISTAO DE 5,5 CM</t>
  </si>
  <si>
    <t>PERFURATRIZ ROTATIVA SOBRE ESTEIRA, TORQUE MAXIMO 2500 KGM, POTENCIA 110 HP, MOTOR DIESEL  (COLETADO CAIXA)</t>
  </si>
  <si>
    <t>PERFURATRIZ SOBRE ESTEIRA, TORQUE MAXIMO DE 600 KGF, POTENCIA ENTRE 50 E 60 HP, DIAMETRO MAXIMO DE 10"</t>
  </si>
  <si>
    <t>PERFURATRIZ SOBRE ESTEIRA, TORQUE MAXIMO 600 KGF, PESO MEDIO 1000 KG, POTENCIA 20 HP, DIAMETRO MAXIMO 10"</t>
  </si>
  <si>
    <t>PICAPE CABINE SIMPLES COM MOTOR 1.6 FLEX, CAMBIO MANUAL, POTENCIA 101/104 CV, 2 PORTAS</t>
  </si>
  <si>
    <t>PIGMENTO EM PO PARA ARGAMASSAS, CIMENTOS E OUTROS</t>
  </si>
  <si>
    <t>PINCEL CHATO (TRINCHA) CERDAS GRIS 1.1/2 " (38 MM)</t>
  </si>
  <si>
    <t>PINGADEIRA PLASTICA PARA TELHA DE FIBROCIMENTO CANALETE 49/KALHETA OU CANALETE 90/KALHETAO</t>
  </si>
  <si>
    <t>PINO DE ACO COM ARRUELA CONICA, DIAMETRO ARRUELA = *23* MM E COMP HASTE = *27* MM (ACAO INDIRETA)</t>
  </si>
  <si>
    <t>PINO DE ACO COM FURO, HASTE = 27 MM (ACAO DIRETA)</t>
  </si>
  <si>
    <t>PINO DE ACO COM ROSCA 1/4 ", COMPRIMENTO DA HASTE = 30 MM E ROSCA = 20 MM (ACAO DIRETA)</t>
  </si>
  <si>
    <t>PINO DE ACO LISO 1/4 ", HASTE = *36,5* MM (ACAO DIRETA)</t>
  </si>
  <si>
    <t>PINO DE ACO LISO 1/4 ", HASTE = *53* MM (ACAO DIRETA)</t>
  </si>
  <si>
    <t>PINO ROSCA EXTERNA, EM ACO GALVANIZADO, PARA ISOLADOR DE 15KV, DIAMETRO 25 MM, COMPRIMENTO *290* MM</t>
  </si>
  <si>
    <t>PINO ROSCA EXTERNA, EM ACO GALVANIZADO, PARA ISOLADOR DE 25KV, DIAMETRO 35MM, COMPRIMENTO *320* MM</t>
  </si>
  <si>
    <t>PINTOR</t>
  </si>
  <si>
    <t>PINTOR (MENSALISTA)</t>
  </si>
  <si>
    <t>PINTOR DE LETREIROS</t>
  </si>
  <si>
    <t>PINTOR DE LETREIROS (MENSALISTA)</t>
  </si>
  <si>
    <t>PINTOR PARA TINTA EPOXI</t>
  </si>
  <si>
    <t>PINTOR PARA TINTA EPOXI (MENSALISTA)</t>
  </si>
  <si>
    <t>PISO DE BORRACHA CANELADO EM PLACAS 50 X 50 CM, E = *3,5* MM, PARA COLA</t>
  </si>
  <si>
    <t>PISO DE BORRACHA ESPORTIVO EM PLACAS 50 X 50 CM, E = 15 MM, PARA ARGAMASSA, PRETO</t>
  </si>
  <si>
    <t>PISO DE BORRACHA FRISADO OU PASTILHADO, PRETO, EM PLACAS 50 X 50 CM, E = 7 MM, PARA ARGAMASSA</t>
  </si>
  <si>
    <t>PISO DE BORRACHA PASTILHADO EM PLACAS 50 X 50 CM, E = *3,5* MM, PARA COLA, PRETO</t>
  </si>
  <si>
    <t>PISO DE BORRACHA PASTILHADO EM PLACAS 50 X 50 CM, E = 15 MM, PARA ARGAMASSA, PRETO</t>
  </si>
  <si>
    <t>PISO ELEVADO COM 2 PLACAS DE ACO COM ENCHIMENTO DE CONCRETO CELULAR, INCLUSO BASE/HASTE/CRUZETAS, 60 X 60 CM, H = *28* CM, RESISTENCIA CARGA CONCENTRADA 496 KG (COM COLOCACAO)</t>
  </si>
  <si>
    <t>PISO EM CERAMICA ESMALTADA EXTRA, PEI MAIOR OU IGUAL A 4, FORMATO MAIOR QUE 2025 CM2</t>
  </si>
  <si>
    <t>PISO EM CERAMICA ESMALTADA EXTRA, PEI MAIOR OU IGUAL A 4, FORMATO MENOR OU IGUAL A 2025 CM2</t>
  </si>
  <si>
    <t>PISO EM CERAMICA ESMALTADA, COMERCIAL (PADRAO POPULAR), PEI MAIOR OU IGUAL A 3, FORMATO MENOR OU IGUAL A  2025 CM2</t>
  </si>
  <si>
    <t>PISO EM GRANILITE, MARMORITE OU GRANITINA, AGREGADO COR PRETO, CINZA, PALHA OU BRANCO, E=  *8* MM (INCLUSO EXECUCAO)</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</si>
  <si>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</si>
  <si>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</si>
  <si>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MARFIM, DALLAS, CARAVELAS OU OUTROS EQUIVALENTES DA REGIAO, FORMATO MENOR OU IGUAL A 3025 CM2, E=  *2* CM</t>
  </si>
  <si>
    <t>PISO EM GRANITO, POLIDO, TIPO PRETO SAO GABRIEL/ TIJUCA OU OUTROS EQUIVALENTES DA REGIAO, FORMATO MENOR OU IGUAL A 3025 CM2, E=  *2* CM</t>
  </si>
  <si>
    <t>PISO EM PORCELANATO RETIFICADO EXTRA, FORMATO MENOR OU IGUAL A 2025 CM2</t>
  </si>
  <si>
    <t>PISO EM REGUA VINILICA SEMIFLEXIVEL, ENCAIXE CLICADO, E = 4 MM (SEM COLOCACAO)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</si>
  <si>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</si>
  <si>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</si>
  <si>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</si>
  <si>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</si>
  <si>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</si>
  <si>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INDUSTRIAL EM CONCRETO ARMADO DE ACABAMENTO POLIDO, ESPESSURA 12 CM (CIMENTO QUEIMADO) (INCLUSO EXECUCAO)</t>
  </si>
  <si>
    <t>PISO KORODUR (INCLUSO EXECUCAO)</t>
  </si>
  <si>
    <t>PISO PODOTATIL DE CONCRETO - DIRECIONAL E ALERTA, *40 X 40 X 2,5* CM</t>
  </si>
  <si>
    <t>PISO PORCELANATO, BORDA RETA, EXTRA, FORMATO MAIOR QUE 2025 CM2</t>
  </si>
  <si>
    <t>PISO TATIL ALERTA OU DIRECIONAL, DE BORRACHA, COLORIDO, 25 X 25 CM, E = 5 MM, PARA COLA</t>
  </si>
  <si>
    <t>PISO TATIL DE ALERTA OU DIRECIONAL DE BORRACHA, PRETO, 25 X 25 CM, E = 5 MM, PARA COLA</t>
  </si>
  <si>
    <t>PISO TATIL DE ALERTA OU DIRECIONAL, DE BORRACHA, COLORIDO, 25 X 25 CM, E = 12 MM, PARA ARGAMASSA</t>
  </si>
  <si>
    <t>PISO TATIL DE ALERTA OU DIRECIONAL, DE BORRACHA, PRETO, 25 X 25 CM, E = 12 MM, PARA ARGAMASSA</t>
  </si>
  <si>
    <t>PISO URETANO, VERSAO REVESTIMENTO AUTONIVELANTE, ESPESSURA VARIÁVEL DE 3 A 4 MM (INCLUSO EXECUCAO)</t>
  </si>
  <si>
    <t>PISO/ REVESTIMENTO EM GRANITO, POLIDO, TIPO ANDORINHA/ QUARTZ/ CASTELO/ CORUMBA OU OUTROS EQUIVALENTES DA REGIAO, FORMATO MAIOR OU IGUAL A 3025 CM2, E = *2* CM</t>
  </si>
  <si>
    <t>PISO/ REVESTIMENTO EM MARMORE, POLIDO, BRANCO COMUM, FORMATO MAIOR OU IGUAL A 3025 CM2, E = *2* CM</t>
  </si>
  <si>
    <t>PISO/ REVESTIMENTO EM MARMORE, POLIDO, BRANCO COMUM, FORMATO MENOR OU IGUAL A 3025 CM2, E = *2* CM</t>
  </si>
  <si>
    <t>PLACA CIMENTICIA LISA E = 10 MM, DE 1,20 X 3,00 M (SEM AMIANTO)</t>
  </si>
  <si>
    <t>PLACA CIMENTICIA LISA E = 6 MM, DE 1,20 X 3,00 M (SEM AMIANTO)</t>
  </si>
  <si>
    <t>PLACA DE ACO ESMALTADA PARA  IDENTIFICACAO DE RUA, *45 CM X 20* CM</t>
  </si>
  <si>
    <t>PLACA DE ACRILICO TRANSPARENTE ADESIVADA PARA SINALIZACAO DE PORTAS, BORDA POLIDA, DE *25 X 8*, E = 6 MM (NAO INCLUI ACESSORIOS PARA FIXACAO)</t>
  </si>
  <si>
    <t>PLACA DE FIBRA MINERAL PARA FORRO, DE 1250 X 625 MM, E = 15 MM, BORDA RETA, COM PINTURA ANTIMOFO (NAO INCLUI PERFIS)</t>
  </si>
  <si>
    <t>PLACA DE FIBRA MINERAL PARA FORRO, DE 625 X 625 MM, E = 15 MM, BORDA REBAIXADA PARA PERFIL 24 MM, COM PINTURA ANTIMOFO (NAO INCLUI PERFIS)</t>
  </si>
  <si>
    <t>PLACA DE FIBRA MINERAL PARA FORRO, DE 625 X 625 MM, E = 15 MM, BORDA RETA, COM PINTURA ANTIMOFO (NAO INCLUI PERFIS)</t>
  </si>
  <si>
    <t>PLACA DE INAUGURACAO EM BRONZE *35X 50*CM</t>
  </si>
  <si>
    <t>PLACA DE INAUGURACAO METALICA, *40* CM X *60* CM</t>
  </si>
  <si>
    <t>PLACA DE OBRA (PARA CONSTRUCAO CIVIL) EM CHAPA GALVANIZADA *N. 22*, ADESIVADA, DE *2,0 X 1,125* M</t>
  </si>
  <si>
    <t>PLACA DE SINALIZACAO DE SEGURANCA CONTRA INCENDIO - ALERTA, TRIANGULAR, BASE DE *30*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</si>
  <si>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</si>
  <si>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QUADRADA, *20 X 20*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</si>
  <si>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</si>
  <si>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FOTOLUMINESCENTE, RETANGULAR, *13 X 26* CM, EM PVC *2* MM ANTI-CHAMAS (SIMBOLOS, CORES E PICTOGRAMAS CONFORME NBR 13434)</t>
  </si>
  <si>
    <t>PLACA DE SINALIZACAO DE SEGURANCA CONTRA INCENDIO, FOTOLUMINESCENTE, RETANGULAR, *20 X 40* CM, EM PVC *2* MM ANTI-CHAMAS (SIMBOLOS, CORES E PICTOGRAMAS CONFORME NBR 13434)</t>
  </si>
  <si>
    <t>PLACA DE SINALIZACAO EM CHAPA DE ACO NUM 16 COM PINTURA REFLETIVA</t>
  </si>
  <si>
    <t>PLACA DE SINALIZACAO EM CHAPA DE ALUMINIO COM PINTURA REFLETIVA, E = 2 MM</t>
  </si>
  <si>
    <t>PLACA DE VENTILACAO PARA TELHA DE FIBROCIMENTO CANALETE 49 KALHETA</t>
  </si>
  <si>
    <t>PLACA DE VENTILACAO PARA TELHA DE FIBROCIMENTO, CANALETE 90 OU KALHETAO</t>
  </si>
  <si>
    <t>PLACA NUMERACAO RESIDENCIAL EM CHAPA GALVANIZADA ESMALTADA 12 X 18 CM</t>
  </si>
  <si>
    <t>PLACA ORIENTATIVA SOBRE EXERCÍCIOS, 2,00M X 1,00M, EM TUBO DE ACO CARBONO, PINTURA NO PROCESSO ELETROSTATICO - PARA ACADEMIA AO AR LIVRE / ACADEMIA DA TERCEIRA IDADE - ATI</t>
  </si>
  <si>
    <t>PLACA VINILICA SEMIFLEXIVEL PARA PISOS, E = 3,2 MM, 30 X 30 CM (SEM COLOCACAO)</t>
  </si>
  <si>
    <t>PLACA VINILICA SEMIFLEXIVEL PARA REVESTIMENTO DE PISOS E PAREDES, E = 2 MM (SEM COLOCACAO)</t>
  </si>
  <si>
    <t>PLACA/PISO DE CONCRETO POROSO/ PAVIMENTO PERMEAVEL/BLOCO DRENANTE DE CONCRETO, 40 CM X 40 CM, E = 6 CM, COR NATURAL</t>
  </si>
  <si>
    <t>PLACA/TAMPA CEGA EM LATAO ESCOVADO PARA CONDULETE EM LIGA DE ALUMINIO 4 X 4"</t>
  </si>
  <si>
    <t>PLUG OU BUJAO DE FERRO GALVANIZADO, DE 1 1/2"</t>
  </si>
  <si>
    <t>PLUG OU BUJAO DE FERRO GALVANIZADO, DE 1 1/4"</t>
  </si>
  <si>
    <t>PLUG OU BUJAO DE FERRO GALVANIZADO, DE 1/2"</t>
  </si>
  <si>
    <t>PLUG OU BUJAO DE FERRO GALVANIZADO, DE 1"</t>
  </si>
  <si>
    <t>PLUG OU BUJAO DE FERRO GALVANIZADO, DE 2 1/2"</t>
  </si>
  <si>
    <t>PLUG OU BUJAO DE FERRO GALVANIZADO, DE 2"</t>
  </si>
  <si>
    <t>PLUG OU BUJAO DE FERRO GALVANIZADO, DE 3/4"</t>
  </si>
  <si>
    <t>PLUG OU BUJAO DE FERRO GALVANIZADO, DE 3"</t>
  </si>
  <si>
    <t>PLUG OU BUJAO DE FERRO GALVANIZADO, DE 4"</t>
  </si>
  <si>
    <t>PLUG PVC P/ ESG PREDIAL  75MM</t>
  </si>
  <si>
    <t>PLUG PVC P/ ESG PREDIAL 100MM</t>
  </si>
  <si>
    <t>PLUG PVC P/ ESG PREDIAL 50MM</t>
  </si>
  <si>
    <t>PLUG PVC ROSCAVEL,  1/2",  AGUA FRIA PREDIAL (NBR 5648)</t>
  </si>
  <si>
    <t>PLUG PVC,  JE, DN 100 MM, PARA REDE COLETORA ESGOTO (NBR 10569)</t>
  </si>
  <si>
    <t>PLUG PVC, JE, DN 150 MM, PARA REDE COLETORA ESGOTO (NBR 10569)</t>
  </si>
  <si>
    <t>PLUG PVC, JE, DN 200 MM, PARA REDE COLETORA ESGOTO (NBR 10569)</t>
  </si>
  <si>
    <t>PLUG PVC, JE, DN 250 MM, PARA REDE COLETORA ESGOTO (NBR 10569)</t>
  </si>
  <si>
    <t>PLUG PVC, JE, DN 350 MM, PARA REDE COLETORA ESGOTO (NBR 10569)</t>
  </si>
  <si>
    <t>PLUG PVC, ROSCAVEL 1", PARA AGUA FRIA PREDIAL</t>
  </si>
  <si>
    <t>PLUG PVC, ROSCAVEL 3/4", PARA  AGUA FRIA PREDIAL</t>
  </si>
  <si>
    <t>PLUG PVC, ROSCAVEL, 1 1/2",  AGUA FRIA PREDIAL</t>
  </si>
  <si>
    <t>PLUG PVC, ROSCAVEL, 1 1/4",  AGUA FRIA PREDIAL</t>
  </si>
  <si>
    <t>PLUG PVC, ROSCAVEL, 2",  AGUA FRIA PREDIAL</t>
  </si>
  <si>
    <t>PO DE MARMORE (POSTO PEDREIRA/FORNECEDOR, SEM FRETE)</t>
  </si>
  <si>
    <t>PO DE PEDRA (POSTO PEDREIRA/FORNECEDOR, SEM FRETE)</t>
  </si>
  <si>
    <t>POCEIRO / ESCAVADOR DE VALAS E TUBULOES</t>
  </si>
  <si>
    <t>POCEIRO / ESCAVADOR DE VALAS E TUBULOES (MENSALISTA)</t>
  </si>
  <si>
    <t>POLIDORA DE PISO (POLITRIZ) ELETRICA, MOTOR MONOFASICO DE 4 HP, PESO DE 100 KG, DIAMETRO DO TRABALHO DE 450 MM</t>
  </si>
  <si>
    <t>POLIESTIRENO EXPANDIDO/EPS (ISOPOR), PEROLAS, PARA CONCRETO LEVE</t>
  </si>
  <si>
    <t>POLIESTIRENO EXPANDIDO/EPS (ISOPOR), TIPO 2F, BLOCO</t>
  </si>
  <si>
    <t>POLIESTIRENO EXPANDIDO/EPS (ISOPOR), TIPO 2F, PLACA, ISOLAMENTO TERMOACUSTICO, E = 10 MM, 1000 X 500 MM</t>
  </si>
  <si>
    <t>POLIESTIRENO EXPANDIDO/EPS (ISOPOR), TIPO 2F, PLACA, ISOLAMENTO TERMOACUSTICO, E = 20 MM, 1000 X 500 MM</t>
  </si>
  <si>
    <t>POLIESTIRENO EXPANDIDO/EPS (ISOPOR), TIPO 2F, PLACA, ISOLAMENTO TERMOACUSTICO, E = 50 MM, 1000 X 500 MM</t>
  </si>
  <si>
    <t>POLVORA NEGRA</t>
  </si>
  <si>
    <t>PONTEIRO PARA MARTELO ROMPEDOR, DIAMETRO = *28* MM, COMPRIMENTO = *520* MM, ENCAIXE SEXTAVADO</t>
  </si>
  <si>
    <t>PORCA OLHAL EM ACO GALVANIZADO, DIAMETRO NOMINAL DE 16 MM</t>
  </si>
  <si>
    <t>PORCA OLHAL EM ACO GALVANIZADO, ESPESSURA 16MM, ABERTURA 21MM</t>
  </si>
  <si>
    <t>PORCA UNIAO/JUNCAO ZINCADA SEXTAVADA 1/4 ", CHAVE 7/16 ", COMPRIMENTO = 25 MM</t>
  </si>
  <si>
    <t>PORCA ZINCADA, QUADRADA, DIAMETRO 3/8"</t>
  </si>
  <si>
    <t>PORCA ZINCADA, QUADRADA, DIAMETRO 5/8"</t>
  </si>
  <si>
    <t>PORCA ZINCADA, SEXTAVADA, DIAMETRO 1/2"</t>
  </si>
  <si>
    <t>PORCA ZINCADA, SEXTAVADA, DIAMETRO 1/4"</t>
  </si>
  <si>
    <t>PORCA ZINCADA, SEXTAVADA, DIAMETRO 1"</t>
  </si>
  <si>
    <t>PORCA ZINCADA, SEXTAVADA, DIAMETRO 3/8"</t>
  </si>
  <si>
    <t>PORCA ZINCADA, SEXTAVADA, DIAMETRO 5/16"</t>
  </si>
  <si>
    <t>PORCA ZINCADA, SEXTAVADA, DIAMETRO 5/8"</t>
  </si>
  <si>
    <t>PORTA CORTA-FOGO PARA SAIDA DE EMERGENCIA, COM FECHADURA, VAO LUZ DE 90 X 210 CM, CLASSE P-90 (NBR 11742)</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</si>
  <si>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</si>
  <si>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</si>
  <si>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</si>
  <si>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COM LAMBRI HORIZONTAL/LAMINADA, ACABAMENTO ANODIZADO NATURAL, SEM GUARNICAO/ALIZAR/VISTA</t>
  </si>
  <si>
    <t>PORTA DE ABRIR EM ALUMINIO TIPO VENEZIANA, ACABAMENTO ANODIZADO NATURAL, SEM GUARNICAO/ALIZAR/VISTA</t>
  </si>
  <si>
    <t>PORTA DE ABRIR EM ALUMINIO TIPO VENEZIANA, ACABAMENTO ANODIZADO NATURAL, SEM GUARNICAO/ALIZAR/VISTA, 87 X 210 CM</t>
  </si>
  <si>
    <t>PORTA DE ABRIR EM GRADIL COM BARRA CHATA 3 CM X 1/4", COM REQUADRO E GUARNICAO - COMPLETO - ACABAMENTO NATURAL</t>
  </si>
  <si>
    <t>PORTA DE CORRER EM ALUMINIO, DUAS FOLHAS MOVEIS COM VIDRO, FECHADURA E PUXADOR EMBUTIDO, ACABAMENTO ANODIZADO NATURAL, SEM GUARNICAO/ALIZAR/VISTA</t>
  </si>
  <si>
    <t>PORTA DE ENROLAR MANUAL COMPLETA, ARTICULADA RAIADA LARGA, EM ACO GALVANIZADO NATURAL, CHAPA NUMERO 24 (SEM INSTALACAO)</t>
  </si>
  <si>
    <t>PORTA DE ENROLAR MANUAL COMPLETA, PERFIL MEIA CANA CEGA, EM ACO GALVANIZADO COM PINTURA ELETROSTATICA, CHAPA NUMERO 24 " (SEM INSTALACAO)</t>
  </si>
  <si>
    <t>PORTA DE ENROLAR MANUAL COMPLETA, PERFIL MEIA CANA CEGA, EM ACO GALVANIZADO NATURAL, CHAPA NUMERO 24 (SEM INSTALACAO)</t>
  </si>
  <si>
    <t>PORTA DE ENROLAR MANUAL COMPLETA, PERFIL MEIA CANA VAZADA TIJOLINHO, EM ACO GALVANIZADO NATURAL, CHAPA NUMERO 24 (SEM INSTALACAO)</t>
  </si>
  <si>
    <t>PORTA DE MADEIRA QUADRICULADA PARA VIDRO, DE CORRER (EUCALIPTO OU EQUIVALENTE REGIONAL), E = *3,5* CM</t>
  </si>
  <si>
    <t>PORTA DE MADEIRA TIPO VENEZIANA (EUCALIPTO OU EQUIVALENTE REGIONAL), E = *3,5* CM</t>
  </si>
  <si>
    <t>PORTA DE MADEIRA-DE-LEI QUADRICULADA PARA VIDRO, DE CORRER (ANGELIM OU EQUIVALENTE REGIONAL), E = *3,5* CM</t>
  </si>
  <si>
    <t>PORTA DE MADEIRA-DE-LEI TIPO MEXICANA SEM EMENDA (ANGELIM OU EQUIVALENTE REGIONAL), E = *3,5* CM</t>
  </si>
  <si>
    <t>PORTA DE MADEIRA-DE-LEI TIPO VENEZIANA (ANGELIM OU EQUIVALENTE REGIONAL), E = *3,5* CM</t>
  </si>
  <si>
    <t>PORTA DENTE PARA FRESADORA</t>
  </si>
  <si>
    <t>PORTA GRADE DE ENROLAR MANUAL COMPLETA, PERFIL TUBULAR TIJOLINHO 3/4 ", EM ACO GALVANIZADO NATURAL (SEM INSTALACAO)</t>
  </si>
  <si>
    <t>PORTA TOALHA BANHO EM METAL CROMADO, TIPO BARRA</t>
  </si>
  <si>
    <t>PORTA TOALHA ROSTO EM METAL CROMADO, TIPO ARGOLA</t>
  </si>
  <si>
    <t>PORTA VIDRO TEMPERADO INCOLOR, 2 FOLHAS DE CORRER, E = 10 MM (SEM FERRAGENS E SEM COLOCACAO)</t>
  </si>
  <si>
    <t>PORTAO BASCULANTE MANUAL EM ACO GALVANIZADO NATURAL, TIPO LAMBRIL COM REQUADRO/BATENTE, CHAPA NUMERO 26, INCLUI FECHADURA (SEM INSTALACAO)</t>
  </si>
  <si>
    <t>PORTAO BASCULANTE, MANUAL, EM CHAPA TIPO LAMBRIL QUADRADO, COM REQUADRO, ACABAMENTO NATURAL</t>
  </si>
  <si>
    <t>PORTAO DE ABRIR EM GRADIL DE METALON REDONDO DE 3/4"  VERTICAL, COM REQUADRO, ACABAMENTO NATURAL - COMPLETO</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</si>
  <si>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</si>
  <si>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</si>
  <si>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PORTINHOLA DE ABRIR EM ALUMINIO DE 60 X 80 CM, VENEZIANA VENTILADA 1 FOLHA, ACABAMENTO ANODIZADO NATURAL</t>
  </si>
  <si>
    <t>POSTE CONICO CONTINUO EM ACO GALVANIZADO, CURVO, BRACO DUPLO, ENGASTADO,  H = 9 M, DIAMETRO INFERIOR = *135* MM</t>
  </si>
  <si>
    <t>POSTE CONICO CONTINUO EM ACO GALVANIZADO, CURVO, BRACO DUPLO, FLANGEADO,  H = 9 M, DIAMETRO INFERIOR = *135* MM</t>
  </si>
  <si>
    <t>POSTE CONICO CONTINUO EM ACO GALVANIZADO, CURVO, BRACO SIMPLES, ENGASTADO,  H = 9 M, DIAMETRO INFERIOR = *135* MM</t>
  </si>
  <si>
    <t>POSTE CONICO CONTINUO EM ACO GALVANIZADO, CURVO, BRACO SIMPLES, FLANGEADO,  H = 9 M, DIAMETRO INFERIOR = *135* MM</t>
  </si>
  <si>
    <t>POSTE CONICO CONTINUO EM ACO GALVANIZADO, CURVO, BRACO SIMPLES, FLANGEADO, H = 7 M, DIAMETRO INFERIOR = *125* MM</t>
  </si>
  <si>
    <t>POSTE CONICO CONTINUO EM ACO GALVANIZADO, RETO, ENGASTADO,  H = 7 M, DIAMETRO INFERIOR = *125* MM</t>
  </si>
  <si>
    <t>POSTE CONICO CONTINUO EM ACO GALVANIZADO, RETO, ENGASTADO,  H = 9 M, DIAMETRO INFERIOR = *145* MM</t>
  </si>
  <si>
    <t>POSTE CONICO CONTINUO EM ACO GALVANIZADO, RETO, FLANGEADO,  H = 3 M, DIAMETRO INFERIOR = *95* MM</t>
  </si>
  <si>
    <t>POSTE CONICO CONTINUO EM ACO GALVANIZADO, RETO, FLANGEADO, H = 6 M, DIAMETRO INFERIOR = *90* CM</t>
  </si>
  <si>
    <t>POSTE DE CONCRETO CIRCULAR, 150 KG, H = 10 M (NBR 8451)</t>
  </si>
  <si>
    <t>POSTE DE CONCRETO CIRCULAR, 200 KG, H = 11 M (NBR 8451)</t>
  </si>
  <si>
    <t>POSTE DE CONCRETO CIRCULAR, 200 KG, H = 9 M (NBR 8451)</t>
  </si>
  <si>
    <t>POSTE DE CONCRETO CIRCULAR, 300 KG, H = 11 M (NBR 8451)</t>
  </si>
  <si>
    <t>POSTE DE CONCRETO CIRCULAR, 300 KG, H = 9 M (NBR 8451)</t>
  </si>
  <si>
    <t>POSTE DE CONCRETO CIRCULAR, 400 KG, H = 11 M (NBR 8451)</t>
  </si>
  <si>
    <t>POSTE DE CONCRETO CIRCULAR, 400 KG, H = 14 M (NBR 8451)</t>
  </si>
  <si>
    <t>POSTE DE CONCRETO CIRCULAR, 400 KG, H = 9 M (NBR 8451)</t>
  </si>
  <si>
    <t>POSTE DE CONCRETO CIRCULAR, 600 KG, H = 10 M (NBR 8451)</t>
  </si>
  <si>
    <t>POSTE DE CONCRETO DUPLO T ,TIPO B, 500 KG, H = 9 M (NBR 8451)</t>
  </si>
  <si>
    <t>POSTE DE CONCRETO DUPLO T, TIPO B, 300 KG, H = 10 M (NBR 8451)</t>
  </si>
  <si>
    <t>POSTE DE CONCRETO DUPLO T, TIPO B, 300 KG, H = 9 M (NBR 8451)</t>
  </si>
  <si>
    <t>POSTE DE CONCRETO DUPLO T, TIPO D, 200 KG, H = 9 M (NBR 8451)</t>
  </si>
  <si>
    <t>POSTE DE CONCRETO DUPLO T, 200 KG, H = 11 M (NBR 8451)</t>
  </si>
  <si>
    <t>POSTE DE CONCRETO DUPLO T, 300 KG, H = 12 M (NBR 8451)</t>
  </si>
  <si>
    <t>POSTE DE CONCRETO DUPLO T, 400 KG,H = 12 M (NBR 8451)</t>
  </si>
  <si>
    <t>POSTE DECORATIVO PARA JARDIM EM ACO TUBULAR, SEM LUMINARIA, H = *2,5* M</t>
  </si>
  <si>
    <t>POSTE PADRAO SUBTERRANEO 100 A, H = 2,5 M</t>
  </si>
  <si>
    <t>POSTE PADRAO SUBTERRANEO 200 A, H = 2,5 M</t>
  </si>
  <si>
    <t>POZOLANA DE CLASSE C</t>
  </si>
  <si>
    <t>PREGO DE ACO POLIDO COM CABECA DUPLA 17 X 27 (2 1/2 X 11)</t>
  </si>
  <si>
    <t>PREGO DE ACO POLIDO COM CABECA 10 X 10 (7/8 X 17)</t>
  </si>
  <si>
    <t>PREGO DE ACO POLIDO COM CABECA 10 X 11 (1 X 17)</t>
  </si>
  <si>
    <t>PREGO DE ACO POLIDO COM CABECA 12 X 12</t>
  </si>
  <si>
    <t>PREGO DE ACO POLIDO COM CABECA 14 X 18 (1 1/2 X 14)</t>
  </si>
  <si>
    <t>PREGO DE ACO POLIDO COM CABECA 15 X 15 (1 1/4 X 13)</t>
  </si>
  <si>
    <t>PREGO DE ACO POLIDO COM CABECA 15 X 18 (1 1/2 X 13)</t>
  </si>
  <si>
    <t>PREGO DE ACO POLIDO COM CABECA 16 X 24 (2 1/4 X 12)</t>
  </si>
  <si>
    <t>PREGO DE ACO POLIDO COM CABECA 16 X 27 (2 1/2 X 12)</t>
  </si>
  <si>
    <t>PREGO DE ACO POLIDO COM CABECA 17 X 21 (2 X 11)</t>
  </si>
  <si>
    <t>PREGO DE ACO POLIDO COM CABECA 17 X 24 (2 1/4 X 11)</t>
  </si>
  <si>
    <t>PREGO DE ACO POLIDO COM CABECA 17 X 27 (2 1/2 X 11)</t>
  </si>
  <si>
    <t>PREGO DE ACO POLIDO COM CABECA 17 X 30 (2 3/4 X 11)</t>
  </si>
  <si>
    <t>PREGO DE ACO POLIDO COM CABECA 18 X 24 (2 1/4 X 10)</t>
  </si>
  <si>
    <t>PREGO DE ACO POLIDO COM CABECA 18 X 27 (2 1/2 X 10)</t>
  </si>
  <si>
    <t>PREGO DE ACO POLIDO COM CABECA 18 X 30 (2 3/4 X 10)</t>
  </si>
  <si>
    <t>PREGO DE ACO POLIDO COM CABECA 19  X 36 (3 1/4  X  9)</t>
  </si>
  <si>
    <t>PREGO DE ACO POLIDO COM CABECA 19 X 33 (3 X 9)</t>
  </si>
  <si>
    <t>PREGO DE ACO POLIDO COM CABECA 22 X 48 (4 1/4 X 5)</t>
  </si>
  <si>
    <t>PREGO DE ACO POLIDO SEM CABECA 15 X 15 (1 1/4 X 13)</t>
  </si>
  <si>
    <t>PRESSAO DE PERNAS TRIPLO, EM TUBO DE ACO CARBONO, PINTURA NO PROCESSO ELETROSTATICO - EQUIPAMENTO DE GINASTICA PARA ACADEMIA AO AR LIVRE / ACADEMIA DA TERCEIRA IDADE - ATI</t>
  </si>
  <si>
    <t>PRIMER EPOXI</t>
  </si>
  <si>
    <t>PRIMER PARA MANTA ASFALTICA A BASE DE ASFALTO MODIFICADO DILUIDO EM SOLVENTE, APLICACAO A FRIO</t>
  </si>
  <si>
    <t>PRIMER UNIVERSAL, FUNDO ANTICORROSIVO TIPO ZARCAO</t>
  </si>
  <si>
    <t>PROJETOR DE ARGAMASSA, CAPACIDADE DE PROJECAO 1,5 M3/H, ALCANCE DA PROJECAO 30 ATE 60 M, MOTOR ELETRICO TRIFASICO</t>
  </si>
  <si>
    <t>PROJETOR DE ARGAMASSA, CAPACIDADE DE PROJECAO 2,0 M3/H, ALCANCE DA PROJECAO ATE 50 M, MOTOR ELETRICO TRIFASICO</t>
  </si>
  <si>
    <t>PROJETOR PNEUMATICO DE ARGAMASSA PARA CHAPISCO E REBOCO COM RECIPIENTE ACOPLADO, TIPO CANEQUNHA, COM VOLUME DE 1,50 L, SEM COMPRESSOR</t>
  </si>
  <si>
    <t>PROJETOR RETANGULAR FECHADO PARA LAMPADA VAPOR DE MERCURIO/SODIO 250 W A 500 W, CABECEIRAS EM ALUMINIO FUNDIDO, CORPO EM ALUMINIO ANODIZADO, PARA LAMPADA E40 FECHAMENTO EM VIDRO TEMPERADO.</t>
  </si>
  <si>
    <t>PROLONGADOR/EXTENSOR PARA ROLO DE PINTURA 3 M</t>
  </si>
  <si>
    <t>PROLONGAMENTO PVC PARA CAIXA SIFONADA  100 MM X 200 MM (NBR 5688)</t>
  </si>
  <si>
    <t>PROLONGAMENTO PVC PARA CAIXA SIFONADA 100 MM X 100 MM (NBR 5688)</t>
  </si>
  <si>
    <t>PROLONGAMENTO PVC PARA CAIXA SIFONADA, 100 MM X 150 MM (NBR 5688)</t>
  </si>
  <si>
    <t>PROLONGAMENTO PVC PARA CAIXA SIFONADA, 150 MM X 150 MM (NBR 5688)</t>
  </si>
  <si>
    <t>PROLONGAMENTO PVC PARA CAIXA SIFONADA, 150 MM X 200 MM (NBR 5688)</t>
  </si>
  <si>
    <t>PROTETOR AUDITIVO TIPO CONCHA COM ABAFADOR DE RUIDOS, ATENUACAO ACIMA DE 22 DB</t>
  </si>
  <si>
    <t>PROTETOR AUDITIVO TIPO PLUG DE INSERCAO COM CORDAO, ATENUACAO SUPERIOR A 15 DB</t>
  </si>
  <si>
    <t>PROTETOR SOLAR FPS 30, EMBALAGEM 2 LITROS</t>
  </si>
  <si>
    <t>PROTETOR/PONTEIRA PLASTICA PARA PONTA DE VERGALHAO DE ATE 1", TIPO PROTETOR DE ESPERA</t>
  </si>
  <si>
    <t>PRUMO DE CENTRO EM ACO *400* G</t>
  </si>
  <si>
    <t>PRUMO DE PAREDE EM ACO 700 A 750 G</t>
  </si>
  <si>
    <t>PULSADOR CAMPAINHA 10A, 250V (APENAS MODULO)</t>
  </si>
  <si>
    <t>PULSADOR CAMPAINHA 10A, 250V, CONJUNTO MONTADO PARA EMBUTIR 4" X 2" (PLACA + SUPORTE + MODULO)</t>
  </si>
  <si>
    <t>PULSADOR MINUTERIA 10A, 250V (APENAS MODULO)</t>
  </si>
  <si>
    <t>PULSADOR MINUTERIA 10A, 250V, CONJUNTO MONTADO PARA EMBUTIR 4" X 2" (PLACA + SUPORTE + MODULO)</t>
  </si>
  <si>
    <t>PULVERIZADOR DE TINTA ELETRICO / MAQUINA DE PINTURA AIRLESS, VAZAO *2* L/MIN (COLETADO CAIXA)</t>
  </si>
  <si>
    <t>QUADRO DE DISTRIBUICAO COM BARRAMENTO TRIFASICO, DE EMBUTIR, EM CHAPA DE ACO GALVANIZADO, PARA 12 DISJUNTORES DIN, 100 A</t>
  </si>
  <si>
    <t>QUADRO DE DISTRIBUICAO COM BARRAMENTO TRIFASICO, DE EMBUTIR, EM CHAPA DE ACO GALVANIZADO, PARA 18 DISJUNTORES DIN, 100 A, INCLUINDO BARRAMENTO</t>
  </si>
  <si>
    <t>QUADRO DE DISTRIBUICAO COM BARRAMENTO TRIFASICO, DE EMBUTIR, EM CHAPA DE ACO GALVANIZADO, PARA 24 DISJUNTORES DIN, 100 A</t>
  </si>
  <si>
    <t>QUADRO DE DISTRIBUICAO COM BARRAMENTO TRIFASICO, DE EMBUTIR, EM CHAPA DE ACO GALVANIZADO, PARA 28 DISJUNTORES DIN, 100 A</t>
  </si>
  <si>
    <t>QUADRO DE DISTRIBUICAO COM BARRAMENTO TRIFASICO, DE EMBUTIR, EM CHAPA DE ACO GALVANIZADO, PARA 30 DISJUNTORES DIN, 150 A</t>
  </si>
  <si>
    <t>QUADRO DE DISTRIBUICAO COM BARRAMENTO TRIFASICO, DE EMBUTIR, EM CHAPA DE ACO GALVANIZADO, PARA 30 DISJUNTORES DIN, 225 A</t>
  </si>
  <si>
    <t>QUADRO DE DISTRIBUICAO COM BARRAMENTO TRIFASICO, DE EMBUTIR, EM CHAPA DE ACO GALVANIZADO, PARA 36 DISJUNTORES DIN, 100 A</t>
  </si>
  <si>
    <t>QUADRO DE DISTRIBUICAO COM BARRAMENTO TRIFASICO, DE EMBUTIR, EM CHAPA DE ACO GALVANIZADO, PARA 40 DISJUNTORES DIN, 100 A</t>
  </si>
  <si>
    <t>QUADRO DE DISTRIBUICAO COM BARRAMENTO TRIFASICO, DE EMBUTIR, EM CHAPA DE ACO GALVANIZADO, PARA 48 DISJUNTORES DIN, 100 A</t>
  </si>
  <si>
    <t>QUADRO DE DISTRIBUICAO COM BARRAMENTO TRIFASICO, DE SOBREPOR, EM CHAPA DE ACO GALVANIZADO, PARA 12 DISJUNTORES DIN, 100 A</t>
  </si>
  <si>
    <t>QUADRO DE DISTRIBUICAO COM BARRAMENTO TRIFASICO, DE SOBREPOR, EM CHAPA DE ACO GALVANIZADO, PARA 18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</si>
  <si>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</si>
  <si>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</si>
  <si>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</si>
  <si>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48 DISJUNTORES DIN, 100 A</t>
  </si>
  <si>
    <t>QUADRO DE DISTRIBUICAO, EM PVC, DE EMBUTIR, COM BARRAMENTO TERRA / NEUTRO, PARA 12 DISJUNTORES NEMA OU 16 DISJUNTORES DIN</t>
  </si>
  <si>
    <t>QUADRO DE DISTRIBUICAO, EM PVC, DE EMBUTIR, COM BARRAMENTO TERRA / NEUTRO, PARA 18 DISJUNTORES NEMA OU 24 DISJUNTORES DIN</t>
  </si>
  <si>
    <t>QUADRO DE DISTRIBUICAO, EM PVC, DE EMBUTIR, COM BARRAMENTO TERRA / NEUTRO, PARA 27 DISJUNTORES NEMA OU 36 DISJUNTORES DIN</t>
  </si>
  <si>
    <t>QUADRO DE DISTRIBUICAO, EM PVC, DE EMBUTIR, COM BARRAMENTO TERRA / NEUTRO, PARA 48 DISJUNTORES DIN</t>
  </si>
  <si>
    <t>QUADRO DE DISTRIBUICAO, EM PVC, DE EMBUTIR, COM BARRAMENTO TERRA / NEUTRO, PARA 6 DISJUNTORES NEMA OU 8 DISJUNTORES DIN</t>
  </si>
  <si>
    <t>QUADRO DE DISTRIBUICAO, SEM BARRAMENTO, EM PVC, DE EMBUTIR, PARA 12 DISJUNTORES NEMA OU 16 DISJUNTORES DIN</t>
  </si>
  <si>
    <t>QUADRO DE DISTRIBUICAO, SEM BARRAMENTO, EM PVC, DE EMBUTIR, PARA 18 DISJUNTORES NEMA OU 24 DISJUNTORES DIN</t>
  </si>
  <si>
    <t>QUADRO DE DISTRIBUICAO, SEM BARRAMENTO, EM PVC, DE EMBUTIR, PARA 27 DISJUNTORES NEMA OU 36 DISJUNTORES DIN</t>
  </si>
  <si>
    <t>QUADRO DE DISTRIBUICAO, SEM BARRAMENTO, EM PVC, DE EMBUTIR, PARA 3 DISJUNTORES NEMA OU 4 DISJUNTORES DIN</t>
  </si>
  <si>
    <t>QUADRO DE DISTRIBUICAO, SEM BARRAMENTO, EM PVC, DE EMBUTIR, PARA 6 DISJUNTORES NEMA OU 8 DISJUNTORES DIN</t>
  </si>
  <si>
    <t>QUADRO DE DISTRIBUICAO, SEM BARRAMENTO, EM PVC, DE SOBREPOR,  PARA 3 DISJUNTORES NEMA OU 4 DISJUNTORES DIN</t>
  </si>
  <si>
    <t>QUADRO DE DISTRIBUICAO, SEM BARRAMENTO, EM PVC, DE SOBREPOR, PARA 12 DISJUNTORES NEMA OU 16 DISJUNTORES DIN</t>
  </si>
  <si>
    <t>QUADRO DE DISTRIBUICAO, SEM BARRAMENTO, EM PVC, DE SOBREPOR, PARA 18 DISJUNTORES NEMA OU 24 DISJUNTORES DIN</t>
  </si>
  <si>
    <t>QUADRO DE DISTRIBUICAO, SEM BARRAMENTO, EM PVC, DE SOBREPOR, PARA 27 DISJUNTORES NEMA OU 36 DISJUNTORES DIN</t>
  </si>
  <si>
    <t>QUADRO DE DISTRIBUICAO, SEM BARRAMENTO, EM PVC, DE SOBREPOR, PARA 6 DISJUNTORES NEMA OU 8 DISJUNTORES DIN</t>
  </si>
  <si>
    <t>QUEROSENE</t>
  </si>
  <si>
    <t>RALO FOFO COM REQUADRO, QUADRADO 150 X 150 MM</t>
  </si>
  <si>
    <t>RALO FOFO COM REQUADRO, QUADRADO 200 X 200 MM</t>
  </si>
  <si>
    <t>RALO FOFO COM REQUADRO, QUADRADO 250 X 250 MM</t>
  </si>
  <si>
    <t>RALO FOFO COM REQUADRO, QUADRADO 300 X 300 MM</t>
  </si>
  <si>
    <t>RALO FOFO COM REQUADRO, QUADRADO 400 X 400 MM</t>
  </si>
  <si>
    <t>RALO FOFO SEMIESFERICO, 100 MM, PARA LAJES/ CALHAS</t>
  </si>
  <si>
    <t>RALO FOFO SEMIESFERICO, 150 MM, PARA LAJES/ CALHAS</t>
  </si>
  <si>
    <t>RALO FOFO SEMIESFERICO, 200 MM, PARA LAJES/ CALHAS</t>
  </si>
  <si>
    <t>RALO FOFO SEMIESFERICO, 75 MM, PARA LAJES/ CALHAS</t>
  </si>
  <si>
    <t>RALO SECO PVC CONICO, 100 X 40 MM,  COM GRELHA REDONDA BRANCA</t>
  </si>
  <si>
    <t>RALO SECO PVC CONICO, 100 X 40 MM, COM GRELHA QUADRADA</t>
  </si>
  <si>
    <t>RALO SECO PVC QUADRADO, 100 X 100 X 53 MM, SAIDA 40 MM, COM GRELHA BRANCA</t>
  </si>
  <si>
    <t>RALO SIFONADO PVC CILINDRICO, 100 X 40 MM,  COM GRELHA REDONDA BRANCA</t>
  </si>
  <si>
    <t>RALO SIFONADO PVC REDONDO CONICO, 100 X 40 MM, COM GRELHA  BRANCA REDONDA</t>
  </si>
  <si>
    <t>RALO SIFONADO PVC, QUADRADO, 100 X 100 X 53 MM, SAIDA 40 MM, COM GRELHA BRANCA</t>
  </si>
  <si>
    <t>RASTELEIRO</t>
  </si>
  <si>
    <t>RASTELEIRO (MENSALISTA)</t>
  </si>
  <si>
    <t>REATOR ELETRONICO BIVOLT PARA 1 LAMPADA FLUORESCENTE DE 18/20 W</t>
  </si>
  <si>
    <t>REATOR ELETRONICO BIVOLT PARA 1 LAMPADA FLUORESCENTE DE 36/40 W</t>
  </si>
  <si>
    <t>REATOR ELETRONICO BIVOLT PARA 2 LAMPADAS FLUORESCENTES DE 14 W</t>
  </si>
  <si>
    <t>REATOR ELETRONICO BIVOLT PARA 2 LAMPADAS FLUORESCENTES DE 18/20 W</t>
  </si>
  <si>
    <t>REATOR ELETRONICO BIVOLT PARA 2 LAMPADAS FLUORESCENTES DE 36/40 W</t>
  </si>
  <si>
    <t>REATOR INTERNO/INTEGRADO PARA LAMPADA VAPOR METALICO 400 W, ALTO FATOR DE POTENCIA</t>
  </si>
  <si>
    <t>REATOR P/ LAMPADA VAPOR DE SODIO 250W USO EXT</t>
  </si>
  <si>
    <t>REATOR P/ 1 LAMPADA VAPOR DE MERCURIO 125W USO EXT</t>
  </si>
  <si>
    <t>REATOR P/ 1 LAMPADA VAPOR DE MERCURIO 250W USO EXT</t>
  </si>
  <si>
    <t>REATOR P/ 1 LAMPADA VAPOR DE MERCURIO 400W USO EXT</t>
  </si>
  <si>
    <t>REBITE DE ALUMINIO VAZADO DE REPUXO, 3,2 X 8 MM (1KG = 1025 UNIDADES)</t>
  </si>
  <si>
    <t>REBOLO ABRASIVO RETO DE USO GERAL GRAO 36, DE 6 X 1 " (DIAMETRO X ALTURA)</t>
  </si>
  <si>
    <t>REBOLO ABRASIVO RETO DE USO GERAL GRAO 36, DE 6 X 3/4 " (DIAMETRO X ALTURA)</t>
  </si>
  <si>
    <t>RECICLADORA DE ASFALTO A FRIO SOBRE RODAS, LARG. FRESAGEM 2,00 M, POT. 315 KW/422 HP</t>
  </si>
  <si>
    <t>REDUCAO EXCENTRICA PVC NBR 10569 P/REDE COLET ESG PB JE 150 X 100MM</t>
  </si>
  <si>
    <t>REDUCAO EXCENTRICA PVC NBR 10569 P/REDE COLET ESG PB JE 200 X 150MM</t>
  </si>
  <si>
    <t>REDUCAO EXCENTRICA PVC NBR 10569 P/REDE COLET ESG PB JE 250 X 200MM</t>
  </si>
  <si>
    <t>REDUCAO EXCENTRICA PVC P/ ESG PREDIAL DN 100 X 50MM</t>
  </si>
  <si>
    <t>REDUCAO EXCENTRICA PVC P/ ESG PREDIAL DN 100 X 75MM</t>
  </si>
  <si>
    <t>REDUCAO EXCENTRICA PVC P/ ESG PREDIAL DN 75 X 50MM</t>
  </si>
  <si>
    <t>REDUCAO FIXA TIPO STORZ, ENGATE RAPIDO 2.1/2" X 1.1/2", EM LATAO, PARA INSTALACAO PREDIAL COMBATE A INCENDIO PREDIAL</t>
  </si>
  <si>
    <t>REDUCAO PVC PBA, JE, BB, DN 75 X 50 / DE 85 X 60 MM, PARA REDE DE AGUA</t>
  </si>
  <si>
    <t>REDUCAO PVC PBA, JE, PB, DN 100 X 50 / DE 110 X 60 MM, PARA REDE DE AGUA</t>
  </si>
  <si>
    <t>REDUCAO PVC PBA, JE, PB, DN 100 X 75 / DE 110 X 85 MM, PARA REDE DE AGUA</t>
  </si>
  <si>
    <t>REDUCAO PVC PBA, JE, PB, DN 75 X 50 / DE 85 X 60 MM, PARA REDE DE AGUA</t>
  </si>
  <si>
    <t>REDUTOR TIPO THINNER PARA ACABAMENTO</t>
  </si>
  <si>
    <t>REFLETOR REDONDO EM ALUMINIO ANODIZADO PARA LAMPADA VAPOR DE MERCURIO/SODIO, CORPO EM ALUMINIO COM PINTURA EPOXI, PARA LAMPADA E-27 DE 300 W, COM SUPORTE REDONDO E ALCA REGULAVEL PARA FIXACAO.</t>
  </si>
  <si>
    <t>REGISTRO DE ESFERA DE PASSEIO, PVC PARA POLIETILENO, 20 MM</t>
  </si>
  <si>
    <t>REGISTRO DE ESFERA PVC, COM BORBOLETA, COM ROSCA EXTERNA, DE 1/2"</t>
  </si>
  <si>
    <t>REGISTRO DE ESFERA PVC, COM BORBOLETA, COM ROSCA EXTERNA, DE 3/4"</t>
  </si>
  <si>
    <t>REGISTRO DE ESFERA PVC, COM CABECA QUADRADA, COM ROSCA EXTERNA, 1/2"</t>
  </si>
  <si>
    <t>REGISTRO DE ESFERA PVC, COM CABECA QUADRADA, COM ROSCA EXTERNA, 3/4"</t>
  </si>
  <si>
    <t>REGISTRO DE ESFERA, PVC, COM VOLANTE, VS, ROSCAVEL, DN 1 1/2", COM CORPO DIVIDIDO</t>
  </si>
  <si>
    <t>REGISTRO DE ESFERA, PVC, COM VOLANTE, VS, ROSCAVEL, DN 1 1/4", COM CORPO DIVIDIDO</t>
  </si>
  <si>
    <t>REGISTRO DE ESFERA, PVC, COM VOLANTE, VS, ROSCAVEL, DN 1/2", COM CORPO DIVIDIDO</t>
  </si>
  <si>
    <t>REGISTRO DE ESFERA, PVC, COM VOLANTE, VS, ROSCAVEL, DN 1", COM CORPO DIVIDIDO</t>
  </si>
  <si>
    <t>REGISTRO DE ESFERA, PVC, COM VOLANTE, VS, ROSCAVEL, DN 2", COM CORPO DIVIDIDO</t>
  </si>
  <si>
    <t>REGISTRO DE ESFERA, PVC, COM VOLANTE, VS, ROSCAVEL, DN 3/4",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</si>
  <si>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</si>
  <si>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</si>
  <si>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</si>
  <si>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</si>
  <si>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</si>
  <si>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</si>
  <si>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REGISTRO DE PRESSAO PVC, ROSCAVEL, VOLANTE SIMPLES, DE 1/2"</t>
  </si>
  <si>
    <t>REGISTRO DE PRESSAO PVC, ROSCAVEL, VOLANTE SIMPLES, DE 3/4"</t>
  </si>
  <si>
    <t>REGISTRO DE PRESSAO PVC, SOLDAVEL, VOLANTE SIMPLES, DE 20 MM</t>
  </si>
  <si>
    <t>REGISTRO DE PRESSAO PVC, SOLDAVEL, VOLANTE SIMPLES, DE 25 MM</t>
  </si>
  <si>
    <t>REGISTRO GAVETA BRUTO EM LATAO FORJADO, BITOLA 1 " (REF 1509)</t>
  </si>
  <si>
    <t>REGISTRO GAVETA BRUTO EM LATAO FORJADO, BITOLA 1 1/2 " (REF 1509)</t>
  </si>
  <si>
    <t>REGISTRO GAVETA BRUTO EM LATAO FORJADO, BITOLA 1 1/4 " (REF 1509)</t>
  </si>
  <si>
    <t>REGISTRO GAVETA BRUTO EM LATAO FORJADO, BITOLA 1/2 " (REF 1509)</t>
  </si>
  <si>
    <t>REGISTRO GAVETA BRUTO EM LATAO FORJADO, BITOLA 2 " (REF 1509)</t>
  </si>
  <si>
    <t>REGISTRO GAVETA BRUTO EM LATAO FORJADO, BITOLA 2 1/2 " (REF 1509)</t>
  </si>
  <si>
    <t>REGISTRO GAVETA BRUTO EM LATAO FORJADO, BITOLA 3 " (REF 1509)</t>
  </si>
  <si>
    <t>REGISTRO GAVETA BRUTO EM LATAO FORJADO, BITOLA 3/4 " (REF 1509)</t>
  </si>
  <si>
    <t>REGISTRO GAVETA BRUTO EM LATAO FORJADO, BITOLA 4 " (REF 1509)</t>
  </si>
  <si>
    <t>REGISTRO GAVETA COM ACABAMENTO E CANOPLA CROMADOS, SIMPLES, BITOLA 1 " (REF 1509)</t>
  </si>
  <si>
    <t>REGISTRO GAVETA COM ACABAMENTO E CANOPLA CROMADOS, SIMPLES, BITOLA 1 1/2 " (REF 1509)</t>
  </si>
  <si>
    <t>REGISTRO GAVETA COM ACABAMENTO E CANOPLA CROMADOS, SIMPLES, BITOLA 1 1/4 " (REF 1509)</t>
  </si>
  <si>
    <t>REGISTRO GAVETA COM ACABAMENTO E CANOPLA CROMADOS, SIMPLES, BITOLA 1/2 " (REF 1509)</t>
  </si>
  <si>
    <t>REGISTRO GAVETA COM ACABAMENTO E CANOPLA CROMADOS, SIMPLES, BITOLA 3/4 " (REF 1509)</t>
  </si>
  <si>
    <t>REGISTRO OU REGULADOR DE GAS COZINHA, VAZAO DE 2 KG/H, 2,8 KPA</t>
  </si>
  <si>
    <t>REGISTRO OU VALVULA GLOBO ANGULAR EM LATAO, PARA HIDRANTES EM INSTALACAO PREDIAL DE INCENDIO, 45 GRAUS, DIAMETRO DE 2 1/2", COM VOLANTE, CLASSE DE PRESSAO DE ATE 200 PSI</t>
  </si>
  <si>
    <t>REGISTRO PRESSAO BRUTO EM LATAO FORJADO, BITOLA 1/2 " (REF 1400)</t>
  </si>
  <si>
    <t>REGISTRO PRESSAO BRUTO EM LATAO FORJADO, BITOLA 3/4 " (REF 1400)</t>
  </si>
  <si>
    <t>REGISTRO PRESSAO COM ACABAMENTO E CANOPLA CROMADA, SIMPLES, BITOLA 1/2 " (REF 1416)</t>
  </si>
  <si>
    <t>REGISTRO PRESSAO COM ACABAMENTO E CANOPLA CROMADA, SIMPLES, BITOLA 3/4 " (REF 1416)</t>
  </si>
  <si>
    <t>REGUA DE ALUMINIO PARA PEDREIRO 2 X 1 "</t>
  </si>
  <si>
    <t>REGUA VIBRADORA DUPLA PARA CONCRETO A GASOLINA 5,5 HP, PESO DE 60 KG, COMPRIMENTO 4 M</t>
  </si>
  <si>
    <t>REGUA VIBRATORIA DE CONCRETO TRELICADA, EQUIPADA COM MOTOR A GASOLINA DE 9 HP</t>
  </si>
  <si>
    <t>REJEITO DE MINERIO DE FERRO PARA PAVIMENTACAO (POSTO PEDREIRA/FORNECEDOR, SEM FRETE)</t>
  </si>
  <si>
    <t>RELE FOTOELETRICO INTERNO E EXTERNO BIVOLT 1000 W, DE CONECTOR, SEM BASE</t>
  </si>
  <si>
    <t>RELE TERMICO BIMETAL PARA USO EM MOTORES TRIFASICOS, TENSAO 380 V, POTENCIA ATE 15 CV, CORRENTE NOMINAL MAXIMA 22 A</t>
  </si>
  <si>
    <t>REMOVEDOR DE TINTA OLEO/ESMALTE VERNIZ</t>
  </si>
  <si>
    <t>RESINA ACRILICA BASE AGUA - COR BRANCA</t>
  </si>
  <si>
    <t>RESPIRADOR DESCARTAVEL SEM VALVULA DE EXALACAO, PFF 1</t>
  </si>
  <si>
    <t>RETARDO PARA CORDEL DETONANTE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</si>
  <si>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</si>
  <si>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72 HP, PESO OPERACIONAL MINIMO DE 7140 KG, CAPACIDADE MINIMA DA CARREGADEIRA DE 0,79 M3 E DA RETROESCAVADEIRA MINIMA DE 0,18 M3, PROFUNDIDADE DE ESCAVACAO MAXIMA DE 4,50 M</t>
  </si>
  <si>
    <t>RETROESCAVADEIRA SOBRE RODAS COM CARREGADEIRA, TRACAO 4 X 4, POTENCIA LIQUIDA 88 HP, PESO OPERACIONAL MINIMO DE 6674 KG, CAPACIDADE DA CARREGADEIRA DE 1,00 M3 E DA  RETROESCAVADEIRA MINIMA DE 0,26 M3, PROFUNDIDADE DE ESCAVACAO MAXIMA DE 4,37 M</t>
  </si>
  <si>
    <t>REVESTIMENTO DE PAREDE EM GRANILITE, MARMORITE OU GRANITINA - ESP = 5 MM (INCLUSO EXECUCAO)</t>
  </si>
  <si>
    <t>REVESTIMENTO DE PAREDE EM GRANILITE, MARMORITE OU GRANITINA COLORIDO - ESP = 5 MM (INCLUSO EXECUCAO)</t>
  </si>
  <si>
    <t>REVESTIMENTO EM CERAMICA ESMALTADA COMERCIAL, PEI MENOR OU IGUAL A 3, FORMATO MENOR OU IGUAL A 2025 CM2</t>
  </si>
  <si>
    <t>REVESTIMENTO EM CERAMICA ESMALTADA EXTRA, PEI MAIOR OU IGUAL 4, FORMATO MAIOR A 2025 CM2</t>
  </si>
  <si>
    <t>REVESTIMENTO EM CERAMICA ESMALTADA EXTRA, PEI MENOR OU IGUAL A 3, FORMATO MENOR OU IGUAL A 2025 CM2</t>
  </si>
  <si>
    <t>REVESTIMENTO EPOXI DE ALTA RESISTENCIA QUIMICA, ISENTO DE SOLVENTES, BICOMPONENTE</t>
  </si>
  <si>
    <t>REVESTIMENTO PARA ESCADA EM GRANILITE, MARMORITE OU GRANITINA ESP = 8 MM (INCLUSO EXECUCAO)</t>
  </si>
  <si>
    <t>ROCADEIRA COSTAL COM MOTOR A GASOLINA DE *32* CC</t>
  </si>
  <si>
    <t>ROCADEIRA DESLOCAVEL, LARGURA DE TRABALHO DE 1,3 M</t>
  </si>
  <si>
    <t>RODAFORRO EM PVC, PARA FORRO DE PVC, COMPRIMENTO 6 M</t>
  </si>
  <si>
    <t>RODAPE ARDOSIA, CINZA, 10 CM, E= *1CM</t>
  </si>
  <si>
    <t>RODAPE DE BORRACHA LISO, H = 70 MM, E = *2* MM, PARA ARGAMASSA, PRETO</t>
  </si>
  <si>
    <t>RODAPE DE MADEIRA MACICA CUMARU/IPE CHAMPANHE OU EQUIVALENTE DA REGIAO, *1,5 X 7 CM</t>
  </si>
  <si>
    <t>RODAPE EM MARMORE, POLIDO, BRANCO COMUM, L= *7* CM, E=  *2* CM, CORTE RETO</t>
  </si>
  <si>
    <t>RODAPE EM POLIESTIRENO, BRANCO, H = *5* CM, E = *1,5* CM</t>
  </si>
  <si>
    <t>RODAPE OU RODABANCADA EM GRANITO, POLIDO, TIPO ANDORINHA/ QUARTZ/ CASTELO/ CORUMBA OU OUTROS EQUIVALENTES DA REGIAO, H= 10 CM, E=  *2,0* CM</t>
  </si>
  <si>
    <t>RODAPE PLANO PARA PISO VINILICO, H = 5 CM</t>
  </si>
  <si>
    <t>RODAPE PRE-MOLDADO DE GRANILITE, MARMORITE OU GRANITINA L = 10 CM</t>
  </si>
  <si>
    <t>RODO PARA CHAO 40 CM COM CABO</t>
  </si>
  <si>
    <t>ROLDANA PLASTICA COM PREGO, TAMANHO 30 X 30 MM, PARA INSTALACAO ELETRICA APARENTE</t>
  </si>
  <si>
    <t>ROLO COMPACTADOR DE PNEUS, ESTATICO, PRESSAO VARIAVEL, POTENCIA 110 HP, PESO SEM/COM LASTRO 10,8/27 T, LARGURA DE ROLAGEM 2,30 M</t>
  </si>
  <si>
    <t>ROLO COMPACTADOR DE PNEUS, ESTATICO, PRESSAO VARIAVEL, POTENCIA 111 HP, PESO SEM/COM LASTRO 9,5/26,0 T, LARGURA DE ROLAGEM 1,90 M</t>
  </si>
  <si>
    <t>ROLO COMPACTADOR PE DE CARNEIRO VIBRATORIO, POTENCIA 125 HP, PESO OPERACIONAL SEM/COM LASTRO 11,95/13,30 T, IMPACTO DINAMICO 38,5/22,5 T, LARGURA DE TRABALHO 2,15 M</t>
  </si>
  <si>
    <t>ROLO COMPACTADOR PE DE CARNEIRO VIBRATORIO, POTENCIA 80 HP, PESO OPERACIONAL SEM/COM LASTRO 7,4/8,8 T, LARGURA DE TRABALHO 1,68 M</t>
  </si>
  <si>
    <t>ROLO COMPACTADOR VIBRATORIO DE UM CILINDRO LISO DE ACO, POTENCIA 125 HP, PESO SEM/COM LASTRO 10,75/12,92 T, IMPACTO DINAMICO 31,5/18,5 T, LARGURA TRABALHO 2,15 M</t>
  </si>
  <si>
    <t>ROLO COMPACTADOR VIBRATORIO DE UM CILINDRO, ACO LISO, POTENCIA 80 HP, PESO OPERACIONAL MAXIMO 8,1 T, IMPACTO DINAMICO 16,15/9,5 T, LARGURA TRABALHO 1,68 M</t>
  </si>
  <si>
    <t>ROLO COMPACTADOR VIBRATORIO PE DE CARNEIRO, COM CONTROLE REMOTO POR RADIO, POTENCIA  12,5 KW, PESO OPERACIONAL DE 1,675 T, LARGURA DE TRABALHO 0,85 M</t>
  </si>
  <si>
    <t>ROLO COMPACTADOR VIBRATORIO REBOCAVEL, CILINDRO DE ACO LISO, POTENCIA DE TRACAO DE 65 CV, PESO DE 4,7 T, IMPACTO DINAMICO TOTAL DE 18,3 T, LARGURA DO ROLO 1,67 M</t>
  </si>
  <si>
    <t>ROLO COMPACTADOR VIBRATORIO TANDEM, ACO LISO, POTENCIA 125 HP, PESO SEM/COM LASTRO 10,20/11,65 T, LARGURA DE TRABALHO 1,73 M</t>
  </si>
  <si>
    <t>ROLO COMPACTADOR VIBRATORIO TANDEM, ACO LISO, POTENCIA 58 CV, PESO SEM/COM LASTRO 6,5/9,4 T, LARGURA DE TRABALHO 1,20 M</t>
  </si>
  <si>
    <t>ROLO DE ESPUMA POLIESTER 23 CM (SEM CABO)</t>
  </si>
  <si>
    <t>ROLO DE LA DE CARNEIRO 23 CM (SEM CABO)</t>
  </si>
  <si>
    <t>ROMPEDOR ELETRICO PESO 26 KG, POTENCIA OPERACIONAL DE 2,5 KW</t>
  </si>
  <si>
    <t>ROSETA QUADRADA, SEM FUROS, EM ACO INOX POLIDO, LARGURA APROXIMADA DE 50 MM, PARA FECHADURA DE PORTA - PARAFUSOS INCLUIDOS</t>
  </si>
  <si>
    <t>ROSETA REDONDA DE SOBREPOR, SEM FUROS, EM ACO INOX POLIDO, DIAMETRO APROXIMADO DE 50 MM, PARA FECHADURA DE PORTA - PARAFUSOS INCLUIDOS</t>
  </si>
  <si>
    <t>ROTACAO DIAGONAL DUPLA, APARELHO TRIPLO, EM TUBO DE ACO CARBONO, PINTURA NO PROCESSO ELETROSTATICO - EQUIPAMENTO DE GINASTICA PARA ACADEMIA AO AR LIVRE / ACADEMIA DA TERCEIRA IDADE - ATI</t>
  </si>
  <si>
    <t>ROTACAO VERTICAL DUPLO, EM TUBO DE ACO CARBONO, PINTURA NO PROCESSO ELETROSTATICO - EQUIPAMENTO DE GINASTICA PARA ACADEMIA AO AR LIVRE / ACADEMIA DA TERCEIRA IDADE - ATI</t>
  </si>
  <si>
    <t>RUFO EXTERNO DE CHAPA DE ACO GALVANIZADA NUM 26, CORTE 25 CM</t>
  </si>
  <si>
    <t>RUFO EXTERNO DE CHAPA DE ACO GALVANIZADA NUM 26, CORTE 28 CM</t>
  </si>
  <si>
    <t>RUFO EXTERNO/INTERNO DE CHAPA DE ACO GALVANIZADA NUM 26, CORTE 33 CM</t>
  </si>
  <si>
    <t>RUFO INTERNO DE CHAPA DE ACO GALVANIZADA NUM 26, CORTE 50 CM</t>
  </si>
  <si>
    <t>RUFO INTERNO/EXTERNO DE CHAPA DE ACO GALVANIZADA NUM 24, CORTE 25 CM</t>
  </si>
  <si>
    <t>RUFO PARA TELHA ESTRUTURAL DE FIBROCIMENTO 1 ABA (SEM AMIANTO)</t>
  </si>
  <si>
    <t>RUFO PARA TELHA ESTRUTURAL DE FIBROCIMENTO 2 ABAS, COMPRIMENTO DE 1031 MM (SEM AMIANTO)</t>
  </si>
  <si>
    <t>RUFO PARA TELHA ONDULADA DE FIBROCIMENTO, E = 6 MM, ABA *260* MM, COMPRIMENTO 1100 MM (SEM AMIANTO)</t>
  </si>
  <si>
    <t>SABONETEIRA DE PAREDE EM METAL CROMADO</t>
  </si>
  <si>
    <t>SABONETEIRA PLASTICA TIPO DISPENSER PARA SABONETE LIQUIDO COM RESERVATORIO 800 A 1500 ML</t>
  </si>
  <si>
    <t>SACO DE RAFIA PARA ENTULHO, NOVO, LISO (SEM CLICHE), *60 x 90* CM</t>
  </si>
  <si>
    <t>SAIBRO PARA ARGAMASSA (COLETADO NO COMERCIO)</t>
  </si>
  <si>
    <t>SAPATA DE PVC ADITIVADO NERVURADO D = 6"</t>
  </si>
  <si>
    <t>SAPATA DE PVC ADITIVADO NERVURADO D = 8"</t>
  </si>
  <si>
    <t>SAPATILHA EM ACO GALVANIZADO PARA CABOS COM DIAMETRO NOMINAL ATE 5/8"</t>
  </si>
  <si>
    <t>SEGURO - HORISTA (COLETADO CAIXA)</t>
  </si>
  <si>
    <t>SEGURO - MENSALISTA (COLETADO CAIXA)</t>
  </si>
  <si>
    <t>SEIXO ROLADO PARA APLICACAO EM CONCRETO (POSTO PEDREIRA/FORNECEDOR, SEM FRETE)</t>
  </si>
  <si>
    <t>SELADOR ACRILICO PAREDES INTERNAS/EXTERNAS</t>
  </si>
  <si>
    <t>SELADOR HORIZONTAL PARA FITA DE ACO 1 "</t>
  </si>
  <si>
    <t>SELADOR PVA PAREDES INTERNAS</t>
  </si>
  <si>
    <t>SELANTE A BASE DE ALCATRAO E POLIURETANO PARA JUNTAS HORIZONTAIS</t>
  </si>
  <si>
    <t>SELANTE A BASE DE RESINAS ACRILICAS PARA TRINCAS</t>
  </si>
  <si>
    <t>SELANTE ACRILICO PARA TRATAMENTO / ACABAMENTO SUPERFICIAL DE CONCRETO ESTAMPADO, APARENTE, PEDRAS E OUTROS</t>
  </si>
  <si>
    <t>SELANTE DE BASE ASFALTICA PARA VEDACAO</t>
  </si>
  <si>
    <t>SELANTE ELASTICO MONOCOMPONENTE A BASE DE POLIURETANO (PU) PARA JUNTAS DIVERSAS</t>
  </si>
  <si>
    <t xml:space="preserve">310ML </t>
  </si>
  <si>
    <t>SELANTE MONOCOMPONENTE A BASE DE SILICONE DE BAIXO MODULO, PARA JUNTAS DE PAVIMENTACAO</t>
  </si>
  <si>
    <t>SELANTE TIPO VEDA CALHA PARA METAL E FIBROCIMENTO</t>
  </si>
  <si>
    <t>SELIM COMPACTO EM PVC, SEM TRAVA,  DN 150 X 100 MM, PARA REDE COLETORA ESGOTO (NBR 10569)</t>
  </si>
  <si>
    <t>SELIM COMPACTO EM PVC, SEM TRAVA,  DN 200 X 100 MM, PARA REDE COLETORA ESGOTO (NBR 10569)</t>
  </si>
  <si>
    <t>SELIM COMPACTO EM PVC, SEM TRAVAS,  DN 300 X 100 MM, PARA REDE COLETORA ESGOTO (NBR 10569)</t>
  </si>
  <si>
    <t>SELIM PVC, COM TRAVA, JE, 90 GRAUS,  DN 125 X 100 MM OU 150 X 100 MM, PARA REDE COLETORA ESGOTO (NBR 10569)</t>
  </si>
  <si>
    <t>SELIM PVC, SOLDAVEL, SEM TRAVA, JE, 90 GRAUS,  DN 200 X 100 MM, PARA REDE COLETORA ESGOTO (NBR 10569)</t>
  </si>
  <si>
    <t>SEMIRREBOQUE COM DOIS EIXOS EM TANDEM TIPO BASCULANTE COM CACAMBA METALICA 14 M3  (INCLUI MONTAGEM, NAO INCLUI CAVALO MECANICO)</t>
  </si>
  <si>
    <t>SEMIRREBOQUE COM TRES EIXOS EM TANDEM TIPO BASCULANTE COM CACAMBA METALICA 18 M3 (INCLUI MONTAGEM, NAO INCLUI CAVALO MECANICO)</t>
  </si>
  <si>
    <t>SEMIRREBOQUE COM TRES EIXOS, PARA TRANSPORTE DE CARGA SECA, DIMENSOES APROXIMADAS 2,60 X 12,50 X 0,50 M (NAO INCLUI CAVALO MECANICO)</t>
  </si>
  <si>
    <t>SENSOR DE PRESENCA BIVOLT COM FOTOCELULA PARA QUALQUER TIPO DE LAMPADA, POTENCIA MAXIMA *1000* W, USO EXTERNO</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</si>
  <si>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</si>
  <si>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</si>
  <si>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</si>
  <si>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</si>
  <si>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SERRA CIRCULAR DE BANCADA COM MOTOR ELETRICO, POTENCIA DE *1600* W, PARA DISCO DE DIAMETRO DE 10" (250 MM)</t>
  </si>
  <si>
    <t>SERRA CIRCULAR DE BANCADA, MODELO PICA-PAU, DIAMETRO DE 350 MM. CARACTERISTICAS DO MOTOR: TRIFASICO, POTENCIA DE 5 HP, FREQUENCIA DE 60 HZ</t>
  </si>
  <si>
    <t>SERRALHEIRO</t>
  </si>
  <si>
    <t>SERRALHEIRO (MENSALISTA)</t>
  </si>
  <si>
    <t>SERVENTE DE OBRAS</t>
  </si>
  <si>
    <t>SERVENTE DE OBRAS (MENSALISTA)</t>
  </si>
  <si>
    <t>SERVICO DE BOMBEAMENTO DE CONCRETO COM CONSUMO MINIMO DE 40 M3</t>
  </si>
  <si>
    <t>SIFAO EM METAL CROMADO PARA PIA AMERICANA, 1.1/2 X 1.1/2 "</t>
  </si>
  <si>
    <t>SIFAO EM METAL CROMADO PARA PIA AMERICANA, 1.1/2 X 2 "</t>
  </si>
  <si>
    <t>SIFAO EM METAL CROMADO PARA PIA OU LAVATORIO, 1 X 1.1/2 "</t>
  </si>
  <si>
    <t>SIFAO EM METAL CROMADO PARA TANQUE, 1.1/4 X 1.1/2 "</t>
  </si>
  <si>
    <t>SIFAO PLASTICO EXTENSIVEL UNIVERSAL, TIPO COPO</t>
  </si>
  <si>
    <t>SIFAO PLASTICO FLEXIVEL SAIDA VERTICAL PARA COLUNA LAVATORIO, 1 X 1.1/2 "</t>
  </si>
  <si>
    <t>SIFAO PLASTICO TIPO COPO PARA PIA AMERICANA 1.1/2 X 1.1/2 "</t>
  </si>
  <si>
    <t>SIFAO PLASTICO TIPO COPO PARA PIA OU LAVATORIO, 1 X 1.1/2 "</t>
  </si>
  <si>
    <t>SIFAO PLASTICO TIPO COPO PARA TANQUE, 1.1/4 X 1.1/2 "</t>
  </si>
  <si>
    <t>SILICA ATIVA PARA ADICAO EM CONCRETO E ARGAMASSA</t>
  </si>
  <si>
    <t>SILICONE ACETICO USO GERAL INCOLOR 280 G</t>
  </si>
  <si>
    <t>SIMULADOR DE CAMINHADA TRIPLO, EM TUBO DE ACO CARBONO, PINTURA NO PROCESSO ELETROSTATICO - EQUIPAMENTO DE GINASTICA PARA ACADEMIA AO AR LIVRE / ACADEMIA DA TERCEIRA IDADE - ATI</t>
  </si>
  <si>
    <t>SIMULADOR DE CAVALGADA TRIPLO, EM TUBO DE ACO CARBONO, PINTURA NO PROCESSO ELETROSTATICO - EQUIPAMENTO DE GINASTICA PARA ACADEMIA AO AR LIVRE / ACADEMIA DA TERCEIRA IDADE - ATI</t>
  </si>
  <si>
    <t>SIMULADOR DE REMO INDIVIDUAL, EM TUBO DE ACO CARBONO, PINTURA NO PROCESSO ELETROSTATICO - EQUIPAMENTO DE GINASTICA PARA ACADEMIA AO AR LIVRE / ACADEMIA DA TERCEIRA IDADE - ATI</t>
  </si>
  <si>
    <t>SINALIZADOR NOTURNO SIMPLES PARA PARA-RAIOS, SEM RELE FOTOELETRICO</t>
  </si>
  <si>
    <t>SISAL EM FIBRA</t>
  </si>
  <si>
    <t>SISTEMA DE FORMAS MANUSEAVEIS DE ALUMINIO, PARA BLOCO RESID. COM PAREDES DE CONCRETO MOLDADAS IN LOCO, BLOCO COM 4 PAV. E 4 UNIDADES POR PAV., UNIDADE HABITACIONALCOM 48 M2 E 2 QUARTOS; TELHA DE FIBROCIMENTO (COLETADO CAIXA)</t>
  </si>
  <si>
    <t>SISTEMA DE FORMAS MANUSEAVEIS DE ALUMINIO, PARA EDIF. RESID. UNIFAMILIAR COM PAREDES DE CONCRETO MOLDADAS IN LOCO, UNIDADE HABITACIONAL TERREA COM 38 M2, COM SALA, CIRCULACAO, 2 QUARTOS, BANHEIRO, COZINHA E TANQUE EXTERNO (SEM COBERTURA) (COLETADO CAIXA)</t>
  </si>
  <si>
    <t>SOLDA EM BARRA DE ESTANHO-CHUMBO 50/50</t>
  </si>
  <si>
    <t>SOLDA EM VARETA FOSCOPER, D = *2,5* MM  X COMPRIMENTO 500 MM</t>
  </si>
  <si>
    <t>SOLDA ESTANHO/COBRE PARA CONEXOES DE COBRE, FIO 2,5 MM, CARRETEL 500 GR (SEM CHUMBO)</t>
  </si>
  <si>
    <t>SOLDADOR</t>
  </si>
  <si>
    <t>SOLDADOR (MENSALISTA)</t>
  </si>
  <si>
    <t>SOLDADOR ELETRICO (PARA SOLDA A SER TESTADA COM RAIOS "X")</t>
  </si>
  <si>
    <t>SOLDADOR ELETRICO (PARA SOLDA A SER TESTADA COM RAIOS "X") (MENSALISTA)</t>
  </si>
  <si>
    <t>SOLEIRA EM GRANITO, POLIDO, TIPO ANDORINHA/ QUARTZ/ CASTELO/ CORUMBA OU OUTROS EQUIVALENTES DA REGIAO, L= *15* CM, E=  *2,0* CM</t>
  </si>
  <si>
    <t>SOLEIRA PRE-MOLDADA EM GRANILITE, MARMORITE OU GRANITINA, L = *15 CM</t>
  </si>
  <si>
    <t>SOLEIRA/ PEITORIL EM MARMORE, POLIDO, BRANCO COMUM, L= *15* CM, E=  *2* CM,  CORTE RETO</t>
  </si>
  <si>
    <t>SOLEIRA/ TABEIRA EM MARMORE, POLIDO, BRANCO COMUM, L= 5 CM, E=  *2,0* CM</t>
  </si>
  <si>
    <t>SOLUCAO ASFALTICA ELASTOMERICA PARA IMPRIMACAO, APLICACAO A FRIO</t>
  </si>
  <si>
    <t>SOLUCAO LIMPADORA PARA PVC, FRASCO COM 1000 CM3</t>
  </si>
  <si>
    <t>SOLUCAO LIMPADORA PARA PVC, FRASCO COM 200 CM3</t>
  </si>
  <si>
    <t>SOLVENTE DILUENTE A BASE DE AGUARRAS</t>
  </si>
  <si>
    <t>SOLVENTE PARA COLA (PARA LAMINADO MELAMINICO) A BASE DE RESINA SINTETICA</t>
  </si>
  <si>
    <t>SOQUETE DE BAQUELITE BASE E27, PARA LAMPADAS</t>
  </si>
  <si>
    <t>SOQUETE DE PORCELANA BASE E27, FIXO DE TETO, PARA LAMPADAS</t>
  </si>
  <si>
    <t>SOQUETE DE PORCELANA BASE E27, PARA USO AO TEMPO, PARA LAMPADAS</t>
  </si>
  <si>
    <t>SOQUETE DE PVC / TERMOPLASTICO BASE E27, COM CHAVE, PARA LAMPADAS</t>
  </si>
  <si>
    <t>SOQUETE DE PVC / TERMOPLASTICO BASE E27, COM RABICHO, PARA LAMPADAS</t>
  </si>
  <si>
    <t>SPRINKLER TIPO PENDENTE, 68 GRAUS CELSIUS (BULBO VERMELHO), ACABAMENTO CROMADO, 1/2" - 15 MM</t>
  </si>
  <si>
    <t>SPRINKLER TIPO PENDENTE, 68 GRAUS CELSIUS (BULBO VERMELHO), ACABAMENTO CROMADO, 3/4" - 20 MM</t>
  </si>
  <si>
    <t>SPRINKLER TIPO PENDENTE, 68 GRAUS CELSIUS (BULBO VERMELHO), ACABAMENTO NATURAL, 1/2" - 15 MM</t>
  </si>
  <si>
    <t>SPRINKLER TIPO PENDENTE, 68 GRAUS CELSIUS (BULBO VERMELHO), ACABAMENTO NATURAL, 3/4" - 20 MM</t>
  </si>
  <si>
    <t>SPRINKLER TIPO PENDENTE, 79 GRAUS CELSIUS (BULBO AMARELO), ACABAMENTO CROMADO, 3/4" - 20 MM</t>
  </si>
  <si>
    <t>SPRINKLER TIPO PENDENTE, 79 GRAUS CELSIUS (BULBO AMARELO), ACABAMENTO NATURAL, 3/4" - 20 MM</t>
  </si>
  <si>
    <t>SPRINKLER TIPO PENDENTE, 79 GRAUS CELSIUS (BULBO AMARELO,) ACABAMENTO NATURAL OU CROMADO, 1/2" - 15 MM</t>
  </si>
  <si>
    <t>SUPORTE "Y" PARA FITA PERFURADA</t>
  </si>
  <si>
    <t>SUPORTE DE FIXACAO PARA ESPELHO / PLACA 4" X 2", PARA 3 MODULOS, PARA INSTALACAO DE TOMADAS E INTERRUPTORES (SOMENTE SUPORTE)</t>
  </si>
  <si>
    <t>SUPORTE DE FIXACAO PARA ESPELHO / PLACA 4" X 4", PARA 6 MODULOS, PARA INSTALACAO DE TOMADAS E INTERRUPTORES (SOMENTE SUPORTE)</t>
  </si>
  <si>
    <t>SUPORTE DE PVC PARA CALHA PLUVIAL, DIAMETRO ENTRE 119 E 170 MM, PARA DRENAGEM PREDIAL</t>
  </si>
  <si>
    <t>SUPORTE EM ACO GALVANIZADO PARA TRANSFORMADOR PARA POSTE DUPLO T 185 X 95 MM, CHAPA DE 5/16"</t>
  </si>
  <si>
    <t>SUPORTE GUIA SIMPLES COM ROLDANA EM POLIPROPILENO PARA CHUMBAR, H = 20 CM</t>
  </si>
  <si>
    <t>SUPORTE ISOLADOR REFORCADO DIAMETRO NOMINAL 5/16", COM ROSCA SOBERBA E BUCHA</t>
  </si>
  <si>
    <t>SUPORTE ISOLADOR SIMPLES DIAMETRO NOMINAL 5/16", COM ROSCA SOBERBA E BUCHA</t>
  </si>
  <si>
    <t>SUPORTE MAO-FRANCESA EM ACO, ABAS IGUAIS 30 CM, CAPACIDADE MINIMA 60 KG, BRANCO</t>
  </si>
  <si>
    <t>SUPORTE MAO-FRANCESA EM ACO, ABAS IGUAIS 40 CM, CAPACIDADE MINIMA 70 KG, BRANCO</t>
  </si>
  <si>
    <t>SUPORTE METALICO PARA CALHA PLUVIAL,  ZINCADO, DOBRADO, DIAMETRO ENTRE 119 E 170 MM, PARA DRENAGEM PREDIAL</t>
  </si>
  <si>
    <t>SUPORTE PARA CALHA DE 150 MM EM FERRO GALVANIZADO</t>
  </si>
  <si>
    <t>SUPORTE PARA TUBO DIAMETRO NOMINAL 2", COM ROSCA MECANICA</t>
  </si>
  <si>
    <t>SURF DUPLO, EM TUBO DE ACO CARBONO, PINTURA NO PROCESSO ELETROSTATICO - EQUIPAMENTO DE GINASTICA PARA ACADEMIA AO AR LIVRE / ACADEMIA DA TERCEIRA IDADE - ATI</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</si>
  <si>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</si>
  <si>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</si>
  <si>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</si>
  <si>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TACO DE MADEIRA PARA PISO, IPE (CERNE) OU EQUIVALENTE DA REGIAO, 7 X 42 CM, E = 2 CM</t>
  </si>
  <si>
    <t>TALABARTE DE SEGURANCA, 2 MOSQUETOES TRAVA DUPLA *53* MM DE ABERTURA, COM ABSORVEDOR DE ENERGIA</t>
  </si>
  <si>
    <t>TALHA ELETRICA 3 T, VELOCIDADE  2,1 M / MIN, POTENCIA 1,3 KW</t>
  </si>
  <si>
    <t>TALHA MANUAL DE CORRENTE, CAPACIDADE DE 1 T COM ELEVACAO DE 3 M</t>
  </si>
  <si>
    <t>TALHA MANUAL DE CORRENTE, CAPACIDADE DE 2 T COM ELEVACAO DE 3 M</t>
  </si>
  <si>
    <t>TALHADEIRA COM PUNHO DE PROTECAO *20 X 250* MM</t>
  </si>
  <si>
    <t>TAMPA CEGA EM PVC PARA CONDULETE 4 X 2"</t>
  </si>
  <si>
    <t>TAMPA DE CONCRETO PARA PV OU CAIXA DE INSPECAO, DIMENSOES 600 X 600 X 50 MM</t>
  </si>
  <si>
    <t>TAMPA PARA CONDULETE, EM PVC, PARA TOMADA HEXAGONAL</t>
  </si>
  <si>
    <t>TAMPA PARA CONDULETE, EM PVC, PARA 1 INTERRUPTOR</t>
  </si>
  <si>
    <t>TAMPA PARA CONDULETE, EM PVC, PARA 1 MODULO RJ</t>
  </si>
  <si>
    <t>TAMPA PARA CONDULETE, EM PVC, PARA 2 MODULOS RJ</t>
  </si>
  <si>
    <t>TAMPAO / CAP, ROSCA FEMEA, METALICO, PARA TUBO PEX, DN 1/2"</t>
  </si>
  <si>
    <t>TAMPAO / CAP, ROSCA FEMEA, METALICO, PARA TUBO PEX, DN 3/4"</t>
  </si>
  <si>
    <t>TAMPAO / CAP, ROSCA MACHO, PARA TUBO PEX, DN 1/2"</t>
  </si>
  <si>
    <t>TAMPAO / CAP, ROSCA MACHO, PARA TUBO PEX, DN 1"</t>
  </si>
  <si>
    <t>TAMPAO / CAP, ROSCA MACHO, PARA TUBO PEX, DN 3/4"</t>
  </si>
  <si>
    <t>TAMPAO / TERMINAL / PLUG, D = 1 1/4" , PARA DUTO CORRUGADO PEAD (CABEAMENTO SUBTERRANEO)</t>
  </si>
  <si>
    <t>TAMPAO / TERMINAL / PLUG, D = 2" , PARA DUTO CORRUGADO PEAD (CABEAMENTO SUBTERRANEO)</t>
  </si>
  <si>
    <t>TAMPAO / TERMINAL / PLUG, D = 3" , PARA DUTO CORRUGADO PEAD (CABEAMENTO SUBTERRANEO)</t>
  </si>
  <si>
    <t>TAMPAO / TERMINAL / PLUG, D = 4" , PARA DUTO CORRUGADO PEAD (CABEAMENTO SUBTERRANEO)</t>
  </si>
  <si>
    <t>TAMPAO COM CORRENTE, EM LATAO, ENGATE RAPIDO 1 1/2", PARA INSTALACAO PREDIAL DE COMBATE A INCENDIO</t>
  </si>
  <si>
    <t>TAMPAO COM CORRENTE, EM LATAO, ENGATE RAPIDO 2 1/2", PARA INSTALACAO PREDIAL DE COMBATE A INCENDIO</t>
  </si>
  <si>
    <t>TAMPAO COMPLETO PARA TIL, EM PVC, OCRE, DN 100 MM, PARA REDE COLETORA DE ESGOTO</t>
  </si>
  <si>
    <t>TAMPAO COMPLETO PARA TIL, EM PVC, OCRE, DN 150 MM, PARA REDE COLETORA DE ESGOTO</t>
  </si>
  <si>
    <t>TAMPAO COMPLETO PARA TIL, EM PVC, OCRE, DN 200 MM, PARA REDE COLETORA DE ESGOTO</t>
  </si>
  <si>
    <t>TAMPAO COMPLETO PARA TIL, EM PVC, OCRE, DN 250 MM, PARA REDE COLETORA DE ESGOTO</t>
  </si>
  <si>
    <t>TAMPAO FOFO ARTICULADO P/ REGISTRO, CLASSE A15 CARGA MAX 1,5 T, *200 X 200* MM</t>
  </si>
  <si>
    <t>TAMPAO FOFO ARTICULADO P/ REGISTRO, CLASSE A15 CARGA MAXIMA 1,5 T, *400 X 400* MM</t>
  </si>
  <si>
    <t>TAMPAO FOFO ARTICULADO, CLASSE B125 CARGA MAX 12,5 T, REDONDO TAMPA 600 MM, REDE PLUVIAL/ESGOTO</t>
  </si>
  <si>
    <t>TAMPAO FOFO ARTICULADO, CLASSE D400 CARGA MAX 40 T, REDONDO TAMPA *600 MM, REDE PLUVIAL/ESGOTO</t>
  </si>
  <si>
    <t>TAMPAO FOFO SIMPLES COM BASE, CLASSE A15 CARGA MAX 1,5 T, *400 X 600* MM, REDE TELEFONE</t>
  </si>
  <si>
    <t>TAMPAO FOFO SIMPLES COM BASE, CLASSE A15 CARGA MAX 1,5 T, 300 X 300 MM, REDE PLUVIAL/ESGOTO</t>
  </si>
  <si>
    <t>TAMPAO FOFO SIMPLES COM BASE, CLASSE A15 CARGA MAX 1,5 T, 300 X 400 MM</t>
  </si>
  <si>
    <t>TAMPAO FOFO SIMPLES COM BASE, CLASSE A15 CARGA MAX 1,5 T, 400 X 400 MM, REDE PLUVIAL/ESGOTO/ELETRICA</t>
  </si>
  <si>
    <t>TAMPAO FOFO SIMPLES COM BASE, CLASSE A15 CARGA MAX 1,5 T, 400 X 500 MM, COM INSCRICAO INCENDIO</t>
  </si>
  <si>
    <t>TAMPAO FOFO SIMPLES COM BASE, CLASSE B125 CARGA MAX 12,5 T, REDONDO TAMPA 500 MM, REDE PLUVIAL/ESGOTO</t>
  </si>
  <si>
    <t>TAMPAO FOFO SIMPLES COM BASE, CLASSE B125 CARGA MAX 12,5 T, REDONDO TAMPA 600 MM, REDE PLUVIAL/ESGOTO</t>
  </si>
  <si>
    <t>TAMPAO FOFO SIMPLES COM BASE, CLASSE D400 CARGA MAX 40 T, REDONDO TAMPA 500 MM, REDE PLUVIAL/ESGOTO</t>
  </si>
  <si>
    <t>TAMPAO FOFO SIMPLES COM BASE, CLASSE D400 CARGA MAX 40 T, REDONDO TAMPA 600 MM, REDE PLUVIAL/ESGOTO</t>
  </si>
  <si>
    <t>TAMPAO FOFO SIMPLES COM BASE, CLASSE D400 CARGA MAX 40 T, REDONDO TAMPA 900 MM, REDE PLUVIAL/ESGOTO</t>
  </si>
  <si>
    <t>TAMPAO FOFO SIMPLES, CLASSE A15 CARGA MAX 1,5 T, *550 X 1100* MM, REDE TELEFONE</t>
  </si>
  <si>
    <t>TAMPAO PARA TELHA ESTRUTURAL DE FIBROCIMENTO 1 ABA, DE 370 X 155 X 76 MM (SEM AMIANTO)</t>
  </si>
  <si>
    <t>TAMPAO PARA TELHA ESTRUTURAL DE FIBROCIMENTO 2 ABAS, DE 787 X 215 X 60 MM (SEM AMIANTO)</t>
  </si>
  <si>
    <t>TANQUE ACO INOXIDAVEL (ACO 304) COM ESFREGADOR E VALVULA, DE *50 X 40 X 22* CM</t>
  </si>
  <si>
    <t>TANQUE DE ACO CARBONO NAO REVESTIDO, PARA TRANSPORTE DE AGUA COM CAPACIDADE DE 10 M3, COM BOMBA CENTRIFUGA POR TOMADA DE FORCA, VAZAO MAXIMA *75* M3/H (INCLUI MONTAGEM, NAO INCLUI CAMINHAO)</t>
  </si>
  <si>
    <t>TANQUE DE ACO PARA TRANSPORTE DE AGUA COM CAPACIDADE DE 14 M3 (INCLUI MONTAGEM, NAO INCLUI CAMINHAO)</t>
  </si>
  <si>
    <t>TANQUE DE ACO PARA TRANSPORTE DE AGUA COM CAPACIDADE DE 4 M3 (INCLUI MONTAGEM, NAO INCLUI CAMINHAO)</t>
  </si>
  <si>
    <t>TANQUE DE ACO PARA TRANSPORTE DE AGUA COM CAPACIDADE DE 6 M3 (INCLUI MONTAGEM, NAO INCLUI CAMINHAO)</t>
  </si>
  <si>
    <t>TANQUE DE ACO PARA TRANSPORTE DE AGUA COM CAPACIDADE DE 8 M3 (INCLUI MONTAGEM, NAO INCLUI CAMINHAO)</t>
  </si>
  <si>
    <t>TANQUE DE ASFALTO ESTACIONARIO COM MACARICO, CAPACIDADE 20.000 L</t>
  </si>
  <si>
    <t>TANQUE DE ASFALTO ESTACIONARIO COM SERPENTINA, CAPACIDADE 20.000 L</t>
  </si>
  <si>
    <t>TANQUE DE ASFALTO ESTACIONARIO COM SERPENTINA, CAPACIDADE 30.000 L</t>
  </si>
  <si>
    <t>TANQUE DUPLO EM MARMORE SINTETICO COM CUBA LISA E ESFREGADOR, *110 X 60* CM</t>
  </si>
  <si>
    <t>TANQUE LOUCA BRANCA COM COLUNA *30* L</t>
  </si>
  <si>
    <t>TANQUE LOUCA BRANCA SUSPENSO *20* L</t>
  </si>
  <si>
    <t>TANQUE SIMPLES EM MARMORE SINTETICO COM COLUNA, CAPACIDADE *22* L, *60 X 46* CM</t>
  </si>
  <si>
    <t>TANQUE SIMPLES EM MARMORE SINTETICO DE FIXAR NA PAREDE, CAPACIDADE *22* L, *60 X 46* CM</t>
  </si>
  <si>
    <t>TANQUE SIMPLES EM MARMORE SINTETICO SUSPENSO, CAPACIDADE *38* L, *60 X 60* CM</t>
  </si>
  <si>
    <t>TAQUEADOR OU TAQUEIRO</t>
  </si>
  <si>
    <t>TAQUEADOR OU TAQUEIRO (MENSALISTA)</t>
  </si>
  <si>
    <t>TARIFA "A" ENTRE  0 E 20M3 FORNECIMENTO D'AGUA</t>
  </si>
  <si>
    <t>TE CPVC, SOLDAVEL, 90 GRAUS, 15 MM, PARA AGUA QUENTE PREDIAL</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</si>
  <si>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</si>
  <si>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</si>
  <si>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</si>
  <si>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</si>
  <si>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</si>
  <si>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</si>
  <si>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</si>
  <si>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COBRE (REF 611) SEM ANEL DE SOLDA, BOLSA X BOLSA X BOLSA, 104 MM</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</si>
  <si>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</si>
  <si>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</si>
  <si>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</si>
  <si>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</si>
  <si>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</si>
  <si>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</si>
  <si>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</si>
  <si>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</si>
  <si>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FERRO GALVANIZADO, DE 1 1/2"</t>
  </si>
  <si>
    <t>TE DE FERRO GALVANIZADO, DE 1 1/4"</t>
  </si>
  <si>
    <t>TE DE FERRO GALVANIZADO, DE 1/2"</t>
  </si>
  <si>
    <t>TE DE FERRO GALVANIZADO, DE 1"</t>
  </si>
  <si>
    <t>TE DE FERRO GALVANIZADO, DE 2 1/2"</t>
  </si>
  <si>
    <t>TE DE FERRO GALVANIZADO, DE 2"</t>
  </si>
  <si>
    <t>TE DE FERRO GALVANIZADO, DE 3/4"</t>
  </si>
  <si>
    <t>TE DE FERRO GALVANIZADO, DE 3"</t>
  </si>
  <si>
    <t>TE DE FERRO GALVANIZADO, DE 4"</t>
  </si>
  <si>
    <t>TE DE FERRO GALVANIZADO, DE 5"</t>
  </si>
  <si>
    <t>TE DE FERRO GALVANIZADO, DE 6"</t>
  </si>
  <si>
    <t>TE DE INSPECAO, PVC,  100 X 75 MM, SERIE NORMAL PARA ESGOTO PREDIAL</t>
  </si>
  <si>
    <t>TE DE REDUCAO COM ROSCA, PVC, 90 GRAUS, 1 X 3/4", PARA AGUA FRIA PREDIAL</t>
  </si>
  <si>
    <t>TE DE REDUCAO COM ROSCA, PVC, 90 GRAUS, 3/4 X 1/2", PARA AGUA FRIA PREDIAL</t>
  </si>
  <si>
    <t>TE DE REDUCAO DE FERRO GALVANIZADO, COM ROSCA BSP, DE 1 1/2" X 1"</t>
  </si>
  <si>
    <t>TE DE REDUCAO DE FERRO GALVANIZADO, COM ROSCA BSP, DE 1 1/2" X 3/4"</t>
  </si>
  <si>
    <t>TE DE REDUCAO DE FERRO GALVANIZADO, COM ROSCA BSP, DE 1 1/4" X 3/4"</t>
  </si>
  <si>
    <t>TE DE REDUCAO DE FERRO GALVANIZADO, COM ROSCA BSP, DE 1" X 1/2"</t>
  </si>
  <si>
    <t>TE DE REDUCAO DE FERRO GALVANIZADO, COM ROSCA BSP, DE 1" X 3/4"</t>
  </si>
  <si>
    <t>TE DE REDUCAO DE FERRO GALVANIZADO, COM ROSCA BSP, DE 2 1/2" X 1 1/2"</t>
  </si>
  <si>
    <t>TE DE REDUCAO DE FERRO GALVANIZADO, COM ROSCA BSP, DE 2 1/2" X 1 1/4"</t>
  </si>
  <si>
    <t>TE DE REDUCAO DE FERRO GALVANIZADO, COM ROSCA BSP, DE 2 1/2" X 1"</t>
  </si>
  <si>
    <t>TE DE REDUCAO DE FERRO GALVANIZADO, COM ROSCA BSP, DE 2 1/2" X 2"</t>
  </si>
  <si>
    <t>TE DE REDUCAO DE FERRO GALVANIZADO, COM ROSCA BSP, DE 2" X 1 1/2"</t>
  </si>
  <si>
    <t>TE DE REDUCAO DE FERRO GALVANIZADO, COM ROSCA BSP, DE 2" X 1 1/4"</t>
  </si>
  <si>
    <t>TE DE REDUCAO DE FERRO GALVANIZADO, COM ROSCA BSP, DE 2" X 1"</t>
  </si>
  <si>
    <t>TE DE REDUCAO DE FERRO GALVANIZADO, COM ROSCA BSP, DE 3/4" X 1/2"</t>
  </si>
  <si>
    <t>TE DE REDUCAO DE FERRO GALVANIZADO, COM ROSCA BSP, DE 3" X 1 1/2"</t>
  </si>
  <si>
    <t>TE DE REDUCAO DE FERRO GALVANIZADO, COM ROSCA BSP, DE 3" X 1 1/4"</t>
  </si>
  <si>
    <t>TE DE REDUCAO DE FERRO GALVANIZADO, COM ROSCA BSP, DE 3" X 1"</t>
  </si>
  <si>
    <t>TE DE REDUCAO DE FERRO GALVANIZADO, COM ROSCA BSP, DE 3" X 2 1/2"</t>
  </si>
  <si>
    <t>TE DE REDUCAO DE FERRO GALVANIZADO, COM ROSCA BSP, DE 3" X 2"</t>
  </si>
  <si>
    <t>TE DE REDUCAO DE FERRO GALVANIZADO, COM ROSCA BSP, DE 4" X 2"</t>
  </si>
  <si>
    <t>TE DE REDUCAO DE FERRO GALVANIZADO, COM ROSCA BSP, DE 4" X 3"</t>
  </si>
  <si>
    <t>TE DE REDUCAO METALICO, PARA CONEXAO COM ANEL DESLIZANTE EM TUBO PEX, DN 16 X 20 X 16 MM</t>
  </si>
  <si>
    <t>TE DE REDUCAO METALICO, PARA CONEXAO COM ANEL DESLIZANTE EM TUBO PEX, DN 16 X 25 X 16 MM</t>
  </si>
  <si>
    <t>TE DE REDUCAO METALICO, PARA CONEXAO COM ANEL DESLIZANTE EM TUBO PEX, DN 20 X 16 X 16 MM</t>
  </si>
  <si>
    <t>TE DE REDUCAO METALICO, PARA CONEXAO COM ANEL DESLIZANTE EM TUBO PEX, DN 20 X 16 X 20 MM</t>
  </si>
  <si>
    <t>TE DE REDUCAO METALICO, PARA CONEXAO COM ANEL DESLIZANTE EM TUBO PEX, DN 20 X 20 X 16 MM</t>
  </si>
  <si>
    <t>TE DE REDUCAO METALICO, PARA CONEXAO COM ANEL DESLIZANTE EM TUBO PEX, DN 20 X 25 X 20 MM</t>
  </si>
  <si>
    <t>TE DE REDUCAO METALICO, PARA CONEXAO COM ANEL DESLIZANTE EM TUBO PEX, DN 25 X 16 X 16 MM</t>
  </si>
  <si>
    <t>TE DE REDUCAO METALICO, PARA CONEXAO COM ANEL DESLIZANTE EM TUBO PEX, DN 25 X 16 X 20 MM</t>
  </si>
  <si>
    <t>TE DE REDUCAO METALICO, PARA CONEXAO COM ANEL DESLIZANTE EM TUBO PEX, DN 25 X 16 X 25 MM</t>
  </si>
  <si>
    <t>TE DE REDUCAO METALICO, PARA CONEXAO COM ANEL DESLIZANTE EM TUBO PEX, DN 25 X 20 X 20 MM</t>
  </si>
  <si>
    <t>TE DE REDUCAO METALICO, PARA CONEXAO COM ANEL DESLIZANTE EM TUBO PEX, DN 25 X 20 X 25 MM</t>
  </si>
  <si>
    <t>TE DE REDUCAO METALICO, PARA CONEXAO COM ANEL DESLIZANTE EM TUBO PEX, DN 25 X 32 X 25 MM</t>
  </si>
  <si>
    <t>TE DE REDUCAO METALICO, PARA CONEXAO COM ANEL DESLIZANTE EM TUBO PEX, DN 32 X 20 X 32 MM</t>
  </si>
  <si>
    <t>TE DE REDUCAO METALICO, PARA CONEXAO COM ANEL DESLIZANTE EM TUBO PEX, DN 32 X 25 X 25 MM</t>
  </si>
  <si>
    <t>TE DE REDUCAO METALICO, PARA CONEXAO COM ANEL DESLIZANTE EM TUBO PEX, DN 32 X 25 X 32 MM</t>
  </si>
  <si>
    <t>TE DE REDUCAO, CPVC, 22 X 15 MM, PARA AGUA QUENTE PREDIAL</t>
  </si>
  <si>
    <t>TE DE REDUCAO, CPVC, 28 X 22 MM, PARA AGUA QUENTE PREDIAL</t>
  </si>
  <si>
    <t>TE DE REDUCAO, CPVC, 35 X 28 MM, PARA AGUA QUENTE PREDIAL</t>
  </si>
  <si>
    <t>TE DE REDUCAO, CPVC, 42 X 35 MM, PARA AGUA QUENTE PREDIAL</t>
  </si>
  <si>
    <t>TE DE REDUCAO, PVC LEVE, CURTO, 90 GRAUS, COM BOLSA PARA ANEL, 150 X 100 MM, PARA ESGOTO</t>
  </si>
  <si>
    <t>TE DE REDUCAO, PVC PBA, BBB, JE, DN 100 X 50 / DE 110 X 60 MM, PARA REDE AGUA (NBR 10351)</t>
  </si>
  <si>
    <t>TE DE REDUCAO, PVC PBA, BBB, JE, DN 100 X 75 / DE 110 X 85 MM, PARA REDE AGUA (NBR 10351)</t>
  </si>
  <si>
    <t>TE DE REDUCAO, PVC PBA, BBB, JE, DN 75 X 50 / DE 85 X 60 MM, PARA REDE AGUA (NBR 10351)</t>
  </si>
  <si>
    <t>TE DE REDUCAO, PVC, BBB, JE, 90 GRAUS, DN 200 X 150 MM, PARA TUBO CORRUGADO E/OU LISO, REDE COLETORA ESGOTO (NBR 10569)</t>
  </si>
  <si>
    <t>TE DE REDUCAO, PVC, BBB, JE, 90 GRAUS, DN 250 X 150 MM, PARA TUBO CORRUGADO E/OU LISO, REDE COLETORA ESGOTO (NBR 10569)</t>
  </si>
  <si>
    <t>TE DE REDUCAO, PVC, SOLDAVEL, 90 GRAUS, 110 MM X 60 MM, PARA AGUA FRIA PREDIAL</t>
  </si>
  <si>
    <t>TE DE REDUCAO, PVC, SOLDAVEL, 90 GRAUS, 25 MM X 20 MM, PARA AGUA FRIA PREDIAL</t>
  </si>
  <si>
    <t>TE DE REDUCAO, PVC, SOLDAVEL, 90 GRAUS, 32 MM X 25 MM, PARA AGUA FRIA PREDIAL</t>
  </si>
  <si>
    <t>TE DE REDUCAO, PVC, SOLDAVEL, 90 GRAUS, 40 MM X 32 MM, PARA AGUA FRIA PREDIAL</t>
  </si>
  <si>
    <t>TE DE REDUCAO, PVC, SOLDAVEL, 90 GRAUS, 50 MM X 20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</si>
  <si>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</si>
  <si>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</si>
  <si>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</si>
  <si>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</si>
  <si>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</si>
  <si>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</si>
  <si>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</si>
  <si>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</si>
  <si>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</si>
  <si>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</si>
  <si>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</si>
  <si>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</si>
  <si>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</si>
  <si>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</si>
  <si>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TE DE SERVICO, PEAD PE 100, DE 63 X 20 MM, PARA ELETROFUSAO</t>
  </si>
  <si>
    <t>TE DE SERVICO, PEAD PE 100, DE 63 X 32 MM, PARA ELETROFUSAO</t>
  </si>
  <si>
    <t>TE DE SERVICO, PEAD PE 100, DE 63 X 63 MM, PARA ELETROFUSAO</t>
  </si>
  <si>
    <t>TE DE TRANSICAO, CPVC, SOLDAVEL, 15 MM X 1/2", PARA AGUA QUENTE</t>
  </si>
  <si>
    <t>TE DE TRANSICAO, CPVC, SOLDAVEL, 22 MM X 1/2", PARA AGUA QUENTE</t>
  </si>
  <si>
    <t>TE DUPLA CURVA BRONZE/LATAO (REF 764) SEM ANEL DE SOLDA, ROSCA F X BOLSA X ROSCA F, 1/2" X 15 X 1/2"</t>
  </si>
  <si>
    <t>TE DUPLA CURVA BRONZE/LATAO (REF 764) SEM ANEL DE SOLDA, ROSCA F X BOLSA X ROSCA F, 3/4" X 22 X 3/4"</t>
  </si>
  <si>
    <t>TE METALICO, PARA CONEXAO COM ANEL DESLIZANTE EM TUBO PEX, DN 16 MM</t>
  </si>
  <si>
    <t>TE METALICO, PARA CONEXAO COM ANEL DESLIZANTE EM TUBO PEX, DN 20 MM</t>
  </si>
  <si>
    <t>TE METALICO, PARA CONEXAO COM ANEL DESLIZANTE EM TUBO PEX, DN 25 MM</t>
  </si>
  <si>
    <t>TE METALICO, PARA CONEXAO COM ANEL DESLIZANTE EM TUBO PEX, DN 32 MM</t>
  </si>
  <si>
    <t>TE MISTURADOR COM INSERTO METALICO, FEMEA, PPR, DN 25 MM X 3/4", PARA AGUA QUENTE E FRIA PREDIAL</t>
  </si>
  <si>
    <t>TE MISTURADOR DE TRANSICAO, CPVC, COM ROSCA, 22 MM X 3/4", PARA AGUA QUENTE</t>
  </si>
  <si>
    <t>TE MISTURADOR METALICO, PARA CONEXAO COM ANEL DESLIZANTE EM TUBO PEX, DN 16 MM X 1/2"</t>
  </si>
  <si>
    <t>TE MISTURADOR METALICO, PARA CONEXAO COM ANEL DESLIZANTE EM TUBO PEX, DN 20 MM X 3/4"</t>
  </si>
  <si>
    <t>TE MISTURADOR, CPVC, SOLDAVEL, 15 MM, PARA AGUA QUENTE</t>
  </si>
  <si>
    <t>TE MISTURADOR, CPVC, SOLDAVEL, 22 MM, PARA AGUA QUENTE</t>
  </si>
  <si>
    <t>TE MISTURADOR, PPR, F M M, DN 20 X 20 MM, PARA AGUA QUENTE PREDIAL</t>
  </si>
  <si>
    <t>TE MISTURADOR, PPR, F M M, DN 25 X 25 MM, PARA AGUA QUENTE PREDIAL</t>
  </si>
  <si>
    <t>TE NORMAL, PPR, SOLDAVEL, 90 GRAUS, DN 110 X 110 X 110 MM, PARA AGUA QUENTE PREDIAL</t>
  </si>
  <si>
    <t>TE NORMAL, PPR, SOLDAVEL, 90 GRAUS, DN 20 X 20 X 20 MM, PARA AGUA QUENTE PREDIAL</t>
  </si>
  <si>
    <t>TE NORMAL, PPR, SOLDAVEL, 90 GRAUS, DN 25 X 25 X 25 MM, PARA AGUA QUENTE PREDIAL</t>
  </si>
  <si>
    <t>TE NORMAL, PPR, SOLDAVEL, 90 GRAUS, DN 32 X 32 X 32 MM, PARA AGUA QUENTE PREDIAL</t>
  </si>
  <si>
    <t>TE NORMAL, PPR, SOLDAVEL, 90 GRAUS, DN 40 X 40 X 40 MM, PARA AGUA QUENTE PREDIAL</t>
  </si>
  <si>
    <t>TE NORMAL, PPR, SOLDAVEL, 90 GRAUS, DN 50 X 50 X 50 MM, PARA AGUA QUENTE PREDIAL</t>
  </si>
  <si>
    <t>TE NORMAL, PPR, SOLDAVEL, 90 GRAUS, DN 63 X 63 X 63 MM, PARA AGUA QUENTE PREDIAL</t>
  </si>
  <si>
    <t>TE NORMAL, PPR, SOLDAVEL, 90 GRAUS, DN 75 X 75 X 75 MM, PARA AGUA QUENTE PREDIAL</t>
  </si>
  <si>
    <t>TE NORMAL, PPR, SOLDAVEL, 90 GRAUS, DN 90 X 90 X 90 MM, PARA AGUA QUENTE PREDIAL</t>
  </si>
  <si>
    <t>TE PVC ROSCAVEL 90 GRAUS, 1", PARA  AGUA FRIA PREDIAL</t>
  </si>
  <si>
    <t>TE PVC SOLDAVEL, BBB, 90 GRAUS, DN 40 MM, PARA ESGOTO SECUNDARIO PREDIAL</t>
  </si>
  <si>
    <t>TE PVC, ROSCAVEL, 90 GRAUS, 1 1/2", AGUA FRIA PREDIAL</t>
  </si>
  <si>
    <t>TE PVC, ROSCAVEL, 90 GRAUS, 1 1/4", AGUA FRIA PREDIAL</t>
  </si>
  <si>
    <t>TE PVC, ROSCAVEL, 90 GRAUS, 1/2",  AGUA FRIA PREDIAL</t>
  </si>
  <si>
    <t>TE PVC, ROSCAVEL, 90 GRAUS, 2",  AGUA FRIA PREDIAL</t>
  </si>
  <si>
    <t>TE PVC, ROSCAVEL, 90 GRAUS, 3/4", AGUA FRIA PREDIAL</t>
  </si>
  <si>
    <t>TE PVC, SOLDAVEL, COM BUCHA DE LATAO NA BOLSA CENTRAL, 90 GRAUS, 20 MM X 1/2", PARA AGUA FRIA PREDIAL</t>
  </si>
  <si>
    <t>TE PVC, SOLDAVEL, COM BUCHA DE LATAO NA BOLSA CENTRAL, 90 GRAUS, 25 MM X 1/2", PARA AGUA FRIA PREDIAL</t>
  </si>
  <si>
    <t>TE PVC, SOLDAVEL, COM BUCHA DE LATAO NA BOLSA CENTRAL, 90 GRAUS, 25 MM X 3/4", PARA AGUA FRIA PREDIAL</t>
  </si>
  <si>
    <t>TE PVC, SOLDAVEL, COM BUCHA DE LATAO NA BOLSA CENTRAL, 90 GRAUS, 32 MM X 3/4", PARA AGUA FRIA PREDIAL</t>
  </si>
  <si>
    <t>TE PVC, SOLDAVEL, COM ROSCA NA BOLSA CENTRAL, 90 GRAUS, 20 MM X 1/2", PARA AGUA FRIA PREDIAL</t>
  </si>
  <si>
    <t>TE PVC, SOLDAVEL, COM ROSCA NA BOLSA CENTRAL, 90 GRAUS, 25 MM X 1/2", PARA AGUA FRIA PREDIAL</t>
  </si>
  <si>
    <t>TE PVC, SOLDAVEL, COM ROSCA NA BOLSA CENTRAL, 90 GRAUS, 25 MM X 3/4", PARA AGUA FRIA PREDIAL</t>
  </si>
  <si>
    <t>TE PVC, SOLDAVEL, COM ROSCA NA BOLSA CENTRAL, 90 GRAUS, 32 MM X 3/4", PARA AGUA FRIA PREDIAL</t>
  </si>
  <si>
    <t>TE RANHURADO EM FERRO FUNDIDO, DN 50 (2")</t>
  </si>
  <si>
    <t>TE RANHURADO EM FERRO FUNDIDO, DN 65 (2 1/2")</t>
  </si>
  <si>
    <t>TE RANHURADO EM FERRO FUNDIDO, DN 80 (3")</t>
  </si>
  <si>
    <t>TE REDUCAO PVC, ROSCAVEL, 90 GRAUS,  1.1/2" X 3/4",  AGUA FRIA PREDIAL</t>
  </si>
  <si>
    <t>TE ROSCA FEMEA, METALICO, PARA CONEXAO COM ANEL DESLIZANTE EM TUBO PEX, DN 16 MM X 1/2"</t>
  </si>
  <si>
    <t>TE ROSCA FEMEA, METALICO, PARA CONEXAO COM ANEL DESLIZANTE EM TUBO PEX, DN 20 MM X 1/2"</t>
  </si>
  <si>
    <t>TE ROSCA FEMEA, METALICO, PARA CONEXAO COM ANEL DESLIZANTE EM TUBO PEX, DN 20 MM X 3/4"</t>
  </si>
  <si>
    <t>TE ROSCA FEMEA, METALICO, PARA CONEXAO COM ANEL DESLIZANTE EM TUBO PEX, DN 25 MM X 1/2"</t>
  </si>
  <si>
    <t>TE ROSCA FEMEA, METALICO, PARA CONEXAO COM ANEL DESLIZANTE EM TUBO PEX, DN 25 MM X 3/4"</t>
  </si>
  <si>
    <t>TE ROSCA MACHO, METALICO, PARA CONEXAO COM ANEL DESLIZANTE EM TUBO PEX, DN 16 MM X 1/2"</t>
  </si>
  <si>
    <t>TE ROSCA MACHO, METALICO, PARA CONEXAO COM ANEL DESLIZANTE EM TUBO PEX, DN 20 MM X 1/2"</t>
  </si>
  <si>
    <t>TE ROSCA MACHO, METALICO, PARA CONEXAO COM ANEL DESLIZANTE EM TUBO PEX, DN 20 MM X 3/4"</t>
  </si>
  <si>
    <t>TE ROSCA MACHO, METALICO, PARA CONEXAO COM ANEL DESLIZANTE EM TUBO PEX, DN 25 MM X 3/4"</t>
  </si>
  <si>
    <t>TE ROSCA MACHO, METALICO, PARA CONEXAO COM ANEL DESLIZANTE EM TUBO PEX, DN 32 MM X 1"</t>
  </si>
  <si>
    <t>TE ROSCA MACHO, METALICO, PARA CONEXAO COM ANEL DESLIZANTE EM TUBO PEX, DN 32 MM X 3/4"</t>
  </si>
  <si>
    <t>TE SANITARIO, PVC, DN 100 X 100 MM, SERIE NORMAL, PARA ESGOTO PREDIAL</t>
  </si>
  <si>
    <t>TE SANITARIO, PVC, DN 100 X 50 MM, SERIE NORMAL, PARA ESGOTO PREDIAL</t>
  </si>
  <si>
    <t>TE SANITARIO, PVC, DN 100 X 75 MM, SERIE NORMAL PARA ESGOTO PREDIAL</t>
  </si>
  <si>
    <t>TE SANITARIO, PVC, DN 40 X 40 MM, SERIE NORMAL, PARA ESGOTO PREDIAL</t>
  </si>
  <si>
    <t>TE SANITARIO, PVC, DN 50 X 50 MM, SERIE NORMAL, PARA ESGOTO PREDIAL</t>
  </si>
  <si>
    <t>TE SANITARIO, PVC, DN 75 X 50 MM, SERIE NORMAL PARA ESGOTO PREDIAL</t>
  </si>
  <si>
    <t>TE SANITARIO, PVC, DN 75 X 75 MM, SERIE NORMAL PARA ESGOTO PREDIAL</t>
  </si>
  <si>
    <t>TE SOLDAVEL, PVC, 90 GRAUS, 110 MM, PARA AGUA FRIA PREDIAL (NBR 5648)</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</si>
  <si>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</si>
  <si>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</si>
  <si>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</si>
  <si>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</si>
  <si>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</si>
  <si>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</si>
  <si>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</si>
  <si>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GRAUS,50 MM, PARA AGUA FRIA PREDIAL (NBR 5648)</t>
  </si>
  <si>
    <t>TE 45 GRAUS DE FERRO GALVANIZADO, COM ROSCA BSP, DE 1 1/2"</t>
  </si>
  <si>
    <t>TE 45 GRAUS DE FERRO GALVANIZADO, COM ROSCA BSP, DE 1 1/4"</t>
  </si>
  <si>
    <t>TE 45 GRAUS DE FERRO GALVANIZADO, COM ROSCA BSP, DE 1/2"</t>
  </si>
  <si>
    <t>TE 45 GRAUS DE FERRO GALVANIZADO, COM ROSCA BSP, DE 1"</t>
  </si>
  <si>
    <t>TE 45 GRAUS DE FERRO GALVANIZADO, COM ROSCA BSP, DE 2 1/2"</t>
  </si>
  <si>
    <t>TE 45 GRAUS DE FERRO GALVANIZADO, COM ROSCA BSP, DE 2"</t>
  </si>
  <si>
    <t>TE 45 GRAUS DE FERRO GALVANIZADO, COM ROSCA BSP, DE 3/4"</t>
  </si>
  <si>
    <t>TE 45 GRAUS DE FERRO GALVANIZADO, COM ROSCA BSP, DE 3"</t>
  </si>
  <si>
    <t>TE 45 GRAUS DE FERRO GALVANIZADO, COM ROSCA BSP, DE 4"</t>
  </si>
  <si>
    <t>TE 90 GRAUS EM ACO CARBONO, SOLDAVEL, PRESSAO 3.000 LBS, DN 1 1/2"</t>
  </si>
  <si>
    <t>TE 90 GRAUS EM ACO CARBONO, SOLDAVEL, PRESSAO 3.000 LBS, DN 1 1/4"</t>
  </si>
  <si>
    <t>TE 90 GRAUS EM ACO CARBONO, SOLDAVEL, PRESSAO 3.000 LBS, DN 1/2"</t>
  </si>
  <si>
    <t>TE 90 GRAUS EM ACO CARBONO, SOLDAVEL, PRESSAO 3.000 LBS, DN 1"</t>
  </si>
  <si>
    <t>TE 90 GRAUS EM ACO CARBONO, SOLDAVEL, PRESSAO 3.000 LBS, DN 2 1/2"</t>
  </si>
  <si>
    <t>TE 90 GRAUS EM ACO CARBONO, SOLDAVEL, PRESSAO 3.000 LBS, DN 2"</t>
  </si>
  <si>
    <t>TE 90 GRAUS EM ACO CARBONO, SOLDAVEL, PRESSAO 3.000 LBS, DN 3/4"</t>
  </si>
  <si>
    <t>TE 90 GRAUS EM ACO CARBONO, SOLDAVEL, PRESSAO 3.000 LBS, DN 3"</t>
  </si>
  <si>
    <t>TE, PLASTICO, DN 16 MM, PARA CONEXAO COM CRIMPAGEM EM TUBO PEX</t>
  </si>
  <si>
    <t>TE, PLASTICO, DN 20 MM, PARA CONEXAO COM CRIMPAGEM EM TUBO PEX</t>
  </si>
  <si>
    <t>TE, PLASTICO, DN 25 MM, PARA CONEXAO COM CRIMPAGEM EM TUBO PEX</t>
  </si>
  <si>
    <t>TE, PLASTICO, DN 32 MM, PARA CONEXAO COM CRIMPAGEM EM TUBO PEX</t>
  </si>
  <si>
    <t>TE, PVC LEVE, CURTO, 90 GRAUS, 150 MM, PARA ESGOTO</t>
  </si>
  <si>
    <t>TE, PVC PBA, BBB, 90 GRAUS, DN 100 / DE 110 MM, PARA REDE  AGUA (NBR 10351)</t>
  </si>
  <si>
    <t>TE, PVC PBA, BBB, 90 GRAUS, DN 50 / DE 60 MM, PARA REDE AGUA (NBR 10351)</t>
  </si>
  <si>
    <t>TE, PVC PBA, BBB, 90 GRAUS, DN 75 / DE 85 MM, PARA REDE AGUA (NBR 10351)</t>
  </si>
  <si>
    <t>TE, PVC, 90 GRAUS, BBB, JE, DN 100 MM, PARA REDE COLETORA ESGOTO (NBR 10569)</t>
  </si>
  <si>
    <t>TE, PVC, 90 GRAUS, BBB, JE, DN 100 MM, PARA TUBO CORRUGADO E/OU LISO, REDE COLETORA ESGOTO (NBR 10569</t>
  </si>
  <si>
    <t>TE, PVC, 90 GRAUS, BBB, JE, DN 150 MM, PARA REDE COLETORA ESGOTO (NBR 10569)</t>
  </si>
  <si>
    <t>TE, PVC, 90 GRAUS, BBB, JE, DN 150 MM, PARA TUBO CORRUGADO E/OU LISO, REDE COLETORA ESGOTO (NBR 10569)</t>
  </si>
  <si>
    <t>TE, PVC, 90 GRAUS, BBB, JE, DN 200 MM, PARA REDE COLETORA ESGOTO (NBR 10569)</t>
  </si>
  <si>
    <t>TE, PVC, 90 GRAUS, BBB, JE, DN 200 MM, PARA TUBO CORRUGADO E/OU LISO, REDE COLETORA ESGOTO (NBR 10569)</t>
  </si>
  <si>
    <t>TE, PVC, 90 GRAUS, BBB, JE, DN 250 MM, PARA TUBO CORRUGADO E/OU LISO, REDE COLETORA ESGOTO (NBR 10569)</t>
  </si>
  <si>
    <t>TE, PVC, 90 GRAUS, BBB, JE, DN 300 MM, PARA TUBO CORRUGADO E/OU LISO, REDE COLETORA ESGOTO (NBR 10569)</t>
  </si>
  <si>
    <t>TE, PVC, 90 GRAUS, BBP, JE, DN 100 MM, PARA REDE COLETORA ESGOTO (NBR 10569)</t>
  </si>
  <si>
    <t>TECNICO DE EDIFICACOES</t>
  </si>
  <si>
    <t>TECNICO DE EDIFICACOES (MENSALISTA)</t>
  </si>
  <si>
    <t>TECNICO EM LABORATORIO E CAMPO DE CONSTRUCAO CIVIL</t>
  </si>
  <si>
    <t>TECNICO EM LABORATORIO E CAMPO DE CONSTRUCAO CIVIL (MENSALISTA)</t>
  </si>
  <si>
    <t>TECNICO EM SEGURANCA DO TRABALHO</t>
  </si>
  <si>
    <t>TECNICO EM SEGURANCA DO TRABALHO (MENSALISTA)</t>
  </si>
  <si>
    <t>TECNICO EM SONDAGEM</t>
  </si>
  <si>
    <t>TECNICO EM SONDAGEM (MENSALISTA)</t>
  </si>
  <si>
    <t>TELA ARAME GALVANIZADO REVESTIDO COM POLIMERO, MALHA HEXAGONAL DUPLA TORCAO, 8 X 10 CM (ZN/AL REVESTIDO COM POLIMERO), FIO *2,4* MM</t>
  </si>
  <si>
    <t>TELA DE ACO SOLDADA GALVANIZADA/ZINCADA PARA ALVENARIA, FIO  D = *1,20 A 1,70* MM, MALHA 15 X 15 MM, (C X L) *50 X 12* CM</t>
  </si>
  <si>
    <t>TELA DE ACO SOLDADA GALVANIZADA/ZINCADA PARA ALVENARIA, FIO  D = *1,20 A 1,70* MM, MALHA 15 X 15 MM, (C X L) *50 X 17,5* CM</t>
  </si>
  <si>
    <t>TELA DE ACO SOLDADA GALVANIZADA/ZINCADA PARA ALVENARIA, FIO D = *1,20 A 1,70* MM, MALHA 15 X 15 MM, (C X L) *50 X 10,5* CM</t>
  </si>
  <si>
    <t>TELA DE ACO SOLDADA GALVANIZADA/ZINCADA PARA ALVENARIA, FIO D = *1,20 A 1,70* MM, MALHA 15 X 15 MM, (C X L) *50 X 6* CM</t>
  </si>
  <si>
    <t>TELA DE ACO SOLDADA GALVANIZADA/ZINCADA PARA ALVENARIA, FIO D = *1,20 A 1,70* MM, MALHA 15 X 15 MM, (C X L) *50 X 7,5* CM</t>
  </si>
  <si>
    <t>TELA DE ACO SOLDADA GALVANIZADA/ZINCADA PARA ALVENARIA, FIO D = *1,24 MM, MALHA 25 X 25 MM</t>
  </si>
  <si>
    <t>TELA DE ACO SOLDADA NERVURADA, CA-60, L-159, (1,69 KG/M2), DIAMETRO DO FIO = 4,5 MM, LARGURA = 2,45 M, ESPACAMENTO DA MALHA = 30 X 10 CM</t>
  </si>
  <si>
    <t>TELA DE ACO SOLDADA NERVURADA, CA-60, Q-113, (1,8 KG/M2), DIAMETRO DO FIO = 3,8 MM, LARGURA = 2,45 M, ESPACAMENTO DA MALHA = 10 X 10 CM</t>
  </si>
  <si>
    <t>TELA DE ACO SOLDADA NERVURADA, CA-60, Q-138, (2,20 KG/M2), DIAMETRO DO FIO = 4,2 MM, LARGURA = 2,45 M, ESPACAMENTO DA MALHA = 10  X 10 CM</t>
  </si>
  <si>
    <t>TELA DE ACO SOLDADA NERVURADA, CA-60, Q-159, (2,52 KG/M2), DIAMETRO DO FIO = 4,5 MM, LARGURA =  2,45 M, ESPACAMENTO DA MALHA = 10 X 10 CM</t>
  </si>
  <si>
    <t>TELA DE ACO SOLDADA NERVURADA, CA-60, Q-196, (3,11 KG/M2), DIAMETRO DO FIO = 5,0 MM, LARGURA = 2,45 M, ESPACAMENTO DA MALHA = 10 X 10 CM</t>
  </si>
  <si>
    <t>TELA DE ACO SOLDADA NERVURADA, CA-60, Q-283 (4,48 KG/M2), DIAMETRO DO FIO = 6,0 MM, LARGURA = 2,45 X 6,00 M DE COMPRIMENTO, ESPACAMENTO DA MALHA = 10 X 10 CM</t>
  </si>
  <si>
    <t>TELA DE ACO SOLDADA NERVURADA, CA-60, Q-61, (0,97 KG/M2), DIAMETRO DO FIO = 3,4 MM, LARGURA = 2,45 M, ESPACAMENTO DA MALHA = 15 X 15 CM</t>
  </si>
  <si>
    <t>TELA DE ACO SOLDADA NERVURADA, CA-60, Q-92, (1,48 KG/M2), DIAMETRO DO FIO = 4,2 MM, LARGURA = 2,45 X 60 M DE COMPRIMENTO, ESPACAMENTO DA MALHA = 15  X 15 CM</t>
  </si>
  <si>
    <t>TELA DE ACO SOLDADA NERVURADA, CA-60, T-196, (2,11 KG/M2), DIAMETRO DO FIO = 5,0 MM, LARGURA = 2,45 M, ESPACAMENTO DA MALHA = 30 X 10 CM</t>
  </si>
  <si>
    <t>TELA DE ANIAGEM (JUTA)</t>
  </si>
  <si>
    <t>TELA DE ARAME GALVANIZADA QUADRANGULAR / LOSANGULAR, FIO 2,11 MM (14 BWG), MALHA 5 X 5 CM, H = 2 M</t>
  </si>
  <si>
    <t>TELA DE ARAME GALVANIZADA QUADRANGULAR / LOSANGULAR, FIO 2,11 MM (14 BWG), MALHA 8 X 8 CM, H = 2 M</t>
  </si>
  <si>
    <t>TELA DE ARAME GALVANIZADA QUADRANGULAR / LOSANGULAR, FIO 2,77 MM (12 BWG), MALHA 10 X 10 CM, H = 2 M</t>
  </si>
  <si>
    <t>TELA DE ARAME GALVANIZADA QUADRANGULAR / LOSANGULAR, FIO 2,77 MM (12 BWG), MALHA 5 X 5 CM, H = 2 M</t>
  </si>
  <si>
    <t>TELA DE ARAME GALVANIZADA QUADRANGULAR / LOSANGULAR, FIO 2,77 MM (12 BWG), MALHA 8 X 8 CM, H = 2 M</t>
  </si>
  <si>
    <t>TELA DE ARAME GALVANIZADA QUADRANGULAR / LOSANGULAR, FIO 3,4 MM (10 BWG), MALHA 5 X 5 CM, H = 2 M</t>
  </si>
  <si>
    <t>TELA DE ARAME GALVANIZADA QUADRANGULAR / LOSANGULAR, FIO 4,19 MM (8 BWG), MALHA 5 X 5 CM, H = 2 M</t>
  </si>
  <si>
    <t>TELA DE ARAME GALVANIZADA REVESTIDA EM PVC, QUADRANGULAR / LOSANGULAR, FIO 2,11 MM (14 BWG), BITOLA FINAL = *2,8* MM, MALHA *8 X 8* CM, H = 2 M</t>
  </si>
  <si>
    <t>TELA DE ARAME GALVANIZADA REVESTIDA EM PVC, QUADRANGULAR / LOSANGULAR, FIO 2,77 MM (12 BWG), BITOLA FINAL = *3,8* MM, MALHA 7,5 X 7,5 CM, H = 2 M</t>
  </si>
  <si>
    <t>TELA DE ARAME GALVANIZADA, HEXAGONAL, FIO 0,56 MM (24 BWG), MALHA 1/2", H = 1 M</t>
  </si>
  <si>
    <t>TELA DE ARAME ONDULADA, FIO *2,77* MM (12 BWG), MALHA 5 X 5 CM, H = 2 M</t>
  </si>
  <si>
    <t>TELA DE FIBRA DE VIDRO, ACABAMENTO ANTI-ALCALINO, MALHA 10 X 10 MM</t>
  </si>
  <si>
    <t>TELA EM MALHA HEXAGONAL DE DUPLA TORCAO 8 X 10 CM (ZN/AL REVESTIDO COM POLIMERO), FIO 2,7 MM, COM GEOMANTA OU BIOMANTA, DIMENSOES 4,0 X 2,0 X 0,6 M, COM INCLINACAO DE 70 GRAUS, PARA SOLO REFORCADO</t>
  </si>
  <si>
    <t>TELA EM METAL PARA ESTUQUE (DEPLOYE)</t>
  </si>
  <si>
    <t>TELA FACHADEIRA EM POLIETILENO, ROLO DE 3 X 100 M (L X C), COR BRANCA, SEM LOGOMARCA - PARA PROTECAO DE OBRAS</t>
  </si>
  <si>
    <t>TELA PLASTICA LARANJA, TIPO TAPUME PARA SINALIZACAO, MALHA RETANGULAR, ROLO 1.20 X 50 M (L X C)</t>
  </si>
  <si>
    <t>TELA PLASTICA TECIDA LISTRADA BRANCA E LARANJA, TIPO GUARDA CORPO, EM POLIETILENO MONOFILADO, ROLO 1,20 X 50 M (L X C)</t>
  </si>
  <si>
    <t>TELHA CERAMICA TIPO AMERICANA, COMPRIMENTO DE *45* CM, RENDIMENTO DE *12* TELHAS/M2</t>
  </si>
  <si>
    <t>TELHA DE BARRO / CERAMICA, NAO ESMALTADA, TIPO COLONIAL, CANAL, PLAN, PAULISTA, COMPRIMENTO DE *44 A 50* CM, RENDIMENTO DE COBERTURA DE *26* TELHAS/M2</t>
  </si>
  <si>
    <t>TELHA DE BARRO / CERAMICA, TIPO ROMANA, AMERICANA, PORTUGUESA, FRANCESA, COMPRIMENTO DE *41* CM,  RENDIMENTO DE *16* TELHAS/M2</t>
  </si>
  <si>
    <t>TELHA DE FIBRA DE VIDRO ONDULADA INCOLOR, E = 0,6 MM, DE *0,50 X 2,44* M</t>
  </si>
  <si>
    <t>TELHA DE FIBROCIMENTO E = 6 MM, DE 3,00 X 1,06 M (SEM AMIANTO)</t>
  </si>
  <si>
    <t>TELHA DE FIBROCIMENTO E = 6 MM, DE 4,10 X 1,06 M (SEM AMIANTO)</t>
  </si>
  <si>
    <t>TELHA DE FIBROCIMENTO E = 6 MM, DE 4,60 X 1,06 M (SEM AMIANTO)</t>
  </si>
  <si>
    <t>TELHA DE FIBROCIMENTO E = 8 MM, DE 3,00 X 1,06 M (SEM AMIANTO)</t>
  </si>
  <si>
    <t>TELHA DE FIBROCIMENTO E = 8 MM, DE 4,10 X 1,06 M (SEM AMIANTO)</t>
  </si>
  <si>
    <t>TELHA DE FIBROCIMENTO E = 8 MM, DE 4,60 X 1,06 M (SEM AMIANTO)</t>
  </si>
  <si>
    <t>TELHA DE FIBROCIMENTO E= 8 MM, DE *3,70 X 1,06* M (SEM AMIANTO)</t>
  </si>
  <si>
    <t>TELHA DE FIBROCIMENTO ONDULADA E = 4 MM, DE 1,22 X 0,50 M (SEM AMIANTO)</t>
  </si>
  <si>
    <t>TELHA DE FIBROCIMENTO ONDULADA E = 4 MM, DE 2,13 X 0,50 M (SEM AMIANTO)</t>
  </si>
  <si>
    <t>TELHA DE FIBROCIMENTO ONDULADA E = 4 MM, DE 2,44 X 0,50 M (SEM AMIANTO)</t>
  </si>
  <si>
    <t>TELHA DE FIBROCIMENTO ONDULADA E = 6 MM, DE 1,53 X 1,10 M (SEM AMIANTO)</t>
  </si>
  <si>
    <t>TELHA DE FIBROCIMENTO ONDULADA E = 6 MM, DE 1,83 X 1,10 M (SEM AMIANTO)</t>
  </si>
  <si>
    <t>TELHA DE FIBROCIMENTO ONDULADA E = 6 MM, DE 2,44 X 1,10 M (SEM AMIANTO)</t>
  </si>
  <si>
    <t>TELHA DE FIBROCIMENTO ONDULADA E = 6 MM, DE 3,66 X 1,10 M (SEM AMIANTO)</t>
  </si>
  <si>
    <t>TELHA DE FIBROCIMENTO ONDULADA E = 8 MM, DE 1,53 X 1,10 M (SEM AMIANTO)</t>
  </si>
  <si>
    <t>TELHA DE FIBROCIMENTO ONDULADA E = 8 MM, DE 1,83 X 1,10 M (SEM AMIANTO)</t>
  </si>
  <si>
    <t>TELHA DE FIBROCIMENTO ONDULADA E = 8 MM, DE 2,44 X 1,10 M (SEM AMIANTO)</t>
  </si>
  <si>
    <t>TELHA DE FIBROCIMENTO ONDULADA E = 8 MM, DE 3,66 X 1,10 M (SEM AMIANTO)</t>
  </si>
  <si>
    <t>TELHA DE VIDRO TIPO FRANCESA, *39 X 23* CM</t>
  </si>
  <si>
    <t>TELHA ESTRUTURAL DE FIBROCIMENTO 1 ABA, DE 0,52 X 2,00 M (SEM AMIANTO)</t>
  </si>
  <si>
    <t>TELHA ESTRUTURAL DE FIBROCIMENTO 1 ABA, DE 0,52 X 2,50 M (SEM AMIANTO)</t>
  </si>
  <si>
    <t>TELHA ESTRUTURAL DE FIBROCIMENTO 1 ABA, DE 0,52 X 3,60 M (SEM AMIANTO)</t>
  </si>
  <si>
    <t>TELHA ESTRUTURAL DE FIBROCIMENTO 1 ABA, DE 0,52 X 4,00 M (SEM AMIANTO)</t>
  </si>
  <si>
    <t>TELHA ESTRUTURAL DE FIBROCIMENTO 1 ABA, DE 0,52 X 4,50 M (SEM AMIANTO)</t>
  </si>
  <si>
    <t>TELHA ESTRUTURAL DE FIBROCIMENTO 1 ABA, DE 0,52 X 5,00 M (SEM AMIANTO)</t>
  </si>
  <si>
    <t>TELHA ESTRUTURAL DE FIBROCIMENTO 1 ABA, DE 0,52 X 5,50 M (SEM AMIANTO)</t>
  </si>
  <si>
    <t>TELHA ESTRUTURAL DE FIBROCIMENTO 1 ABA, DE 0,52 X 6,00 M (SEM AMIANTO)</t>
  </si>
  <si>
    <t>TELHA ESTRUTURAL DE FIBROCIMENTO 1 ABA, DE 0,52 X 6,50 M (SEM AMIANTO)</t>
  </si>
  <si>
    <t>TELHA ESTRUTURAL DE FIBROCIMENTO 1 ABA, DE 0,52 X 7,20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</si>
  <si>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</si>
  <si>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</si>
  <si>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</si>
  <si>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7,40 M (SEM AMIANTO)</t>
  </si>
  <si>
    <t>TELHA ESTRUTURAL DE FIBROCIMENTO 2 ABAS, DE 1,00 X 8,20 M (SEM AMIANTO)</t>
  </si>
  <si>
    <t>TELHA ESTRUTURAL DE FIBROCIMENTO 2 ABAS, DE 1,00 X 9,20 M (SEM AMIANTO)</t>
  </si>
  <si>
    <t>TELHA ONDULADA EM ACO ZINCADO, ALTURA DE 17 MM, ESPESSURA DE 0,50 MM, LARGURA UTIL DE APROXIMADAMENTE 985 MM, SEM PINTURA</t>
  </si>
  <si>
    <t>TELHA TERMOISOLANTE REVESTIDA EM ACO GALVANIZADO, FACE SUPERIOR EM TELHA TRAPEZOIDAL E FACE INFERIOR EM CHAPA PLANA (SEM ACESSORIOS DE FIXACAO), REVESTIMENTO COM ESPESSURA DE 0,50 MM COM PRE-PINTURA NAS DUAS FACES, NUCLEO EM POLIESTIRENO (EPS) DE 30 MM</t>
  </si>
  <si>
    <t>TELHA TERMOISOLANTE REVESTIDA EM ACO GALVANIZADO, FACE SUPERIOR EM TELHA TRAPEZOIDAL E FACE INFERIOR EM CHAPA PLANA (SEM ACESSORIOS DE FIXACAO), REVESTIMENTO COM ESPESSURA DE 0,50 MM COM PRE-PINTURA NAS DUAS FACES, NUCLEO EM POLIESTIRENO (EPS) DE 50 MM</t>
  </si>
  <si>
    <t>TELHA TERMOISOLANTE REVESTIDA EM ACO GALVANIZADO, FACES SUPERIOR E INFERIOR EM TELHA TRAPEZOIDAL (SEM ACESSORIOS DE FIXACAO), REVESTIMENTO COM ESPESSURA DE 0,50 MM COM PRE-PINTURA NAS DUAS FACES, NUCLEO EM POLIESTIRENO (EPS) DE 50 MM</t>
  </si>
  <si>
    <t>TELHA TRAPEZOIDAL EM ACO ZINCADO, SEM PINTURA, ALTURA DE APROXIMADAMENTE 40 MM, ESPESSURA DE 0,50 MM E LARGURA UTIL DE 980 MM</t>
  </si>
  <si>
    <t>TELHA TRAPEZOIDAL EM ALUMINIO, ALTURA DE *38* MM E ESPESSURA DE 0,5 MM (LARGURA TOTAL DE 1056 MM E COMPRIMENTO DE 5000 MM)</t>
  </si>
  <si>
    <t>TELHA TRAPEZOIDAL EM ALUMINIO, ALTURA DE *38* MM E ESPESSURA DE 0,7 MM (LARGURA TOTAL DE 1056 MM E COMPRIMENTO DE 5000 MM)</t>
  </si>
  <si>
    <t>TELHA VIDRO TIPO CANAL OU COLONIAL, C = 46 A 50 CM</t>
  </si>
  <si>
    <t>TELHADOR</t>
  </si>
  <si>
    <t>TERMINAL A COMPRESSAO EM COBRE ESTANHADO PARA CABO 10 MM2, 1 FURO E 1 COMPRESSAO, PARA PARAFUSO DE FIXACAO M6</t>
  </si>
  <si>
    <t>TERMINAL A COMPRESSAO EM COBRE ESTANHADO PARA CABO 120 MM2, 1 FURO E 1 COMPRESSAO, PARA PARAFUSO DE FIXACAO M12</t>
  </si>
  <si>
    <t>TERMINAL A COMPRESSAO EM COBRE ESTANHADO PARA CABO 16 MM2, 1 FURO E 1 COMPRESSAO, PARA PARAFUSO DE FIXACAO M6</t>
  </si>
  <si>
    <t>TERMINAL A COMPRESSAO EM COBRE ESTANHADO PARA CABO 2,5 MM2, 1 FURO E 1 COMPRESSAO, PARA PARAFUSO DE FIXACAO M5</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</si>
  <si>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</si>
  <si>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</si>
  <si>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4 MM2, 1 FURO E 1 COMPRESSAO, PARA PARAFUSO DE FIXACAO M5</t>
  </si>
  <si>
    <t>TERMINAL A COMPRESSAO EM COBRE ESTANHADO PARA CABO 50 MM2, 1 FURO E 1 COMPRESSAO, PARA PARAFUSO DE FIXACAO M8</t>
  </si>
  <si>
    <t>TERMINAL A COMPRESSAO EM COBRE ESTANHADO PARA CABO 6 MM2, 1 FURO E 1 COMPRESSAO, PARA PARAFUSO DE FIXACAO M6</t>
  </si>
  <si>
    <t>TERMINAL A COMPRESSAO EM COBRE ESTANHADO PARA CABO 70 MM2, 1 FURO E 1 COMPRESSAO, PARA PARAFUSO DE FIXACAO M10</t>
  </si>
  <si>
    <t>TERMINAL A COMPRESSAO EM COBRE ESTANHADO PARA CABO 95 MM2, 1 FURO E 1 COMPRESSAO, PARA PARAFUSO DE FIXACAO M12</t>
  </si>
  <si>
    <t>TERMINAL AEREO EM ACO GALVANIZADO DN 5/16", COMPRIMENTO DE 350MM, COM BASE DE FIXACAO HORIZONTAL</t>
  </si>
  <si>
    <t>TERMINAL DE VENTILACAO, 100 MM, SERIE NORMAL, ESGOTO PREDIAL</t>
  </si>
  <si>
    <t>TERMINAL DE VENTILACAO, 50 MM, SERIE NORMAL, ESGOTO PREDIAL</t>
  </si>
  <si>
    <t>TERMINAL DE VENTILACAO, 75 MM, SERIE NORMAL, ESGOTO PREDIAL</t>
  </si>
  <si>
    <t>TERMINAL METALICO A PRESSAO PARA 1 CABO DE 120 MM2, COM 1 FURO DE FIXACAO</t>
  </si>
  <si>
    <t>TERMINAL METALICO A PRESSAO PARA 1 CABO DE 150 A 185 MM2, COM 2 FUROS PARA FIXACAO</t>
  </si>
  <si>
    <t>TERMINAL METALICO A PRESSAO PARA 1 CABO DE 150 MM2, COM 1 FURO DE FIXACAO</t>
  </si>
  <si>
    <t>TERMINAL METALICO A PRESSAO PARA 1 CABO DE 16 A 25 MM2, COM 2 FUROS PARA FIXACAO</t>
  </si>
  <si>
    <t>TERMINAL METALICO A PRESSAO PARA 1 CABO DE 16 MM2, COM 1 FURO DE FIXACAO</t>
  </si>
  <si>
    <t>TERMINAL METALICO A PRESSAO PARA 1 CABO DE 185 MM2, COM 1 FURO DE FIXACAO</t>
  </si>
  <si>
    <t>TERMINAL METALICO A PRESSAO PARA 1 CABO DE 240 MM2, COM 1 FURO DE FIXACAO</t>
  </si>
  <si>
    <t>TERMINAL METALICO A PRESSAO PARA 1 CABO DE 25 A 35 MM2, COM 2 FUROS PARA FIXACAO</t>
  </si>
  <si>
    <t>TERMINAL METALICO A PRESSAO PARA 1 CABO DE 25 MM2, COM 1 FURO DE FIXACAO</t>
  </si>
  <si>
    <t>TERMINAL METALICO A PRESSAO PARA 1 CABO DE 300 MM2, COM 1 FURO DE FIXACAO</t>
  </si>
  <si>
    <t>TERMINAL METALICO A PRESSAO PARA 1 CABO DE 35 MM2, COM 1 FURO DE FIXACAO</t>
  </si>
  <si>
    <t>TERMINAL METALICO A PRESSAO PARA 1 CABO DE 50 A 70 MM2, COM 2 FUROS PARA FIXACAO</t>
  </si>
  <si>
    <t>TERMINAL METALICO A PRESSAO PARA 1 CABO DE 50 MM2, COM 1 FURO DE FIXACAO</t>
  </si>
  <si>
    <t>TERMINAL METALICO A PRESSAO PARA 1 CABO DE 6 A 10 MM2, COM 1 FURO DE FIXACAO</t>
  </si>
  <si>
    <t>TERMINAL METALICO A PRESSAO PARA 1 CABO DE 70 MM2, COM 1 FURO DE FIXACAO</t>
  </si>
  <si>
    <t>TERMINAL METALICO A PRESSAO PARA 1 CABO DE 95 A 120 MM2, COM 2 FUROS PARA FIXACAO</t>
  </si>
  <si>
    <t>TERMINAL METALICO A PRESSAO PARA 1 CABO DE 95 MM2, COM 1 FURO DE FIXACAO</t>
  </si>
  <si>
    <t>TERMINAL METALICO A PRESSAO 1 CABO, PARA CABOS DE 4 A 10 MM2, COM 2 FUROS PARA FIXACAO</t>
  </si>
  <si>
    <t>TERMOFUSORA PARA TUBOS E CONEXOES EM PPR COM DIAMETROS DE 20 A 63 MM, POTENCIA DE 800 W, TENSAO 220 V</t>
  </si>
  <si>
    <t>TERMOFUSORA PARA TUBOS E CONEXOES EM PPR COM DIAMETROS DE 75 A 110 MM, POTENCIA DE *1100* W, TENSAO 220 V</t>
  </si>
  <si>
    <t>TERRA VEGETAL (ENSACADA)</t>
  </si>
  <si>
    <t>TERRA VEGETAL (GRANEL)</t>
  </si>
  <si>
    <t>TESTEIRA ANTIDERRAPANTE PARA PISO VINILICO *5 X 2,5* CM, E = 2 MM</t>
  </si>
  <si>
    <t>TIL PARA LIGACAO PREDIAL, EM PVC, JE, BBB, DN 100 X 100 MM, PARA REDE COLETORA ESGOTO (NBR 10569)</t>
  </si>
  <si>
    <t>TIL TUBO QUEDA, EM PVC, JE, BBB, DN 100 X 100 MM, PARA REDE COLETORA DE ESGOTO (NBR 10569)</t>
  </si>
  <si>
    <t>TINTA / REVESTIMENTO A BASE DE RESINA EPOXI COM ALCATRAO, BICOMPONENTE</t>
  </si>
  <si>
    <t>TINTA A BASE DE RESINA ACRILICA EMULSIONADA EM AGUA, PARA SINALIZACAO HORIZONTAL VIARIA (NBR 13699)</t>
  </si>
  <si>
    <t>TINTA A BASE DE RESINA ACRILICA, PARA SINALIZACAO HORIZONTAL VIARIA (NBR 11862)</t>
  </si>
  <si>
    <t>TINTA ACRILICA PARA CERAMICA</t>
  </si>
  <si>
    <t>TINTA ACRILICA PREMIUM PARA PISO</t>
  </si>
  <si>
    <t>TINTA ACRILICA PREMIUM, COR BRANCO FOSCO</t>
  </si>
  <si>
    <t>TINTA ASFALTICA IMPERMEABILIZANTE DILUIDA EM SOLVENTE, PARA MATERIAIS CIMENTICIOS, METAL E MADEIRA</t>
  </si>
  <si>
    <t>TINTA ASFALTICA IMPERMEABILIZANTE DISPERSA EM AGUA, PARA MATERIAIS CIMENTICIOS</t>
  </si>
  <si>
    <t>TINTA BORRACHA CLORADA, ACABAMENTO SEMIBRILHO, BRANCA</t>
  </si>
  <si>
    <t>TINTA BORRACHA CLORADA, ACABAMENTO SEMIBRILHO, CORES VIVAS</t>
  </si>
  <si>
    <t>TINTA BORRACHA, CLORADA, ACABAMENTO SEMIBRILHO, PRETA</t>
  </si>
  <si>
    <t>TINTA ESMALTE SINTETICO PREMIUM ACETINADO</t>
  </si>
  <si>
    <t>TINTA ESMALTE SINTETICO PREMIUM BRILHANTE</t>
  </si>
  <si>
    <t>TINTA ESMALTE SINTETICO PREMIUM FOSCO</t>
  </si>
  <si>
    <t>TINTA LATEX ACRILICA ECONOMICA, COR BRANCA</t>
  </si>
  <si>
    <t>TINTA LATEX ACRILICA STANDARD, COR BRANCA</t>
  </si>
  <si>
    <t>TINTA MINERAL IMPERMEAVEL EM PO, BRANCA</t>
  </si>
  <si>
    <t>TIRANTE COM ELO, EM ARAME GALVANIZADO RIGIDO, NUMERO 10, COMPRIMENTO 2000 MM, PARA PENDURAL DE FORRO REMOVIVEL</t>
  </si>
  <si>
    <t>TIRANTE EM FERRO GALVANIZADO PARA CONTRAVENTAMENTO DE TELHA CANALETE 90, 1/4 " X 400 MM</t>
  </si>
  <si>
    <t>TOALHEIRO PLASTICO TIPO DISPENSER PARA PAPEL TOALHA INTERFOLHADO</t>
  </si>
  <si>
    <t>TOMADA INDUSTRIAL DE EMBUTIR 3P+T 30 A, 440 V, COM TRAVA, COM PLACA</t>
  </si>
  <si>
    <t>TOMADA INDUSTRIAL DE EMBUTIR 3P+T 30 A, 440 V, COM TRAVA, SEM PLACA</t>
  </si>
  <si>
    <t>TOMADA PARA ANTENA DE TV, CABO COAXIAL DE 9 MM (APENAS MODULO)</t>
  </si>
  <si>
    <t>TOMADA PARA ANTENA DE TV, CABO COAXIAL DE 9 MM, CONJUNTO MONTADO PARA EMBUTIR 4" X 2" (PLACA + SUPORTE + MODULO)</t>
  </si>
  <si>
    <t>TOMADA RJ11, 2 FIOS (APENAS MODULO)</t>
  </si>
  <si>
    <t>TOMADA RJ11, 2 FIOS, CONJUNTO MONTADO PARA EMBUTIR 4" X 2" (PLACA + SUPORTE + MODULO)</t>
  </si>
  <si>
    <t>TOMADA RJ45, 8 FIOS, CAT 5E (APENAS MODULO)</t>
  </si>
  <si>
    <t>TOMADA RJ45, 8 FIOS, CAT 5E, CONJUNTO MONTADO PARA EMBUTIR 4" X 2" (PLACA + SUPORTE + MODULO)</t>
  </si>
  <si>
    <t>TOMADA 2P+T 10A, 250V  (APENAS MODULO)</t>
  </si>
  <si>
    <t>TOMADA 2P+T 10A, 250V, CONJUNTO MONTADO PARA EMBUTIR 4" X 2" (PLACA + SUPORTE + MODULO)</t>
  </si>
  <si>
    <t>TOMADA 2P+T 10A, 250V, CONJUNTO MONTADO PARA SOBREPOR 4" X 2" (CAIXA + MODULO)</t>
  </si>
  <si>
    <t>TOMADA 2P+T 20A 250V, CONJUNTO MONTADO PARA EMBUTIR 4" X 2" (PLACA + SUPORTE + MODULO)</t>
  </si>
  <si>
    <t>TOMADA 2P+T 20A, 250V  (APENAS MODULO)</t>
  </si>
  <si>
    <t>TOMADAS (2 MODULOS) 2P+T 10A, 250V, CONJUNTO MONTADO PARA EMBUTIR 4" X 2" (PLACA + SUPORTE + MODULOS)</t>
  </si>
  <si>
    <t>TOPOGRAFO</t>
  </si>
  <si>
    <t>TOPOGRAFO (MENSALISTA)</t>
  </si>
  <si>
    <t>TORNEIRA CROMADA COM BICO PARA JARDIM/TANQUE 1/2 " OU 3/4 " (REF 1153)</t>
  </si>
  <si>
    <t>TORNEIRA CROMADA CURTA SEM BICO PARA TANQUE, PADRAO POPULAR, 1/2 " OU 3/4 " (REF 1140)</t>
  </si>
  <si>
    <t>TORNEIRA CROMADA CURTA SEM BICO PARA USO GERAL  1/2 " OU 3/4 " (REF 1152)</t>
  </si>
  <si>
    <t>TORNEIRA CROMADA DE MESA PARA COZINHA BICA MOVEL COM AREJADOR 1/2 " OU 3/4 " (REF 1167)</t>
  </si>
  <si>
    <t>TORNEIRA CROMADA DE MESA PARA LAVATORIO COM SENSOR DE PRESENCA</t>
  </si>
  <si>
    <t>TORNEIRA CROMADA DE MESA PARA LAVATORIO TEMPORIZADA PRESSAO BICA BAIXA</t>
  </si>
  <si>
    <t>TORNEIRA CROMADA DE MESA PARA LAVATORIO, BICA ALTA (REF 1195)</t>
  </si>
  <si>
    <t>TORNEIRA CROMADA DE MESA PARA LAVATORIO, PADRAO POPULAR, 1/2 " OU 3/4 " (REF 1193)</t>
  </si>
  <si>
    <t>TORNEIRA CROMADA DE PAREDE LONGA PARA LAVATORIO (REF 1178)</t>
  </si>
  <si>
    <t>TORNEIRA CROMADA DE PAREDE PARA COZINHA BICA MOVEL COM AREJADOR 1/2 " OU 3/4 " (REF 1168)</t>
  </si>
  <si>
    <t>TORNEIRA CROMADA DE PAREDE PARA COZINHA COM AREJADOR 1/2 " OU 3/4 " (REF 1157)</t>
  </si>
  <si>
    <t>TORNEIRA CROMADA DE PAREDE PARA COZINHA COM AREJADOR, PADRAO POPULAR, 1/2 " OU 3/4 " (REF 1159)</t>
  </si>
  <si>
    <t>TORNEIRA CROMADA DE PAREDE PARA COZINHA SEM AREJADOR, PADRAO POPULAR, 1/2 " OU 3/4 " (REF 1158)</t>
  </si>
  <si>
    <t>TORNEIRA CROMADA SEM BICO PARA TANQUE 1/2 " OU 3/4 " (REF 1143)</t>
  </si>
  <si>
    <t>TORNEIRA CROMADA SEM BICO PARA TANQUE, PADRAO POPULAR, 1/2 " OU 3/4 " (REF 1126)</t>
  </si>
  <si>
    <t>TORNEIRA DE BOIA CONVENCIONAL PARA CAIXA D'AGUA, 1.1/2", COM HASTE E TORNEIRA METALICOS E BALAO PLASTICO</t>
  </si>
  <si>
    <t>TORNEIRA DE BOIA CONVENCIONAL PARA CAIXA D'AGUA, 1.1/4", COM HASTE E TORNEIRA METALICOS E BALAO PLASTICO</t>
  </si>
  <si>
    <t>TORNEIRA DE BOIA CONVENCIONAL PARA CAIXA D'AGUA, 1/2", COM HASTE E TORNEIRA METALICOS E BALAO PLASTICO</t>
  </si>
  <si>
    <t>TORNEIRA DE BOIA CONVENCIONAL PARA CAIXA D'AGUA, 1", COM HASTE E TORNEIRA METALICOS E BALAO PLASTICO</t>
  </si>
  <si>
    <t>TORNEIRA DE BOIA CONVENCIONAL PARA CAIXA D'AGUA, 2", COM HASTE E TORNEIRA METALICOS E BALAO PLASTICO</t>
  </si>
  <si>
    <t>TORNEIRA DE BOIA CONVENCIONAL PARA CAIXA D'AGUA, 3/4", COM HASTE E TORNEIRA METALICOS E BALAO PLASTICO</t>
  </si>
  <si>
    <t>TORNEIRA DE BOIA VAZAO TOTAL PARA CAIXA D'AGUA, 1/2", COM HASTE E TORNEIRA METALICOS E BALAO PLASTICO</t>
  </si>
  <si>
    <t>TORNEIRA DE BOIA VAZAO TOTAL PARA CAIXA D'AGUA, 1", COM HASTE E TORNEIRA METALICOS E BALAO PLASTICO</t>
  </si>
  <si>
    <t>TORNEIRA DE BOIA VAZAO TOTAL PARA CAIXA D'AGUA, 3/4", COM HASTE E TORNEIRA METALICOS E BALAO PLASTICO</t>
  </si>
  <si>
    <t>TORNEIRA ELETRICA DE PAREDE, BICA ALTA, PARA COZINHA, 5500 W (110/220 V)</t>
  </si>
  <si>
    <t>TORNEIRA METAL AMARELO COM BICO PARA JARDIM, PADRAO POPULAR, 1/2 " OU 3/4 " (REF 1128)</t>
  </si>
  <si>
    <t>TORNEIRA METAL AMARELO CURTA SEM BICO PARA TANQUE, PADRAO POPULAR, 1/2 " OU 3/4 " (REF 1120)</t>
  </si>
  <si>
    <t>TORNEIRA METALICA DE BOIA CONVENCIONAL PARA CAIXA D'AGUA, 1/2 ", COM HASTE, TORNEIRA E BALAO METALICOS</t>
  </si>
  <si>
    <t>TORNEIRA METALICA DE BOIA CONVENCIONAL PARA CAIXA D'AGUA, 3/4 ", COM HASTE, TORNEIRA E BALAO METALICOS</t>
  </si>
  <si>
    <t>TORNEIRA PLASTICA DE BOIA CONVENCIONAL PARA CAIXA DE AGUA, 3/4 ", COM HASTE METALICA E COM TORNEIRA E BALAO PLASTICOS (PADRAO POPULAR)</t>
  </si>
  <si>
    <t>TORNEIRA PLASTICA DE BOIA PARA CAIXA DE DESCARGA,  1/2", BALAO E TORNEIRA PLASTICOS, COM HASTE METALICA</t>
  </si>
  <si>
    <t>TORNEIRA PLASTICA DE MESA, BICA MOVEL, PARA COZINHA 1/2 "</t>
  </si>
  <si>
    <t>TORNEIRA PLASTICA PARA TANQUE 1/2 " OU 3/4 " COM BICO PARA MANGUEIRA</t>
  </si>
  <si>
    <t>TRANSFORMADOR TRIFASICO DE DISTRIBUICAO, POTENCIA DE 1000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</si>
  <si>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</si>
  <si>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15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</si>
  <si>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</si>
  <si>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</si>
  <si>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225 KVA, TENSAO NOMINAL DE 15 KV, TENSAO SECUNDARIA DE 220/127V, EM OLEO ISOLANTE TIPO MINERAL</t>
  </si>
  <si>
    <t>TRANSFORMADOR TRIFASICO DE DISTRIBUICAO, POTENCIA DE 30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</si>
  <si>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</si>
  <si>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</si>
  <si>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</si>
  <si>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</si>
  <si>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</si>
  <si>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TRANSPORTE - HORISTA (COLETADO CAIXA)</t>
  </si>
  <si>
    <t>TRANSPORTE - MENSALISTA (COLETADO CAIXA)</t>
  </si>
  <si>
    <t>TRATOR DE ESTEIRAS, POTENCIA BRUTA DE 133 HP, PESO OPERACIONAL DE 14 T, COM LAMINA COM CAPACIDADE DE 3,00 M3</t>
  </si>
  <si>
    <t>TRATOR DE ESTEIRAS, POTENCIA BRUTA DE 347 HP, PESO OPERACIONAL DE 38,5 T, COM ESCARIFICADOR E LAMINA COM CAPACIDADE DE 4,70M3</t>
  </si>
  <si>
    <t>TRATOR DE ESTEIRAS, POTENCIA DE 100 HP, PESO OPERACIONAL DE 9,4 T, COM LAMINA COM CAPACIDADE DE 2,19 M3</t>
  </si>
  <si>
    <t>TRATOR DE ESTEIRAS, POTENCIA DE 150 HP, PESO OPERACIONAL DE 16,7 T, COM RODA MOTRIZ ELEVADA E LAMINA COM CONTATO DE 3,18M3</t>
  </si>
  <si>
    <t>TRATOR DE ESTEIRAS, POTENCIA DE 170 HP, PESO OPERACIONAL DE 19 T, COM LAMINA COM CAPACIDADE DE 5,2 M3</t>
  </si>
  <si>
    <t>TRATOR DE ESTEIRAS, POTENCIA DE 347 HP, PESO OPERACIONAL DE 38,5 T, COM LAMINA COM CAPACIDADE DE 8,70M3</t>
  </si>
  <si>
    <t>TRATOR DE ESTEIRAS, POTENCIA NO VOLANTE DE 200 HP, PESO OPERACIONAL DE 20,1 T, COM RODA MOTRIZ ELEVADA E LAMINA COM CAPACIDADE DE 3,89 M3</t>
  </si>
  <si>
    <t>TRATOR DE ESTEIRAS, POTENCIA 125 HP, PESO OPERACIONAL DE 12,9 T, COM LAMINA COM CAPACIDADE DE 2,7 M3</t>
  </si>
  <si>
    <t>TRATOR DE PNEUS COM POTENCIA DE 105 CV, TRACAO 4 X 4, PESO COM LASTRO DE 5775 KG</t>
  </si>
  <si>
    <t>TRATOR DE PNEUS COM POTENCIA DE 122 CV, TRACAO 4 X 4, PESO COM LASTRO DE 4510 KG</t>
  </si>
  <si>
    <t>TRATOR DE PNEUS COM POTENCIA DE 15 CV, PESO COM LASTRO DE 1160 KG</t>
  </si>
  <si>
    <t>TRATOR DE PNEUS COM POTENCIA DE 50 CV, TRACAO 4 X 2, PESO COM LASTRO DE 2714 KG</t>
  </si>
  <si>
    <t>TRATOR DE PNEUS COM POTENCIA DE 85 CV, TRACAO 4 X 4, PESO COM LASTRO DE 4675 KG</t>
  </si>
  <si>
    <t>TRATOR DE PNEUS COM POTENCIA DE 85 CV, TURBO,  PESO COM LASTRO DE 4900 KG</t>
  </si>
  <si>
    <t>TRATOR DE PNEUS COM POTENCIA DE 95 CV, TRACAO 4 X 4, PESO MAXIMO DE 5225 KG</t>
  </si>
  <si>
    <t>TRAVA-QUEDAS EM ACO PARA CORDA DE 12 MM, EXTENSOR DE 25 X 300 MM, COM MOSQUETAO TIPO GANCHO TRAVA DUPLA</t>
  </si>
  <si>
    <t>TRELICA NERVURADA (ESPACADOR), ALTURA = 120,0 MM, DIAMETRO DOS BANZOS INFERIORES E SUPERIOR = 6,0 MM, DIAMETRO DA DIAGONAL = 4,2 MM</t>
  </si>
  <si>
    <t>TROLEY MANUAL CAPACIDADE 1 T</t>
  </si>
  <si>
    <t>TUBO / MANGUEIRA PRETA EM POLIETILENO, LINHA PESADA OU REFORCADA, TIPO ESPAGUETE, PARA INJECAO DE CALDA DE CIMENTO, D = 1/2", ESPESSURA 1,5 MM</t>
  </si>
  <si>
    <t>TUBO ACO CARBONO COM COSTURA, NBR 5580, CLASSE L, DN = 15 MM, E = 2,25 MM, 1,06 KG/M</t>
  </si>
  <si>
    <t>TUBO ACO CARBONO COM COSTURA, NBR 5580, CLASSE L, DN = 25 MM, E = 2,65 MM, 2,02 KG/M</t>
  </si>
  <si>
    <t>TUBO ACO CARBONO COM COSTURA, NBR 5580, CLASSE L, DN = 40 MM, E = 3,0 MM, 3,34 KG/M</t>
  </si>
  <si>
    <t>TUBO ACO CARBONO COM COSTURA, NBR 5580, CLASSE L, DN = 80 MM, E = 3,35 MM, 7,07 KG/M</t>
  </si>
  <si>
    <t>TUBO ACO CARBONO COM COSTURA, NBR 5580, CLASSE M, DN = 25 MM, E = 3,35 MM, *2,50* KG//M</t>
  </si>
  <si>
    <t>TUBO ACO CARBONO COM COSTURA, NBR 5580, CLASSE M, DN = 40 MM, E = 3,35 MM, *3,71* KG//M</t>
  </si>
  <si>
    <t>TUBO ACO CARBONO COM COSTURA, NBR 5580, CLASSE M, DN = 80 MM, E = 4,05 MM, *8,47* KG/M</t>
  </si>
  <si>
    <t>TUBO ACO CARBONO SEM COSTURA 1 1/2", E= *3,68 MM, SCHEDULE 40, 4,05 KG/M</t>
  </si>
  <si>
    <t>TUBO ACO CARBONO SEM COSTURA 1/2", E= *2,77 MM, SCHEDULE 40, *1,27 KG/M</t>
  </si>
  <si>
    <t>TUBO ACO CARBONO SEM COSTURA 1/2", E= *3,73 MM, SCHEDULE 80, *1,62 KG/M</t>
  </si>
  <si>
    <t>TUBO ACO CARBONO SEM COSTURA 14", E= *11,13 MM, SCHEDULE 40, *94,55 KG/M</t>
  </si>
  <si>
    <t>TUBO ACO CARBONO SEM COSTURA 2 1/2", E = 5,16 MM, SCHEDULE 40 (8,62 KG/M)</t>
  </si>
  <si>
    <t>TUBO ACO CARBONO SEM COSTURA 2", E= *3,91* MM, SCHEDULE 40, *5,43* KG/M</t>
  </si>
  <si>
    <t>TUBO ACO CARBONO SEM COSTURA 20", E= *12,70 MM, SCHEDULE 30, *154,97 KG/M</t>
  </si>
  <si>
    <t>TUBO ACO CARBONO SEM COSTURA 20", E= *6,35 MM,  SCHEDULE 10, *78,46 KG/M</t>
  </si>
  <si>
    <t>TUBO ACO CARBONO SEM COSTURA 3/4", E= *2,87 MM, SCHEDULE 40, *1,69 KG/M</t>
  </si>
  <si>
    <t>TUBO ACO CARBONO SEM COSTURA 3/4", E= *3,91 MM, SCHEDULE 80, *2,19 KG/M.</t>
  </si>
  <si>
    <t>TUBO ACO CARBONO SEM COSTURA 4", E= *6,02 MM, SCHEDULE 40, *16,06 KG/M</t>
  </si>
  <si>
    <t>TUBO ACO CARBONO SEM COSTURA 4", E= *8,56 MM, SCHEDULE 80, *22,31 KG/M</t>
  </si>
  <si>
    <t>TUBO ACO CARBONO SEM COSTURA 6", E= *10,97 MM, SCHEDULE 80, *42,56 KG/M</t>
  </si>
  <si>
    <t>TUBO ACO CARBONO SEM COSTURA 6", E= 7,11 MM,  SCHEDULE 40, *28,26 KG/M</t>
  </si>
  <si>
    <t>TUBO ACO CARBONO SEM COSTURA 8", E= *12,70 MM, SCHEDULE 80, *64,64 KG/M</t>
  </si>
  <si>
    <t>TUBO ACO CARBONO SEM COSTURA 8", E= *6,35 MM,  SCHEDULE 20, *33,27 KG/M</t>
  </si>
  <si>
    <t>TUBO ACO CARBONO SEM COSTURA 8", E= *7,04 MM, SCHEDULE 30, *36,75 KG/M</t>
  </si>
  <si>
    <t>TUBO ACO CARBONO SEM COSTURA 8", E= *8,18 MM, SCHEDULE 40, *42,55 KG/M</t>
  </si>
  <si>
    <t>TUBO ACO GALVANIZADO COM COSTURA, CLASSE LEVE, DN 100 MM ( 4"),  E = 3,75 MM,  *10,55* KG/M (NBR 5580)</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</si>
  <si>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</si>
  <si>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</si>
  <si>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</si>
  <si>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</si>
  <si>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</si>
  <si>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</si>
  <si>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</si>
  <si>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</si>
  <si>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MEDIA, DN 1.1/2", E = *3,25* MM, PESO *3,61* KG/M (NBR 5580)</t>
  </si>
  <si>
    <t>TUBO ACO GALVANIZADO COM COSTURA, CLASSE MEDIA, DN 1.1/4", E = *3,25* MM, PESO *3,14* KG/M (NBR 5580)</t>
  </si>
  <si>
    <t>TUBO ACO GALVANIZADO COM COSTURA, CLASSE MEDIA, DN 1/2", E = *2,65* MM, PESO *1,22* KG/M (NBR 5580)</t>
  </si>
  <si>
    <t>TUBO ACO GALVANIZADO COM COSTURA, CLASSE MEDIA, DN 1", E = 3,38 MM, PESO 2,50 KG/M (NBR 5580)</t>
  </si>
  <si>
    <t>TUBO ACO GALVANIZADO COM COSTURA, CLASSE MEDIA, DN 2.1/2", E = *3,65* MM, PESO *6,51* KG/M (NBR 5580)</t>
  </si>
  <si>
    <t>TUBO ACO GALVANIZADO COM COSTURA, CLASSE MEDIA, DN 2", E = *3,65* MM, PESO *5,10* KG/M (NBR 5580)</t>
  </si>
  <si>
    <t>TUBO ACO GALVANIZADO COM COSTURA, CLASSE MEDIA, DN 3/4", E = *2,65* MM, PESO *1,58* KG/M (NBR 5580)</t>
  </si>
  <si>
    <t>TUBO ACO GALVANIZADO COM COSTURA, CLASSE MEDIA, DN 3", E = *4,05* MM, PESO *8,47* KG/M (NBR 5580)</t>
  </si>
  <si>
    <t>TUBO ACO GALVANIZADO COM COSTURA, CLASSE MEDIA, DN 4", E = 4,50* MM, PESO 12,10* KG/M (NBR 5580)</t>
  </si>
  <si>
    <t>TUBO ACO GALVANIZADO COM COSTURA, CLASSE MEDIA, DN 5", E = *5,40* MM, PESO *17,80* KG/M (NBR 5580)</t>
  </si>
  <si>
    <t>TUBO ACO GALVANIZADO COM COSTURA, CLASSE MEDIA, DN 6", E = 4,85* MM, PESO 19,68* KG/M (NBR 5580)</t>
  </si>
  <si>
    <t>TUBO ACO INDUSTRIAL DN 2" (50,8 MM) E=1,50MM, PESO= 1,8237 KG/M</t>
  </si>
  <si>
    <t>TUBO COLETOR DE ESGOTO PVC, JEI, DN 100 MM (NBR  7362)</t>
  </si>
  <si>
    <t>TUBO COLETOR DE ESGOTO PVC, JEI, DN 200 MM (NBR 7362)</t>
  </si>
  <si>
    <t>TUBO COLETOR DE ESGOTO PVC, JEI, DN 250 MM (NBR 7362)</t>
  </si>
  <si>
    <t>TUBO COLETOR DE ESGOTO PVC, JEI, DN 300 MM (NBR 7362)</t>
  </si>
  <si>
    <t>TUBO COLETOR DE ESGOTO PVC, JEI, DN 350 MM (NBR 7362)</t>
  </si>
  <si>
    <t>TUBO COLETOR DE ESGOTO PVC, JEI, DN 400 MM (NBR 7362)</t>
  </si>
  <si>
    <t>TUBO COLETOR DE ESGOTO, PVC, JEI, DN 150 MM  (NBR 7362)</t>
  </si>
  <si>
    <t>TUBO CORRUGADO PEAD, PAREDE DUPLA, INTERNA LISA, JEI, DN/DI *1000* MM, PARA SANEAMENTO</t>
  </si>
  <si>
    <t>TUBO CORRUGADO PEAD, PAREDE DUPLA, INTERNA LISA, JEI, DN/DI *400* MM, PARA SANEAMENTO</t>
  </si>
  <si>
    <t>TUBO CORRUGADO PEAD, PAREDE DUPLA, INTERNA LISA, JEI, DN/DI *800* MM, PARA SANEAMENTO</t>
  </si>
  <si>
    <t>TUBO CORRUGADO PEAD, PAREDE DUPLA, INTERNA LISA, JEI, DN/DI 1200 MM, PARA SANEAMENTO</t>
  </si>
  <si>
    <t>TUBO CORRUGADO PEAD, PAREDE DUPLA, INTERNA LISA, JEI, DN/DI 250 MM, PARA SANEAMENTO</t>
  </si>
  <si>
    <t>TUBO CORRUGADO PEAD, PAREDE DUPLA, INTERNA LISA, JEI, DN/DI 300 MM, PARA SANEAMENTO</t>
  </si>
  <si>
    <t>TUBO CORRUGADO PEAD, PAREDE DUPLA, INTERNA LISA, JEI, DN/DI 600 MM, PARA SANEAMENTO</t>
  </si>
  <si>
    <t>TUBO CPVC SOLDAVEL, 35 MM, AGUA QUENTE PREDIAL (NBR 15884)</t>
  </si>
  <si>
    <t>TUBO CPVC, SOLDAVEL, 15 MM, AGUA QUENTE PREDIAL (NBR 15884)</t>
  </si>
  <si>
    <t>TUBO CPVC, SOLDAVEL, 22 MM, AGUA QUENTE PREDIAL (NBR 15884)</t>
  </si>
  <si>
    <t>TUBO CPVC, SOLDAVEL, 28 MM, AGUA QUENTE PREDIAL (NBR 15884)</t>
  </si>
  <si>
    <t>TUBO CPVC, SOLDAVEL, 42 MM, AGUA QUENTE PREDIAL (NBR 15884)</t>
  </si>
  <si>
    <t>TUBO CPVC, SOLDAVEL, 54 MM, AGUA QUENTE PREDIAL (NBR 15884)</t>
  </si>
  <si>
    <t>TUBO CPVC, SOLDAVEL, 73 MM, AGUA QUENTE PREDIAL (NBR 15884)</t>
  </si>
  <si>
    <t>TUBO CPVC, SOLDAVEL, 89 MM, AGUA QUENTE PREDIAL (NBR 15884)</t>
  </si>
  <si>
    <t>TUBO DE BORRACHA ELASTOMERICA FLEXIVEL, PRETA, PARA ISOLAMENTO TERMICO DE TUBULACAO, DN 1 1/8" (28 MM), E= 32 MM, COEFICIENTE DE CONDUTIVIDADE TERMICA 0,036W/mK, VAPOR DE AGUA MAIOR OU IGUAL A 10.000</t>
  </si>
  <si>
    <t>TUBO DE BORRACHA ELASTOMERICA FLEXIVEL, PRETA, PARA ISOLAMENTO TERMICO DE TUBULACAO, DN 1 3/8" (35 MM), E= 32 MM, COEFICIENTE DE CONDUTIVIDADE TERMICA 0,036W/mK, VAPOR DE AGUA MAIOR OU IGUAL A 10.000</t>
  </si>
  <si>
    <t>TUBO DE BORRACHA ELASTOMERICA FLEXIVEL, PRETA, PARA ISOLAMENTO TERMICO DE TUBULACAO, DN 1 5/8" (42 MM), E= 32 MM, COEFICIENTE DE CONDUTIVIDADE TERMICA 0,036W/mK, VAPOR DE AGUA MAIOR OU IGUAL A 10.000</t>
  </si>
  <si>
    <t>TUBO DE BORRACHA ELASTOMERICA FLEXIVEL, PRETA, PARA ISOLAMENTO TERMICO DE TUBULACAO, DN 1/2" (12 MM), E= 19 MM, COEFICIENTE DE CONDUTIVIDADE TERMICA 0,036W/mK, VAPOR DE AGUA MAIOR OU IGUAL A 10.000</t>
  </si>
  <si>
    <t>TUBO DE BORRACHA ELASTOMERICA FLEXIVEL, PRETA, PARA ISOLAMENTO TERMICO DE TUBULACAO, DN 1/4" (6 MM), E= 9 MM, COEFICIENTE DE CONDUTIVIDADE TERMICA 0,036W/mK, VAPOR DE AGUA MAIOR OU IGUAL A 10.000</t>
  </si>
  <si>
    <t>TUBO DE BORRACHA ELASTOMERICA FLEXIVEL, PRETA, PARA ISOLAMENTO TERMICO DE TUBULACAO, DN 1" (25 MM), E= 32 MM, COEFICIENTE DE CONDUTIVIDADE TERMICA 0,036W/mK, VAPOR DE AGUA MAIOR OU IGUAL A 10.000</t>
  </si>
  <si>
    <t>TUBO DE BORRACHA ELASTOMERICA FLEXIVEL, PRETA, PARA ISOLAMENTO TERMICO DE TUBULACAO, DN 2 1/8" (54 MM), E= 32 MM, COEFICIENTE DE CONDUTIVIDADE TERMICA 0,036W/mK, VAPOR DE AGUA MAIOR OU IGUAL A 10.000</t>
  </si>
  <si>
    <t>TUBO DE BORRACHA ELASTOMERICA FLEXIVEL, PRETA, PARA ISOLAMENTO TERMICO DE TUBULACAO, DN 2 5/8" (*64* MM), E= *32* MM, COEFICIENTE DE CONDUTIVIDADE TERMICA 0,036W/MK, VAPOR DE AGUA MAIOR OU IGUAL A 10.000</t>
  </si>
  <si>
    <t>TUBO DE BORRACHA ELASTOMERICA FLEXIVEL, PRETA, PARA ISOLAMENTO TERMICO DE TUBULACAO, DN 3/4" (18 MM), E= 32 MM, COEFICIENTE DE CONDUTIVIDADE TERMICA 0,036W/mK, VAPOR DE AGUA MAIOR OU IGUAL A 10.000</t>
  </si>
  <si>
    <t>TUBO DE BORRACHA ELASTOMERICA FLEXIVEL, PRETA, PARA ISOLAMENTO TERMICO DE TUBULACAO, DN 3/8" (10 MM), E= 19 MM, COEFICIENTE DE CONDUTIVIDADE TERMICA 0,036W/mK, VAPOR DE AGUA MAIOR OU IGUAL A 10.000</t>
  </si>
  <si>
    <t>TUBO DE BORRACHA ELASTOMERICA FLEXIVEL, PRETA, PARA ISOLAMENTO TERMICO DE TUBULACAO, DN 5/8" (15 MM), E= 19 MM, COEFICIENTE DE CONDUTIVIDADE TERMICA 0,036W/MK, VAPOR DE AGUA MAIOR OU IGUAL A 10.000</t>
  </si>
  <si>
    <t>TUBO DE BORRACHA ELASTOMERICA FLEXIVEL, PRETA, PARA ISOLAMENTO TERMICO DE TUBULACAO, DN 7/8" (22 MM), E= 32 MM, COEFICIENTE DE CONDUTIVIDADE TERMICA 0,036W/mK, VAPOR DE AGUA MAIOR OU IGUAL A 10.000</t>
  </si>
  <si>
    <t>TUBO DE COBRE CLASSE "A", DN = 1 " (28 MM), PARA INSTALACOES DE MEDIA PRESSAO PARA GASES COMBUSTIVEIS E MEDICINAIS</t>
  </si>
  <si>
    <t>TUBO DE COBRE CLASSE "A", DN = 1 1/2 " (42 MM), PARA INSTALACOES DE MEDIA PRESSAO PARA GASES COMBUSTIVEIS E MEDICINAIS</t>
  </si>
  <si>
    <t>TUBO DE COBRE CLASSE "A", DN = 1 1/4 " (35 MM), PARA INSTALACOES DE MEDIA PRESSAO PARA GASES COMBUSTIVEIS E MEDICINAIS</t>
  </si>
  <si>
    <t>TUBO DE COBRE CLASSE "A", DN = 1/2 " (15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</si>
  <si>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</si>
  <si>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</si>
  <si>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3/4 " (22 MM), PARA INSTALACOES DE MEDIA PRESSAO PARA GASES COMBUSTIVEIS E MEDICINAIS</t>
  </si>
  <si>
    <t>TUBO DE COBRE CLASSE "A", DN = 4 " (104 MM), PARA INSTALACOES DE MEDIA PRESSAO PARA GASES COMBUSTIVEIS E MEDICINAIS</t>
  </si>
  <si>
    <t>TUBO DE COBRE CLASSE "E", DN = 104 MM, PARA INSTALACAO HIDRAULICA PREDIAL</t>
  </si>
  <si>
    <t>TUBO DE COBRE CLASSE "E", DN = 15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</si>
  <si>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</si>
  <si>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</si>
  <si>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</si>
  <si>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</si>
  <si>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</si>
  <si>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</si>
  <si>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</si>
  <si>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TUBO DE COBRE CLASSE "I", DN = 1 " (28 MM), PARA INSTALACOES INDUSTRIAIS DE ALTA PRESSAO E VAPOR</t>
  </si>
  <si>
    <t>TUBO DE COBRE CLASSE "I", DN = 1 1/2 " (42 MM), PARA INSTALACOES INDUSTRIAIS DE ALTA PRESSAO E VAPOR</t>
  </si>
  <si>
    <t>TUBO DE COBRE CLASSE "I", DN = 1 1/4 " (35 MM), PARA INSTALACOES INDUSTRIAIS DE ALTA PRESSAO E VAPOR</t>
  </si>
  <si>
    <t>TUBO DE COBRE CLASSE "I", DN = 1/2 " (15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</si>
  <si>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</si>
  <si>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</si>
  <si>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</si>
  <si>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3/4 " (22 MM), PARA INSTALACOES INDUSTRIAIS DE ALTA PRESSAO E VAPOR</t>
  </si>
  <si>
    <t>TUBO DE COBRE CLASSE "I", DN = 4" (104 MM), PARA INSTALACOES INDUSTRIAIS DE ALTA PRESSAO E VAPOR</t>
  </si>
  <si>
    <t>TUBO DE COBRE FLEXIVEL, D = 1/2 ", E = 0,79 MM, PARA AR-CONDICIONADO/ INSTALACOES GAS RESIDENCIAIS E COMERCIAIS</t>
  </si>
  <si>
    <t>TUBO DE COBRE FLEXIVEL, D = 1/4 ", E = 0,79 MM, PARA AR-CONDICIONADO/ INSTALACOES GAS RESIDENCIAIS E COMERCIAIS</t>
  </si>
  <si>
    <t>TUBO DE COBRE FLEXIVEL, D = 3/16 ", E = 0,79 MM, PARA AR-CONDICIONADO/ INSTALACOES GAS RESIDENCIAIS E COMERCIAIS</t>
  </si>
  <si>
    <t>TUBO DE COBRE FLEXIVEL, D = 3/4 ", E = 0,79 MM, PARA AR-CONDICIONADO/ INSTALACOES GAS RESIDENCIAIS E COMERCIAIS</t>
  </si>
  <si>
    <t>TUBO DE COBRE FLEXIVEL, D = 3/8 ", E = 0,79 MM, PARA AR-CONDICIONADO/ INSTALACOES GAS RESIDENCIAIS E COMERCIAIS</t>
  </si>
  <si>
    <t>TUBO DE COBRE FLEXIVEL, D = 5/16 ", E = 0,79 MM, PARA AR-CONDICIONADO/ INSTALACOES GAS RESIDENCIAIS E COMERCIAIS</t>
  </si>
  <si>
    <t>TUBO DE COBRE FLEXIVEL, D = 5/8 ", E = 0,79 MM, PARA AR-CONDICIONADO/ INSTALACOES GAS RESIDENCIAIS E COMERCIAIS</t>
  </si>
  <si>
    <t>TUBO DE COBRE, CLASSE "A", DN = 2" (54 MM), PARA INSTALACOES DE MEDIA PRESSAO PARA GASES COMBUSTIVEIS E MEDICINAIS</t>
  </si>
  <si>
    <t>TUBO DE DESCARGA PVC, PARA LIGACAO CAIXA DE DESCARGA - EMBUTIR, 40 MM X 150 CM</t>
  </si>
  <si>
    <t>TUBO DE DESCIDA EXTERNO DE PVC PARA CAIXA DE DESCARGA EXTERNA ALTA - 40 MM X 1,60 M</t>
  </si>
  <si>
    <t>TUBO DE ESPUMA DE POLIETILENO EXPANDIDO FLEXIVEL PARA ISOLAMENTO TERMICO DE TUBULACAO DE AR CONDICIONADO, AGUA QUENTE,  DN 1 1/2", E= 10 MM</t>
  </si>
  <si>
    <t>TUBO DE ESPUMA DE POLIETILENO EXPANDIDO FLEXIVEL PARA ISOLAMENTO TERMICO DE TUBULACAO DE AR CONDICIONADO, AGUA QUENTE,  DN 1 1/4", E= 10 MM</t>
  </si>
  <si>
    <t>TUBO DE ESPUMA DE POLIETILENO EXPANDIDO FLEXIVEL PARA ISOLAMENTO TERMICO DE TUBULACAO DE AR CONDICIONADO, AGUA QUENTE,  DN 1 1/8", E= 10 MM</t>
  </si>
  <si>
    <t>TUBO DE ESPUMA DE POLIETILENO EXPANDIDO FLEXIVEL PARA ISOLAMENTO TERMICO DE TUBULACAO DE AR CONDICIONADO, AGUA QUENTE,  DN 1 3/8", E= 10 MM</t>
  </si>
  <si>
    <t>TUBO DE ESPUMA DE POLIETILENO EXPANDIDO FLEXIVEL PARA ISOLAMENTO TERMICO DE TUBULACAO DE AR CONDICIONADO, AGUA QUENTE,  DN 1 5/8", E= 10 MM</t>
  </si>
  <si>
    <t>TUBO DE ESPUMA DE POLIETILENO EXPANDIDO FLEXIVEL PARA ISOLAMENTO TERMICO DE TUBULACAO DE AR CONDICIONADO, AGUA QUENTE,  DN 1/2", E= 10 MM</t>
  </si>
  <si>
    <t>TUBO DE ESPUMA DE POLIETILENO EXPANDIDO FLEXIVEL PARA ISOLAMENTO TERMICO DE TUBULACAO DE AR CONDICIONADO, AGUA QUENTE,  DN 1/4", E= 10 MM</t>
  </si>
  <si>
    <t>TUBO DE ESPUMA DE POLIETILENO EXPANDIDO FLEXIVEL PARA ISOLAMENTO TERMICO DE TUBULACAO DE AR CONDICIONADO, AGUA QUENTE,  DN 1", E= 10 MM</t>
  </si>
  <si>
    <t>TUBO DE ESPUMA DE POLIETILENO EXPANDIDO FLEXIVEL PARA ISOLAMENTO TERMICO DE TUBULACAO DE AR CONDICIONADO, AGUA QUENTE,  DN 3/4", E= 10 MM</t>
  </si>
  <si>
    <t>TUBO DE ESPUMA DE POLIETILENO EXPANDIDO FLEXIVEL PARA ISOLAMENTO TERMICO DE TUBULACAO DE AR CONDICIONADO, AGUA QUENTE,  DN 3/8", E= 10 MM</t>
  </si>
  <si>
    <t>TUBO DE ESPUMA DE POLIETILENO EXPANDIDO FLEXIVEL PARA ISOLAMENTO TERMICO DE TUBULACAO DE AR CONDICIONADO, AGUA QUENTE,  DN 7/8", E= 10 MM</t>
  </si>
  <si>
    <t>TUBO DE POLIETILENO DE ALTA DENSIDADE (PEAD), PE-80, DE = 20 MM X 2,3 MM DE PAREDE, PARA LIGACAO DE AGUA PREDIAL (NBR 15561)</t>
  </si>
  <si>
    <t>TUBO DE POLIETILENO DE ALTA DENSIDADE (PEAD), PE-80, DE = 32 MM X 3,0 MM DE PAREDE, PARA LIGACAO DE AGUA PREDIAL (NBR 15561)</t>
  </si>
  <si>
    <t>TUBO DE POLIETILENO DE ALTA DENSIDADE, PEAD, PE-80, DE = 1000 MM X 38,5 MM PAREDE, ( SDR 26 - PN 05 ) PARA REDE DE AGUA OU ESGOTO (NBR 15561)</t>
  </si>
  <si>
    <t>TUBO DE POLIETILENO DE ALTA DENSIDADE, PEAD, PE-80, DE = 110 MM X 10,0 MM PAREDE, ( SDR 11 - PN 12,5 ) PARA REDE DE AGUA OU ESGOTO (NBR 15561)</t>
  </si>
  <si>
    <t>TUBO DE POLIETILENO DE ALTA DENSIDADE, PEAD, PE-80, DE = 1200 MM X 37,2 MM PAREDE ( SDR 32,25 - PN 04 )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</si>
  <si>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</si>
  <si>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</si>
  <si>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</si>
  <si>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 900 MM X 34,7 MM PAREDE, ( SDR 26 - PN 05 )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</si>
  <si>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</si>
  <si>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</si>
  <si>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</si>
  <si>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</si>
  <si>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</si>
  <si>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</si>
  <si>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730 MM X 34,1 MM PAREDE, ( SDR 21 - PN 06 ) PARA REDE DE AGUA OU ESGOTO (NBR 15561)</t>
  </si>
  <si>
    <t>TUBO DE POLIETILENO DE ALTA DENSIDADE, PEAD, PE-80, DE= 75 MM X 6,9 MM PAREDE, ( SRD 11 - PN 12,5 ) PARA REDE DE AGUA OU ESGOTO (NBR 15561)</t>
  </si>
  <si>
    <t>TUBO DE POLIETILENO DE ALTA DENSIDADE, PEAD, PE-80, DE= 800 MM X 30,8 MM PAREDE, ( SDR 26 - PN 05 ) PARA REDE DE AGUA OU ESGOTO (NBR 15561)</t>
  </si>
  <si>
    <t>TUBO DE PVC, PBL, TIPO LEVE, DN = 125 MM,  PARA VENTILACAO</t>
  </si>
  <si>
    <t>TUBO DE PVC, PBL, TIPO LEVE, DN = 250 MM,  PARA VENTILACAO</t>
  </si>
  <si>
    <t>TUBO DE PVC, PBL, TIPO LEVE, DN = 300 MM,  PARA VENTILACAO</t>
  </si>
  <si>
    <t>TUBO DE PVC, PBL, TIPO LEVE, DN = 400 MM,  PARA VENTILACAO</t>
  </si>
  <si>
    <t>TUBO DE REVESTIMENTO, EM ACO, CORPO SCHEDULE 40, PONTEIRA SCHEDULE 80, ROSQUEAVEL E SEGMENTADO PARA PERFURACAO,  DIAMETRO 6'' (200 MM) (COLETADO CAIXA)</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</si>
  <si>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</si>
  <si>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</si>
  <si>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TUBO DRENO, CORRUGADO, ESPIRALADO, FLEXIVEL, PERFURADO, EM POLIETILENO DE ALTA DENSIDADE (PEAD), DN 100 MM, (4") PARA DRENAGEM - EM ROLO (NORMA DNIT 093/2006 - E.M)</t>
  </si>
  <si>
    <t>TUBO DRENO, CORRUGADO, ESPIRALADO, FLEXIVEL, PERFURADO, EM POLIETILENO DE ALTA DENSIDADE (PEAD), DN 65 MM, (2 1/2") PARA DRENAGEM - EM ROLO (NORMA DNIT 093/2006 - EM)</t>
  </si>
  <si>
    <t>TUBO MONOCAMADA PEX, DN 16 MM</t>
  </si>
  <si>
    <t>TUBO MONOCAMADA PEX, DN 20 MM</t>
  </si>
  <si>
    <t>TUBO MONOCAMADA PEX, DN 25 MM</t>
  </si>
  <si>
    <t>TUBO MONOCAMADA PEX, DN 32 MM</t>
  </si>
  <si>
    <t>TUBO MULTICAMADA PEX, DN *26* MM, PARA INSTALACOES A GAS (AMARELO)</t>
  </si>
  <si>
    <t>TUBO MULTICAMADA PEX, DN 16 MM, PARA INSTALACOES A GAS (AMARELO)</t>
  </si>
  <si>
    <t>TUBO MULTICAMADA PEX, DN 20 MM, PARA INSTALACOES A GAS (AMARELO)</t>
  </si>
  <si>
    <t>TUBO MULTICAMADA PEX, DN 32 MM, PARA INSTALACOES A GAS (AMARELO)</t>
  </si>
  <si>
    <t>TUBO PPR PN 20, DN 20 MM, PARA AGUA QUENTE PREDIAL</t>
  </si>
  <si>
    <t>TUBO PPR PN 20, DN 25 MM, PARA AGUA QUENTE PREDIAL</t>
  </si>
  <si>
    <t>TUBO PPR, CLASSE PN 12, DN 110 MM</t>
  </si>
  <si>
    <t>TUBO PPR, CLASSE PN 12, DN 32 MM</t>
  </si>
  <si>
    <t>TUBO PPR, CLASSE PN 12, DN 40 MM</t>
  </si>
  <si>
    <t>TUBO PPR, CLASSE PN 12, DN 50 MM</t>
  </si>
  <si>
    <t>TUBO PPR, CLASSE PN 12, DN 63 MM</t>
  </si>
  <si>
    <t>TUBO PPR, CLASSE PN 12, DN 75 MM</t>
  </si>
  <si>
    <t>TUBO PPR, CLASSE PN 12, DN 90 MM</t>
  </si>
  <si>
    <t>TUBO PPR, CLASSE PN 25, DN 110 MM, PARA AGUA QUENTE E FRIA PREDIAL</t>
  </si>
  <si>
    <t>TUBO PPR, CLASSE PN 25, DN 20 MM, PARA AGUA QUENTE E FRIA PREDIAL</t>
  </si>
  <si>
    <t>TUBO PPR, CLASSE PN 25, DN 25 MM, PARA AGUA QUENTE E FRIA PREDIAL</t>
  </si>
  <si>
    <t>TUBO PPR, CLASSE PN 25, DN 32 MM, PARA AGUA QUENTE E FRIA PREDIAL</t>
  </si>
  <si>
    <t>TUBO PPR, CLASSE PN 25, DN 40 MM, PARA AGUA QUENTE E FRIA PREDIAL</t>
  </si>
  <si>
    <t>TUBO PPR, CLASSE PN 25, DN 50 MM, PARA AGUA QUENTE E FRIA PREDIAL</t>
  </si>
  <si>
    <t>TUBO PPR, CLASSE PN 25, DN 63 MM, PARA AGUA QUENTE E FRIA PREDIAL</t>
  </si>
  <si>
    <t>TUBO PPR, CLASSE PN 25, DN 75 MM, PARA AGUA QUENTE E FRIA PREDIAL</t>
  </si>
  <si>
    <t>TUBO PPR, CLASSE PN 25, DN 90 MM, PARA AGUA QUENTE E FRIA PREDIAL</t>
  </si>
  <si>
    <t>TUBO PVC  SERIE NORMAL, DN 100 MM, PARA ESGOTO  PREDIAL (NBR 5688)</t>
  </si>
  <si>
    <t>TUBO PVC  SERIE NORMAL, DN 150 MM, PARA ESGOTO  PREDIAL (NBR 5688)</t>
  </si>
  <si>
    <t>TUBO PVC  SERIE NORMAL, DN 40 MM, PARA ESGOTO  PREDIAL (NBR 5688)</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</si>
  <si>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</si>
  <si>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</si>
  <si>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</si>
  <si>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</si>
  <si>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</si>
  <si>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</si>
  <si>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PVC DE REVESTIMENTO GEOMECANICO NERVURADO REFORCADO, DN = 150 MM, COMPRIMENTO = 2 M</t>
  </si>
  <si>
    <t>TUBO PVC DE REVESTIMENTO GEOMECANICO NERVURADO REFORCADO, DN = 200 MM, COMPRIMENTO = 2 M</t>
  </si>
  <si>
    <t>TUBO PVC DE REVESTIMENTO GEOMECANICO NERVURADO STANDARD, DN = 154 MM, COMPRIMENTO = 2 M</t>
  </si>
  <si>
    <t>TUBO PVC DE REVESTIMENTO GEOMECANICO NERVURADO STANDARD, DN = 206 MM, COMPRIMENTO = 2 M</t>
  </si>
  <si>
    <t>TUBO PVC DE REVESTIMENTO GEOMECANICO NERVURADO STANDARD, DN = 250 MM, COMPRIMENTO = 2 M</t>
  </si>
  <si>
    <t>TUBO PVC DEFOFO, JEI, 1 MPA, DN 100 MM, PARA REDE DE AGUA (NBR 7665)</t>
  </si>
  <si>
    <t>TUBO PVC DEFOFO, JEI, 1 MPA, DN 150 MM, PARA REDE DE  AGUA (NBR 7665)</t>
  </si>
  <si>
    <t>TUBO PVC DEFOFO, JEI, 1 MPA, DN 200 MM, PARA REDE DE AGUA (NBR 7665)</t>
  </si>
  <si>
    <t>TUBO PVC DEFOFO, JEI, 1 MPA, DN 250 MM, PARA REDE DE AGUA (NBR 7665)</t>
  </si>
  <si>
    <t>TUBO PVC DEFOFO, JEI, 1 MPA, DN 300 MM, PARA REDE DE AGUA (NBR 7665)</t>
  </si>
  <si>
    <t>TUBO PVC PBA JEI, CLASSE 12, DN 100 MM, PARA REDE DE AGUA (NBR 5647)</t>
  </si>
  <si>
    <t>TUBO PVC PBA JEI, CLASSE 12, DN 50 MM, PARA REDE DE AGUA (NBR 5647)</t>
  </si>
  <si>
    <t>TUBO PVC PBA JEI, CLASSE 12, DN 75 MM, PARA REDE DE AGUA (NBR 5647)</t>
  </si>
  <si>
    <t>TUBO PVC PBA JEI, CLASSE 15, DN 100 MM, PARA REDE DE AGUA (NBR 5647)</t>
  </si>
  <si>
    <t>TUBO PVC PBA JEI, CLASSE 15, DN 50 MM, PARA REDE DE AGUA (NBR 5647)</t>
  </si>
  <si>
    <t>TUBO PVC PBA JEI, CLASSE 15, DN 75 MM, PARA REDE DE AGUA (NBR 5647)</t>
  </si>
  <si>
    <t>TUBO PVC PBA JEI, CLASSE 20, DN 100 MM, PARA REDE DE AGUA (NBR 5647)</t>
  </si>
  <si>
    <t>TUBO PVC PBA JEI, CLASSE 20, DN 50 MM, PARA REDE DE AGUA (NBR 5647)</t>
  </si>
  <si>
    <t>TUBO PVC PBA JEI, CLASSE 20, DN 75 MM, PARA REDE DE AGUA (NBR 5647)</t>
  </si>
  <si>
    <t>TUBO PVC ROSCAVEL, 3/4",  AGUA FRIA PREDIAL</t>
  </si>
  <si>
    <t>TUBO PVC SERIE NORMAL, DN 50 MM, PARA ESGOTO PREDIAL (NBR 5688)</t>
  </si>
  <si>
    <t>TUBO PVC SERIE NORMAL, DN 75 MM, PARA ESGOTO PREDIAL (NBR 5688)</t>
  </si>
  <si>
    <t>TUBO PVC, FLEXIVEL, CORRUGADO, PERFURADO, DN 110 MM, PARA DRENAGEM, SISTEMA IRRIGACAO</t>
  </si>
  <si>
    <t>TUBO PVC, FLEXIVEL, CORRUGADO, PERFURADO, DN 65 MM, PARA DRENAGEM, SISTEMA IRRIGACAO</t>
  </si>
  <si>
    <t>TUBO PVC, RIGIDO, CORRUGADO, PERFURADO, DN 150 MM, PARA DRENAGEM, SISTEMA IRRIGACAO</t>
  </si>
  <si>
    <t>TUBO PVC, ROSCAVEL,  2 1/2", AGUA FRIA PREDIAL</t>
  </si>
  <si>
    <t>TUBO PVC, ROSCAVEL,  2", PARA AGUA FRIA PREDIAL</t>
  </si>
  <si>
    <t>TUBO PVC, ROSCAVEL, 1 1/2",  AGUA FRIA PREDIAL</t>
  </si>
  <si>
    <t>TUBO PVC, ROSCAVEL, 1 1/4", AGUA FRIA PREDIAL</t>
  </si>
  <si>
    <t>TUBO PVC, ROSCAVEL, 1/2", AGUA FRIA PREDIAL</t>
  </si>
  <si>
    <t>TUBO PVC, ROSCAVEL, 1", AGUA FRIA PREDIAL</t>
  </si>
  <si>
    <t>TUBO PVC, ROSCAVEL, 3", AGUA FRIA PREDIAL</t>
  </si>
  <si>
    <t>TUBO PVC, ROSCAVEL, 4",  AGUA FRIA PREDIAL</t>
  </si>
  <si>
    <t>TUBO PVC, ROSCAVEL, 5",  AGUA FRIA PREDIAL</t>
  </si>
  <si>
    <t>TUBO PVC, ROSCAVEL, 6",  AGUA FRIA PREDIAL</t>
  </si>
  <si>
    <t>TUBO PVC, SOLDAVEL, DN 110 MM, AGUA FRIA (NBR-5648)</t>
  </si>
  <si>
    <t>TUBO PVC, SOLDAVEL, DN 20 MM, AGUA FRIA (NBR-5648)</t>
  </si>
  <si>
    <t>TUBO PVC, SOLDAVEL, DN 25 MM, AGUA FRIA (NBR-5648)</t>
  </si>
  <si>
    <t>TUBO PVC, SOLDAVEL, DN 32 MM, AGUA FRIA (NBR-5648)</t>
  </si>
  <si>
    <t>TUBO PVC, SOLDAVEL, DN 40 MM, AGUA FRIA (NBR-5648)</t>
  </si>
  <si>
    <t>TUBO PVC, SOLDAVEL, DN 50 MM, PARA AGUA FRIA (NBR-5648)</t>
  </si>
  <si>
    <t>TUBO PVC, SOLDAVEL, DN 60 MM, AGUA FRIA (NBR-5648)</t>
  </si>
  <si>
    <t>TUBO PVC, SOLDAVEL, DN 75 MM, AGUA FRIA (NBR-5648)</t>
  </si>
  <si>
    <t>TUBO PVC, SOLDAVEL, DN 85 MM, AGUA FRIA (NBR-5648)</t>
  </si>
  <si>
    <t>TUBO 26" EM CHAPA PRETA, E= 3/16", 147 KG/6 M</t>
  </si>
  <si>
    <t>TUBO 30" EM CHAPA PRETA, E= 1/4", 175 KG/6 M</t>
  </si>
  <si>
    <t>TUBO 30" EM CHAPA PRETA, E= 3/8", 177 KG/6 M</t>
  </si>
  <si>
    <t>UNIAO COM ASSENTO CONICO DE BRONZE, DIAMETRO 1/2"</t>
  </si>
  <si>
    <t>UNIAO COM ASSENTO CONICO DE BRONZE, DIAMETRO 1"</t>
  </si>
  <si>
    <t>UNIAO COM ASSENTO CONICO DE BRONZE, DIAMETRO 2 1/2"</t>
  </si>
  <si>
    <t>UNIAO COM ASSENTO CONICO DE BRONZE, DIAMETRO 2'</t>
  </si>
  <si>
    <t>UNIAO COM ASSENTO CONICO DE BRONZE, DIAMETRO 3/4"</t>
  </si>
  <si>
    <t>UNIAO COM ASSENTO CONICO DE BRONZE, DIAMETRO 3"</t>
  </si>
  <si>
    <t>UNIAO COM ASSENTO CONICO DE BRONZE, DIAMETRO 4"</t>
  </si>
  <si>
    <t>UNIAO COM ASSENTO CONICO DE FERRO LONGO (MACHO-FEMEA), DIAMETRO 1 1/2"</t>
  </si>
  <si>
    <t>UNIAO COM ASSENTO CONICO DE FERRO LONGO (MACHO-FEMEA), DIAMETRO 1/2"</t>
  </si>
  <si>
    <t>UNIAO COM ASSENTO CONICO DE FERRO LONGO (MACHO-FEMEA), DIAMETRO 1"</t>
  </si>
  <si>
    <t>UNIAO COM ASSENTO CONICO DE FERRO LONGO (MACHO-FEMEA), DIAMETRO 2 1/2"</t>
  </si>
  <si>
    <t>UNIAO COM ASSENTO CONICO DE FERRO LONGO (MACHO-FEMEA), DIAMETRO 2"</t>
  </si>
  <si>
    <t>UNIAO COM ASSENTO CONICO DE FERRO LONGO (MACHO-FEMEA), DIAMETRO 3/4"</t>
  </si>
  <si>
    <t>UNIAO COM ASSENTO CONICO DE FERRO LONGO (MACHO-FEMEA), DIAMETRO 3'</t>
  </si>
  <si>
    <t>UNIAO COM ASSENTO CONICO DE FERRO LONGO (MACHO-FEMEA), DIAMETRO 4"</t>
  </si>
  <si>
    <t>UNIAO COM FLANGE PPR, DN 40 MM, PARA AGUA QUENTE PREDIAL</t>
  </si>
  <si>
    <t>UNIAO DE FERRO GALVANIZADO, COM ASSENTO CONICO DE BRONZE, DE 1 1/2"</t>
  </si>
  <si>
    <t>UNIAO DE FERRO GALVANIZADO, COM ASSENTO CONICO DE BRONZE, DE 1 1/4"</t>
  </si>
  <si>
    <t>UNIAO DE FERRO GALVANIZADO, COM ROSCA BSP, COM ASSENTO PLANO, DE 1 1/2"</t>
  </si>
  <si>
    <t>UNIAO DE FERRO GALVANIZADO, COM ROSCA BSP, COM ASSENTO PLANO, DE 1 1/4"</t>
  </si>
  <si>
    <t>UNIAO DE FERRO GALVANIZADO, COM ROSCA BSP, COM ASSENTO PLANO, DE 1/2"</t>
  </si>
  <si>
    <t>UNIAO DE FERRO GALVANIZADO, COM ROSCA BSP, COM ASSENTO PLANO, DE 1"</t>
  </si>
  <si>
    <t>UNIAO DE FERRO GALVANIZADO, COM ROSCA BSP, COM ASSENTO PLANO, DE 2 1/2"</t>
  </si>
  <si>
    <t>UNIAO DE FERRO GALVANIZADO, COM ROSCA BSP, COM ASSENTO PLANO, DE 2"</t>
  </si>
  <si>
    <t>UNIAO DE FERRO GALVANIZADO, COM ROSCA BSP, COM ASSENTO PLANO, DE 3/4"</t>
  </si>
  <si>
    <t>UNIAO DE FERRO GALVANIZADO, COM ROSCA BSP, COM ASSENTO PLANO, DE 3"</t>
  </si>
  <si>
    <t>UNIAO DE FERRO GALVANIZADO, COM ROSCA BSP, COM ASSENTO PLANO, DE 4"</t>
  </si>
  <si>
    <t>UNIAO DE REDUCAO METALICA, PARA CONEXAO COM ANEL DESLIZANTE EM TUBO PEX, DN 20 X 16 MM</t>
  </si>
  <si>
    <t>UNIAO DE REDUCAO METALICA, PARA CONEXAO COM ANEL DESLIZANTE EM TUBO PEX, DN 25 X 16 MM</t>
  </si>
  <si>
    <t>UNIAO DE REDUCAO METALICA, PARA CONEXAO COM ANEL DESLIZANTE EM TUBO PEX, DN 25 X 20 MM</t>
  </si>
  <si>
    <t>UNIAO DE REDUCAO METALICA, PARA CONEXAO COM ANEL DESLIZANTE EM TUBO PEX, DN 32 X 25 MM</t>
  </si>
  <si>
    <t>UNIAO DUPLA PPR DN 20 MM, PARA AGUA QUENTE PREDIAL</t>
  </si>
  <si>
    <t>UNIAO DUPLA PPR DN 25 MM, PARA AGUA QUENTE PREDIAL</t>
  </si>
  <si>
    <t>UNIAO EM POLIPROPILENO (PP), PARA TUBO EM PEAD, 20 MM - LIGACAO PREDIAL DE AGUA</t>
  </si>
  <si>
    <t>UNIAO EM POLIPROPILENO (PP), PARA TUBO EM PEAD, 32 MM - LIGACAO PREDIAL DE AGUA</t>
  </si>
  <si>
    <t>UNIAO METALICA, PARA CONEXAO COM ANEL DESLIZANTE EM TUBO PEX, DN 16 MM</t>
  </si>
  <si>
    <t>UNIAO METALICA, PARA CONEXAO COM ANEL DESLIZANTE EM TUBO PEX, DN 20 MM</t>
  </si>
  <si>
    <t>UNIAO METALICA, PARA CONEXAO COM ANEL DESLIZANTE EM TUBO PEX, DN 25 MM</t>
  </si>
  <si>
    <t>UNIAO METALICA, PARA CONEXAO COM ANEL DESLIZANTE EM TUBO PEX, DN 32 MM</t>
  </si>
  <si>
    <t>UNIAO PVC, ROSCAVEL 1/2",  AGUA FRIA PREDIAL</t>
  </si>
  <si>
    <t>UNIAO PVC, ROSCAVEL 2",  AGUA FRIA PREDIAL</t>
  </si>
  <si>
    <t>UNIAO PVC, ROSCAVEL, 1 1/2",  AGUA FRIA PREDIAL</t>
  </si>
  <si>
    <t>UNIAO PVC, ROSCAVEL, 1 1/4",  AGUA FRIA PREDIAL</t>
  </si>
  <si>
    <t>UNIAO PVC, ROSCAVEL, 1",  AGUA FRIA PREDIAL</t>
  </si>
  <si>
    <t>UNIAO PVC, ROSCAVEL, 2 1/2",  AGUA FRIA PREDIAL</t>
  </si>
  <si>
    <t>UNIAO PVC, ROSCAVEL, 3/4",  AGUA FRIA PREDIAL</t>
  </si>
  <si>
    <t>UNIAO PVC, ROSCAVEL, 3",  AGUA FRIA PREDIAL</t>
  </si>
  <si>
    <t>UNIAO PVC, SOLDAVEL, 110 MM,  PARA AGUA FRIA PREDIAL</t>
  </si>
  <si>
    <t>UNIAO PVC, SOLDAVEL, 20 MM,  PARA AGUA FRIA PREDIAL</t>
  </si>
  <si>
    <t>UNIAO PVC, SOLDAVEL, 25 MM,  PARA AGUA FRIA PREDIAL</t>
  </si>
  <si>
    <t>UNIAO PVC, SOLDAVEL, 32 MM,  PARA AGUA FRIA PREDIAL</t>
  </si>
  <si>
    <t>UNIAO PVC, SOLDAVEL, 40 MM,  PARA AGUA FRIA PREDIAL</t>
  </si>
  <si>
    <t>UNIAO PVC, SOLDAVEL, 50 MM,  PARA AGUA FRIA PREDIAL</t>
  </si>
  <si>
    <t>UNIAO PVC, SOLDAVEL, 60 MM,  PARA AGUA FRIA PREDIAL</t>
  </si>
  <si>
    <t>UNIAO PVC, SOLDAVEL, 75 MM,  PARA AGUA FRIA PREDIAL</t>
  </si>
  <si>
    <t>UNIAO PVC, SOLDAVEL, 85 MM,  PARA AGUA FRIA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</si>
  <si>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</si>
  <si>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</si>
  <si>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</si>
  <si>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</si>
  <si>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</si>
  <si>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</si>
  <si>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</si>
  <si>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</si>
  <si>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</si>
  <si>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</si>
  <si>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USINA DE ASFALTO A FRIO, CAPACIDADE DE 30 A 40 T/H, ELETRICA, POTENCIA DE 30 CV</t>
  </si>
  <si>
    <t>USINA DE ASFALTO A FRIO, CAPACIDADE DE 40 A 60 T/H, ELETRICA, POTENCIA DE 30 CV</t>
  </si>
  <si>
    <t>USINA DE ASFALTO A QUENTE, FIXA, TIPO CONTRA FLUXO, CAPACIDADE DE 100 A 140 T/H, POTENCIA DE 280 KW, COM MISTURADOR EXTERNO ROTATIVO</t>
  </si>
  <si>
    <t>USINA DE ASFALTO, GRAVIMETRICA, CAPACIDADE DE 150 T/H, POTENCIA DE 400 KW</t>
  </si>
  <si>
    <t>USINA DE CONCRETO FIXA, CAPACIDADE NOMINAL DE 40 M3/H, SEM SILO</t>
  </si>
  <si>
    <t>USINA DE CONCRETO FIXA, CAPACIDADE NOMINAL DE 60 M3/H, SEM SILO</t>
  </si>
  <si>
    <t>USINA DE CONCRETO FIXA, CAPACIDADE NOMINAL DE 80 M3/H, SEM SILO</t>
  </si>
  <si>
    <t>USINA DE CONCRETO FIXA, CAPACIDADE NOMINAL DE 90 A 120 M3/H, SEM SILO</t>
  </si>
  <si>
    <t>USINA DE LAMA ASFALTICA, PROD 30 A 50 T/H, SILO DE AGREGADO 7 M3, RESERVATORIOS PARA EMULSAO E AGUA DE 2,3 M3 CADA, MISTURADOR TIPO PUGG-MILL A SER MONTADO SOBRE CAMINHAO</t>
  </si>
  <si>
    <t>USINA DE MISTURAS ASFALTICAS A QUENTE, MOVEL, TIPO CONTRA FLUXO, CAPACIDADE DE 40 A 80 T/H</t>
  </si>
  <si>
    <t>USINA MISTURADORA DE SOLOS,  DOSADORES TRIPLOS, CALHA VIBRATORIA CAPACIDADE DE 200 A 500 T/H, POTENCIA DE 75 KW</t>
  </si>
  <si>
    <t>VALVULA DE DESCARGA EM METAL CROMADO PARA MICTORIO COM ACIONAMENTO POR PRESSAO E FECHAMENTO AUTOMATICO</t>
  </si>
  <si>
    <t>VALVULA DE DESCARGA METALICA, BASE 1 1/2 " E ACABAMENTO METALICO CROMADO</t>
  </si>
  <si>
    <t>VALVULA DE DESCARGA METALICA, BASE 1 1/4 " E ACABAMENTO METALICO CROMADO</t>
  </si>
  <si>
    <t>VALVULA DE ESFERA BRUTA EM BRONZE, BITOLA 1 " (REF 1552-B)</t>
  </si>
  <si>
    <t>VALVULA DE ESFERA BRUTA EM BRONZE, BITOLA 1 1/2 " (REF 1552-B)</t>
  </si>
  <si>
    <t>VALVULA DE ESFERA BRUTA EM BRONZE, BITOLA 1 1/4 " (REF 1552-B)</t>
  </si>
  <si>
    <t>VALVULA DE ESFERA BRUTA EM BRONZE, BITOLA 1/2 " (REF 1552-B)</t>
  </si>
  <si>
    <t>VALVULA DE ESFERA BRUTA EM BRONZE, BITOLA 2 " (REF 1552-B)</t>
  </si>
  <si>
    <t>VALVULA DE ESFERA BRUTA EM BRONZE, BITOLA 3/4 " (REF 1552-B)</t>
  </si>
  <si>
    <t>VALVULA DE RETENCAO DE BRONZE, PE COM CRIVOS, EXTREMIDADE COM ROSCA, DE 1 1/2",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</si>
  <si>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</si>
  <si>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</si>
  <si>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</si>
  <si>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</si>
  <si>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3/4", PARA FUNDO DE POCO</t>
  </si>
  <si>
    <t>VALVULA DE RETENCAO DE BRONZE, PE COM CRIVOS, EXTREMIDADE COM ROSCA, DE 3", PARA FUNDO DE POCO</t>
  </si>
  <si>
    <t>VALVULA DE RETENCAO DE BRONZE, PE COM CRIVOS, EXTREMIDADE COM ROSCA, DE 4", PARA FUNDO DE POCO</t>
  </si>
  <si>
    <t>VALVULA DE RETENCAO HORIZONTAL, DE BRONZE (PN-25), 1 1/2", 400 PSI, TAMPA DE PORCA DE UNIAO, EXTREMIDADES COM ROSCA</t>
  </si>
  <si>
    <t>VALVULA DE RETENCAO HORIZONTAL, DE BRONZE (PN-25), 1 1/4", 400 PSI, TAMPA DE PORCA DE UNIAO, EXTREMIDADES COM ROSCA</t>
  </si>
  <si>
    <t>VALVULA DE RETENCAO HORIZONTAL, DE BRONZE (PN-25), 1/2", 400 PSI, TAMPA DE PORCA DE UNIAO, EXTREMIDADES COM ROSCA</t>
  </si>
  <si>
    <t>VALVULA DE RETENCAO HORIZONTAL, DE BRONZE (PN-25), 1", 400 PSI, TAMPA DE PORCA DE UNIAO, EXTREMIDADES COM ROSCA</t>
  </si>
  <si>
    <t>VALVULA DE RETENCAO HORIZONTAL, DE BRONZE (PN-25), 2 1/2", 400 PSI, TAMPA DE PORCA DE UNIAO, EXTREMIDADES COM ROSCA</t>
  </si>
  <si>
    <t>VALVULA DE RETENCAO HORIZONTAL, DE BRONZE (PN-25), 2", 400 PSI, TAMPA DE PORCA DE UNIAO, EXTREMIDADES COM ROSCA</t>
  </si>
  <si>
    <t>VALVULA DE RETENCAO HORIZONTAL, DE BRONZE (PN-25), 3/4",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</si>
  <si>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</si>
  <si>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</si>
  <si>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VERTICAL, DE BRONZE (PN-16), 1 1/2", 200 PSI, EXTREMIDADES COM ROSCA</t>
  </si>
  <si>
    <t>VALVULA DE RETENCAO VERTICAL, DE BRONZE (PN-16), 1 1/4", 200 PSI, EXTREMIDADES COM ROSCA</t>
  </si>
  <si>
    <t>VALVULA DE RETENCAO VERTICAL, DE BRONZE (PN-16), 1/2", 200 PSI, EXTREMIDADES COM ROSCA</t>
  </si>
  <si>
    <t>VALVULA DE RETENCAO VERTICAL, DE BRONZE (PN-16), 1", 200 PSI, EXTREMIDADES COM ROSCA</t>
  </si>
  <si>
    <t>VALVULA DE RETENCAO VERTICAL, DE BRONZE (PN-16), 2 1/2", 200 PSI, EXTREMIDADES COM ROSCA</t>
  </si>
  <si>
    <t>VALVULA DE RETENCAO VERTICAL, DE BRONZE (PN-16), 2", 200 PSI,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</si>
  <si>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</si>
  <si>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</si>
  <si>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</si>
  <si>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EM METAL CROMADO PARA LAVATORIO, 1 " SEM LADRAO</t>
  </si>
  <si>
    <t>VALVULA EM METAL CROMADO PARA PIA AMERICANA 3.1/2 X 1.1/2 "</t>
  </si>
  <si>
    <t>VALVULA EM METAL CROMADO PARA TANQUE, 1.1/2 " SEM LADRAO</t>
  </si>
  <si>
    <t>VALVULA EM PLASTICO BRANCO COM SAIDA LISA PARA TANQUE 1.1/4 " X 1.1/2 "</t>
  </si>
  <si>
    <t>VALVULA EM PLASTICO BRANCO PARA LAVATORIO 1 ", SEM UNHO, COM LADRAO</t>
  </si>
  <si>
    <t>VALVULA EM PLASTICO BRANCO PARA TANQUE OU LAVATORIO 1 ", SEM UNHO E SEM LADRAO</t>
  </si>
  <si>
    <t>VALVULA EM PLASTICO BRANCO PARA TANQUE 1.1/4 " X 1.1/2 ", SEM UNHO E SEM LADRAO</t>
  </si>
  <si>
    <t>VALVULA EM PLASTICO CROMADO PARA LAVATORIO 1 ", SEM UNHO, COM LADRAO</t>
  </si>
  <si>
    <t>VALVULA EM PLASTICO CROMADO TIPO AMERICANA PARA PIA DE COZINHA 3.1/2 " X 1.1/2 ", SEM ADAPTADOR</t>
  </si>
  <si>
    <t>VARIADOR DE LUMINOSIDADE ROTATIVO (DIMMER) 127 V, 300 W (APENAS MODULO)</t>
  </si>
  <si>
    <t>VARIADOR DE LUMINOSIDADE ROTATIVO (DIMMER) 127V, 300W, CONJUNTO MONTADO PARA EMBUTIR 4" X 2" (PLACA + SUPORTE + MODULO)</t>
  </si>
  <si>
    <t>VARIADOR DE LUMINOSIDADE ROTATIVO (DIMMER) 220 V, 600 W (APENAS MODULO)</t>
  </si>
  <si>
    <t>VARIADOR DE LUMINOSIDADE ROTATIVO (DIMMER) 220V, 600W, CONJUNTO MONTADO PARA EMBUTIR 4" X 2" (PLACA + SUPORTE + MODULO)</t>
  </si>
  <si>
    <t>VARIADOR DE VELOCIDADE PARA VENTILADOR 127 V, 150 W (APENAS MODULO)</t>
  </si>
  <si>
    <t>VARIADOR DE VELOCIDADE PARA VENTILADOR 127V, 150W + 2 INTERRUPTORES PARALELOS, PARA REVERSAO E LAMPADA, CONJUNTO MONTADO PARA EMBUTIR 4" X 2" (PLACA + SUPORTE + MODULOS)</t>
  </si>
  <si>
    <t>VARIADOR DE VELOCIDADE PARA VENTILADOR 220 V, 250 W (APENAS MODULO)</t>
  </si>
  <si>
    <t>VARIADOR DE VELOCIDADE PARA VENTILADOR 220V, 250W + 2 INTERRUPTORES PARALELOS, PARA REVERSAO E LAMPADA, CONJUNTO MONTADO PARA EMBUTIR 4" X 2" (PLACA + SUPORTE + MODULOS)</t>
  </si>
  <si>
    <t>VASO SANITARIO SIFONADO INFANTIL LOUCA BRANCA</t>
  </si>
  <si>
    <t>VASSOURA MECANICA REBOCAVEL COM ESCOVA CILINDRICA LARGURA UTIL DE VARRIMENTO = 2,44M</t>
  </si>
  <si>
    <t>VASSOURA 40 CM COM CABO</t>
  </si>
  <si>
    <t>VEDACAO DE CALHA, EM BORRACHA COR PRETA, MEDIDA ENTRE 119 E 170 MM, PARA DRENAGEM PLUVIAL PREDIAL</t>
  </si>
  <si>
    <t>VEDACAO PVC, 100 MM, PARA SAIDA VASO SANITARIO</t>
  </si>
  <si>
    <t>VERGALHAO ZINCADO ROSCA TOTAL, 1/4 " (6,3 MM)</t>
  </si>
  <si>
    <t>VERNIZ POLIURETANO BRILHANTE PARA MADEIRA, COM FILTRO SOLAR, USO INTERNO E EXTERNO</t>
  </si>
  <si>
    <t>VERNIZ SINTETICO BRILHANTE PARA MADEIRA TIPO COPAL, USO INTERNO</t>
  </si>
  <si>
    <t>VERNIZ SINTETICO BRILHANTE PARA MADEIRA, COM FILTRO SOLAR, USO INTERNO E EXTERNO (BASE SOLVENTE)</t>
  </si>
  <si>
    <t>VEU DE VIDRO/VEU DE SUPERFICIE 30 A 35 G/M2</t>
  </si>
  <si>
    <t>VEU POLIESTER</t>
  </si>
  <si>
    <t>VIBRADOR DE IMERSAO, COM PONTEIRA DE *35* MM, MANGOTE DE 5 M, SEM MOTOR</t>
  </si>
  <si>
    <t>VIBRADOR DE IMERSAO, COM PONTEIRA DE *45* MM, MANGOTE DE 5 M, SEM MOTOR.</t>
  </si>
  <si>
    <t>VIBRADOR DE IMERSAO, COM PONTEIRA DE *60* MM, MANGOTE DE 5 M, SEM MOTOR.</t>
  </si>
  <si>
    <t>VIBRADOR DE IMERSAO, DIAMETRO DA PONTEIRA DE *35* MM, COM MOTOR 4 TEMPOS A GASOLINA DE 5,5 HP (5,5 CV)</t>
  </si>
  <si>
    <t>VIBRADOR DE IMERSAO, DIAMETRO DA PONTEIRA DE *45* MM, COM MOTOR ELETRICO TRIFASICO DE 2 HP (2 CV)</t>
  </si>
  <si>
    <t>VIBRADOR DE IMERSAO, DIAMETRO DA PONTEIRA DE *45* MM, COM MOTOR 4 TEMPOS A GASOLINA DE 5,5 HP (5,5 CV)</t>
  </si>
  <si>
    <t>VIBROACABADORA DE ASFALTO SOBRE ESTEIRAS, LARG. PAVIM. MAX. 8,00 M, POT. 100 KW/ 134 HP, CAP. 600 T/ H</t>
  </si>
  <si>
    <t>VIBROACABADORA DE ASFALTO SOBRE ESTEIRAS, LARG. PAVIM. 2,13 M A 4,55 M, POT. 74 KW/ 100 HP, CAP. 400 T/ H</t>
  </si>
  <si>
    <t>VIBROACABADORA DE ASFALTO SOBRE ESTEIRAS, LARG. PAVIM. 2,60 M A 5,75 M, POT. 110 HP, CAP. 450 T/ H</t>
  </si>
  <si>
    <t>VIBROACABADORA DE ASFALTO SOBRE ESTEIRAS, LARG. PAVIMENT. 1,90 A 5,3 M, POT. 78 KW/105 HP, CAP. 450 T/H</t>
  </si>
  <si>
    <t>VIBROACABADORA DE ASFALTO SOBRE RODAS, LARGURA DE PAVIMENTACAO DE 1,70 A 4,20 M, POTENCIA 78 KW/105 HP, CAPACIDADE 300 T/H</t>
  </si>
  <si>
    <t>VIDRACEIRO</t>
  </si>
  <si>
    <t>VIDRACEIRO (MENSALISTA)</t>
  </si>
  <si>
    <t>VIDRO COMUM LAMINADO LISO INCOLOR DUPLO, ESPESSURA TOTAL 8 MM (CADA CAMADA DE 4 MM) - COLOCADO</t>
  </si>
  <si>
    <t>VIDRO COMUM LAMINADO, LISO, INCOLOR, DUPLO, ESPESSURA TOTAL 6 MM (CADA CAMADA E= 3 MM) - COLOCADO</t>
  </si>
  <si>
    <t>VIDRO COMUM LAMINADO, LISO, INCOLOR, TRIPLO, ESPESSURA TOTAL 12 MM (CADA CAMADA E=  4 MM) - COLOCADO</t>
  </si>
  <si>
    <t>VIDRO COMUM LAMINADO, LISO, INCOLOR, TRIPLO, ESPESSURA TOTAL 15 MM (CADA CAMADA E = 5 MM) - COLOCADO</t>
  </si>
  <si>
    <t>VIDRO CRISTAL COLORIDO, 10 MM, PINTADO NA COR BRANCA</t>
  </si>
  <si>
    <t>VIDRO CRISTAL COLORIDO, 4 MM, PINTADO NA COR BRANCA</t>
  </si>
  <si>
    <t>VIDRO CRISTAL COLORIDO, 6 MM, PINTADO NA COR BRANCA</t>
  </si>
  <si>
    <t>VIDRO CRISTAL COLORIDO, 8 MM, PINTADO NA COR BRANCA</t>
  </si>
  <si>
    <t>VIDRO LISO FUME E = 4MM - SEM COLOCACAO</t>
  </si>
  <si>
    <t>VIDRO LISO FUME E = 6MM - SEM COLOCACAO</t>
  </si>
  <si>
    <t>VIDRO LISO FUME, E = 5 MM - SEM COLOCACAO</t>
  </si>
  <si>
    <t>VIDRO LISO INCOLOR 10 MM - SEM COLOCACAO</t>
  </si>
  <si>
    <t>VIDRO LISO INCOLOR 2 A 3 MM - SEM COLOCACAO</t>
  </si>
  <si>
    <t>VIDRO LISO INCOLOR 4MM - SEM COLOCACAO</t>
  </si>
  <si>
    <t>VIDRO LISO INCOLOR 5MM - SEM COLOCACAO</t>
  </si>
  <si>
    <t>VIDRO LISO INCOLOR 6 MM - SEM COLOCACAO</t>
  </si>
  <si>
    <t>VIDRO LISO INCOLOR 8MM  -  SEM COLOCACAO</t>
  </si>
  <si>
    <t>VIDRO MARTELADO OU CANELADO, 4 MM - SEM COLOCACAO</t>
  </si>
  <si>
    <t>VIDRO PLANO ARAMADO E = 6 MM - SEM COLOCACAO</t>
  </si>
  <si>
    <t>VIDRO PLANO ARMADO E = 7MM - SEM COLOCACAO</t>
  </si>
  <si>
    <t>VIDRO TEMPERADO INCOLOR E = 10 MM, SEM COLOCACAO</t>
  </si>
  <si>
    <t>VIDRO TEMPERADO INCOLOR E = 6 MM, SEM COLOCACAO</t>
  </si>
  <si>
    <t>VIDRO TEMPERADO INCOLOR E = 8 MM, SEM COLOCACAO</t>
  </si>
  <si>
    <t>VIDRO TEMPERADO INCOLOR PARA PORTA DE ABRIR, E = 10 MM (SEM FERRAGENS E SEM COLOCACAO)</t>
  </si>
  <si>
    <t>VIDRO TEMPERADO VERDE E = 10 MM, SEM COLOCACAO</t>
  </si>
  <si>
    <t>VIDRO TEMPERADO VERDE E = 6 MM, SEM COLOCACAO</t>
  </si>
  <si>
    <t>VIDRO TEMPERADO VERDE E = 8 MM, SEM COLOCACAO</t>
  </si>
  <si>
    <t>VIGA DE ESCORAMAENTO H20, DE MADEIRA, PESO DE 5,00 A 5,20 KG/M, COM EXTREMIDADES PLASTICAS</t>
  </si>
  <si>
    <t>VIGIA DIURNO</t>
  </si>
  <si>
    <t>VIGIA DIURNO (MENSALISTA)</t>
  </si>
  <si>
    <t>VIGIA NOTURNO, HORA EFETIVAMENTE TRABALHADA DE 22 H AS 5 H (COM ADICIONAL NOTURNO)</t>
  </si>
  <si>
    <t>WASH PRIMER PARA TINTA AUTOMOTIVA</t>
  </si>
  <si>
    <t>PODER JUDICIÁRIO DA UNIÃO
TRIBUNAL REGIONAL DO TRABALHO DA 18ª REGIÃO</t>
  </si>
  <si>
    <t>Tipo</t>
  </si>
  <si>
    <t>Unid.</t>
  </si>
  <si>
    <t>MAT</t>
  </si>
  <si>
    <t>MOD</t>
  </si>
  <si>
    <t>01.00</t>
  </si>
  <si>
    <t>M.O.</t>
  </si>
  <si>
    <t>H</t>
  </si>
  <si>
    <t>MAT.</t>
  </si>
  <si>
    <t>02.00</t>
  </si>
  <si>
    <t>SERV.</t>
  </si>
  <si>
    <t>ELETRICISTA INDUSTRIAL COM ENCARGOS COMPLEMENTARES</t>
  </si>
  <si>
    <t>PESQUISA.16</t>
  </si>
  <si>
    <t>JOGO DE FERRAMENTAS ISOLADAS IEC 50 ATÉ 1500 VOLTS</t>
  </si>
  <si>
    <t>PESQUISA.22</t>
  </si>
  <si>
    <t>BOTINA DE SEGURANÇA COM ISOLAÇÃO PARA ELETRICISTA</t>
  </si>
  <si>
    <t>PESQUISA.25</t>
  </si>
  <si>
    <t>LUVA ANTICORTE DE KEVLAR CONTRA CORTES, ABRASÕES E PERFURAÇÕES</t>
  </si>
  <si>
    <t>PESQUISA.27</t>
  </si>
  <si>
    <t>PESQUISA.28</t>
  </si>
  <si>
    <t>ÓCULOS DE PROTEÇÃO LATERAL E ANTI-RISCO</t>
  </si>
  <si>
    <t>Referência: Manual de Custos de Infra-Estrutura de Transportes -DNIT - Volume 1 - SICRO 3 - 2008</t>
  </si>
  <si>
    <t>Custos levantandos por tabela SINAPI ou PESQUISA de preços, utilizando-se das formas de cálculo da tabela SICRO 3</t>
  </si>
  <si>
    <t>Incluidos no BDI</t>
  </si>
  <si>
    <t>COD.</t>
  </si>
  <si>
    <t>Materiais</t>
  </si>
  <si>
    <t>VA = Custo de Aquisição</t>
  </si>
  <si>
    <t>HTA= Horas de uso por dia</t>
  </si>
  <si>
    <t>Vida útil (dias úteis por anos)</t>
  </si>
  <si>
    <t>n = Vida útil    (n x HTA)</t>
  </si>
  <si>
    <t>R = Valor residual 20%*(d)</t>
  </si>
  <si>
    <t>k = Coeficiente de Manutenção 
- DNIT</t>
  </si>
  <si>
    <t>Custo por DEPRECIAÇÃO</t>
  </si>
  <si>
    <t>Custo de MANUTENÇÃO do Material</t>
  </si>
  <si>
    <t>Custo de Combustível e Lubrificantes do Material</t>
  </si>
  <si>
    <t>Custo de Mão de Obra</t>
  </si>
  <si>
    <t>Custo de Seguros e Imposdtos</t>
  </si>
  <si>
    <t>Custo Operacional</t>
  </si>
  <si>
    <t>Custo Improdutivo</t>
  </si>
  <si>
    <t>Custo Total  hora</t>
  </si>
  <si>
    <t>Formulas utilizadas:</t>
  </si>
  <si>
    <t>PESQUISA.1</t>
  </si>
  <si>
    <t>ANALISADOR DE QUALIDADE DE ENERGIA</t>
  </si>
  <si>
    <t>PESQUISA.2</t>
  </si>
  <si>
    <t>PESQUISA.3</t>
  </si>
  <si>
    <t>PESQUISA.4</t>
  </si>
  <si>
    <t>CÂMERA TERMOVISORA, RESOLUÇÃO ACIMA 320 x 240 (76.800 pixels), COM ZOOM</t>
  </si>
  <si>
    <t>PESQUISA.5</t>
  </si>
  <si>
    <t>TERRÔMETRO</t>
  </si>
  <si>
    <t>PESQUISA.6</t>
  </si>
  <si>
    <t>MULTIMETRO DIGITAL ALTA PRECISÃO</t>
  </si>
  <si>
    <t>PESQUISA.7</t>
  </si>
  <si>
    <t>ALICATE AMPERÍMETRO ATÉ 1000A</t>
  </si>
  <si>
    <t>PESQUISA.8</t>
  </si>
  <si>
    <t>MEDIDOR DE ROTAÇÃO DE FASE</t>
  </si>
  <si>
    <t>PESQUISA.9</t>
  </si>
  <si>
    <t>PESQUISA.11</t>
  </si>
  <si>
    <t>FURADEIRA DE IMPACTO 750 W PROFISSIONAL</t>
  </si>
  <si>
    <t>PESQUISA.12</t>
  </si>
  <si>
    <t>PARAFUSADEIRA ELÉTRICA 750 W PROFISSIONAL</t>
  </si>
  <si>
    <t>PESQUISA.13</t>
  </si>
  <si>
    <t>ASPIRADOR DE PÓ E ÁGUA 1400 W</t>
  </si>
  <si>
    <t>PESQUISA.14</t>
  </si>
  <si>
    <t xml:space="preserve">JOGO DE BROCAS E PONTEIRAS </t>
  </si>
  <si>
    <t>PESQUISA.15</t>
  </si>
  <si>
    <t>KIT BITS E SOQUETES SEXTAVADO</t>
  </si>
  <si>
    <t>PESQUISA.17</t>
  </si>
  <si>
    <t>PESQUISA.18</t>
  </si>
  <si>
    <t>PESQUISA.19</t>
  </si>
  <si>
    <t>PESQUISA.21</t>
  </si>
  <si>
    <t>PESQUISA.24</t>
  </si>
  <si>
    <t>PESQUISA.26</t>
  </si>
  <si>
    <t>MACACÃO PARA ELETRICISTA - CLASSE 2 - CONFORME NR10</t>
  </si>
  <si>
    <t>PINCEL PARA LIMPEZA DE QUADROS ELÉTRICOS</t>
  </si>
  <si>
    <t>UNID.</t>
  </si>
  <si>
    <t>ÓLEO DESENGRIPANTE, EMBALAGEM COM 300ML</t>
  </si>
  <si>
    <t>L</t>
  </si>
  <si>
    <t>DETERGENTE NEUTRO PARA MANUTENÇÃ PREVENTIVA DE MÁQUINAS</t>
  </si>
  <si>
    <t>LIMPA CONTATO PARA INSTALAÇÃO ELÉTRICA</t>
  </si>
  <si>
    <t>JOGO DE CHAVE FIXA DE BOCA DE 6 A 32 MM</t>
  </si>
  <si>
    <t>Preço fixo CREA-GO</t>
  </si>
  <si>
    <t>DETECTOR DE SEQUÊNCIA DE FASE</t>
  </si>
  <si>
    <t>MALETA DE FERRAMENTAS COM PUXADOR E RODINHAS</t>
  </si>
  <si>
    <t>KIT CHAVES HEXAGONAIS</t>
  </si>
  <si>
    <t>ESTILETE PROFISSIONAL</t>
  </si>
  <si>
    <t>KIT TESOURA DE CHAPA</t>
  </si>
  <si>
    <t>ALICATE CORTADOR DE FIO PARA ELETRICISTA</t>
  </si>
  <si>
    <t>JOGO ALICATE ISOLADO UNIVERSAL ELETRICISTA</t>
  </si>
  <si>
    <t>REBITADOR PROFISSIONAL</t>
  </si>
  <si>
    <t>JOGO DE CHAVES COMBINADAS 6 A 32MM</t>
  </si>
  <si>
    <t>Preço fixo Portaria</t>
  </si>
  <si>
    <t>Preço fixo Fornecimento</t>
  </si>
  <si>
    <t xml:space="preserve">       Os itens constantes da planilha orçamentária de referência desta licitação que não possuem correspondência no SINAPI, foram pesquisados/cotados no mercado e/ou outras fontes previstas na legislação para orientar a criação das composições de custo utilizadas, constantes do Relatório de Composições Analíticas, com fundamento legal nas disposições do Decreto Nº 7.983/2013.</t>
  </si>
  <si>
    <t>CÓDIGO</t>
  </si>
  <si>
    <t>TIPO</t>
  </si>
  <si>
    <t>Descrição</t>
  </si>
  <si>
    <t xml:space="preserve">UNIDADE </t>
  </si>
  <si>
    <t>CUSTO ADOTADO</t>
  </si>
  <si>
    <t>UN.</t>
  </si>
  <si>
    <t>EMPRESA</t>
  </si>
  <si>
    <t>TELEFONE</t>
  </si>
  <si>
    <t>ENDEREÇO/E-MAIL</t>
  </si>
  <si>
    <t>VALOR</t>
  </si>
  <si>
    <t>MÉDIA MERCADO</t>
  </si>
  <si>
    <t>CUSTOS ADOTADOS</t>
  </si>
  <si>
    <t>MATERIAL</t>
  </si>
  <si>
    <t>MÃO-DE-OBRA</t>
  </si>
  <si>
    <t>Tecnoferramentas</t>
  </si>
  <si>
    <t>(11) 3312-8090</t>
  </si>
  <si>
    <t>https://www.tecnoferramentas.com.br/</t>
  </si>
  <si>
    <t>NÃO SE APLICA</t>
  </si>
  <si>
    <t>Companhia de Água e Esgoto de Brasília - CAESB</t>
  </si>
  <si>
    <t>PE nº 228/2018</t>
  </si>
  <si>
    <t>974200 - COMPANHIA DE AGUA E ESGOTOS DE BRASILIA-CAESB</t>
  </si>
  <si>
    <t>ComprasNet - Zenite</t>
  </si>
  <si>
    <t>PE nº 55/2018</t>
  </si>
  <si>
    <t>https://www.cotacaozenite.com.br</t>
  </si>
  <si>
    <t>PODER JUDICIÁRIO DA UNIÃO</t>
  </si>
  <si>
    <t>TRIBUNAL REGIONAL DO TRABALHO DA 18ª REGIÃO</t>
  </si>
  <si>
    <t>SECRETARIA DE MANUTENÇÃO E PROJETOS</t>
  </si>
  <si>
    <t>DIVISÃO DE ENGENHARIA</t>
  </si>
  <si>
    <t>DETALHAMENTO DE BDI PRESUMIDO COM DESONERAÇÃO</t>
  </si>
  <si>
    <t>CONSIDEROU-SE SERVIÇOS DE CONSTRUÇÃO CIVIL  A SEREM PRESTADOS POR EMPRESAS QUE GOZAM DE DESONERAÇÃO DE FOLHA DE PAGAMENTO.</t>
  </si>
  <si>
    <t>(FONTE: CÓDIGO TRIBUTÁRIO MUNICIPAL)</t>
  </si>
  <si>
    <t>ACÓRDÃO 2.622/2013 TCU</t>
  </si>
  <si>
    <t>DISCRIMINAÇÃO</t>
  </si>
  <si>
    <t>MATERIAIS</t>
  </si>
  <si>
    <t>MÃO DE OBRA</t>
  </si>
  <si>
    <t>MERO FORNECIMENTO DE MATERIAIS E EQUIPAMENTOS</t>
  </si>
  <si>
    <t>1º QUARTIL</t>
  </si>
  <si>
    <t>MÉDIA</t>
  </si>
  <si>
    <t>3º QUARTIL</t>
  </si>
  <si>
    <t>ADMINISTRAÇÃO CENTRAL (AC)</t>
  </si>
  <si>
    <t>AC</t>
  </si>
  <si>
    <t>S+R+G</t>
  </si>
  <si>
    <t>SEGURO (S)</t>
  </si>
  <si>
    <t>GARANTIAS (G)</t>
  </si>
  <si>
    <t>S+G</t>
  </si>
  <si>
    <t>RISCOS (R)</t>
  </si>
  <si>
    <t>R</t>
  </si>
  <si>
    <t>ref. ao 1º fator</t>
  </si>
  <si>
    <t>DESPESAS FINANCEIRAS (DF)</t>
  </si>
  <si>
    <t>ref. ao 2º fator</t>
  </si>
  <si>
    <t>DF</t>
  </si>
  <si>
    <t>REMUNERAÇÃO BRUTA DO CONSTRUTOR (L)</t>
  </si>
  <si>
    <t>ref. ao 3º fator</t>
  </si>
  <si>
    <t>(1+AC+S+R+G) x (1+DF) x (1+L)</t>
  </si>
  <si>
    <t>PIS</t>
  </si>
  <si>
    <t>COFINS</t>
  </si>
  <si>
    <t>(CÓDIGO TRIBUTÁRIO DO MUNICÍPIO) ISSQN</t>
  </si>
  <si>
    <t>(depende da legislação tributária municipal)</t>
  </si>
  <si>
    <t>(CONTRIB. PREV. SOBRE RECEITA BRUTA) CPRB</t>
  </si>
  <si>
    <t>( 1 – I )</t>
  </si>
  <si>
    <t>BDI</t>
  </si>
  <si>
    <t>Fórmula utilizada:</t>
  </si>
  <si>
    <t>ESSES VALORES não INCLUIRAM O IPRB, CONFORME OBSERVA O próprio ACORDAO</t>
  </si>
  <si>
    <t>Fonte: 
BRASIL. Tribunal de Contas da União. Orientações para elaboração de planilhas orçamentárias de Obras Públicas. Brasília: TCU, 2014.(p.86)</t>
  </si>
  <si>
    <t>FONTE: CAIXA ECONOMICA FEDERAL</t>
  </si>
  <si>
    <t>CRONOGRAMA DE PAGAMENTO</t>
  </si>
  <si>
    <t>MEDIÇÃO DIRETA</t>
  </si>
  <si>
    <t>ITENS INDIRETOS</t>
  </si>
  <si>
    <t>ITEM</t>
  </si>
  <si>
    <t>PAGAMENTOS / SUBETAPAS</t>
  </si>
  <si>
    <t>JAN</t>
  </si>
  <si>
    <t>FEV</t>
  </si>
  <si>
    <t>MAR</t>
  </si>
  <si>
    <t>ABR</t>
  </si>
  <si>
    <t>MAI</t>
  </si>
  <si>
    <t>JUN</t>
  </si>
  <si>
    <t>JUL</t>
  </si>
  <si>
    <t>AGO</t>
  </si>
  <si>
    <t>SET</t>
  </si>
  <si>
    <t>OUT</t>
  </si>
  <si>
    <t>NOV</t>
  </si>
  <si>
    <t>DEZ</t>
  </si>
  <si>
    <t>VERIFICAÇÕES CONSISTÊNCIA</t>
  </si>
  <si>
    <t>%</t>
  </si>
  <si>
    <t>R$</t>
  </si>
  <si>
    <t>TOTAIS DAS MEDIÇÕES</t>
  </si>
  <si>
    <t>TOTAIS ACUMULADOS</t>
  </si>
  <si>
    <t xml:space="preserve">%    </t>
  </si>
  <si>
    <t>ORÇAMENTO SINTÉTICO DESONERADO</t>
  </si>
  <si>
    <t>UN</t>
  </si>
  <si>
    <t>QTD ano</t>
  </si>
  <si>
    <t>CUSTO UNITÁRIO (SERVIÇO)</t>
  </si>
  <si>
    <t>CUSTO TOTAL (SEM BDI)</t>
  </si>
  <si>
    <t>PREÇO TOTAL (COM BDI)</t>
  </si>
  <si>
    <t>PREÇO FINAL</t>
  </si>
  <si>
    <t>MDO</t>
  </si>
  <si>
    <t>ENGENHEIRO ELETRICISTA DE OBRA SENIOR COM ENCARGOS COMPLEMENTARES</t>
  </si>
  <si>
    <t>TOTAL SEM BDI</t>
  </si>
  <si>
    <t>TOTAIS</t>
  </si>
  <si>
    <t>TOTAL GERAL SEM BDI</t>
  </si>
  <si>
    <t>PERCENTUAIS DE BDI</t>
  </si>
  <si>
    <t>TOTAIS COM BDI</t>
  </si>
  <si>
    <t>ENGENHEIRO ELETRICISTA COM ENCARGOS COMPLEMENTARES</t>
  </si>
  <si>
    <t>AUXILIAR DE ELETRICISTA COM ENCARGOS COMPLEMENTARES</t>
  </si>
  <si>
    <t>MECÃNICO DE EQUIPAMENTOS PESADOS COM ENCARGOS COMPLEMENTARES</t>
  </si>
  <si>
    <t>AUXILIAR TÉCNICO DE ENGENHARIA COM ENCARGOS COMPLEMENTARES</t>
  </si>
  <si>
    <t>DESENHISTA PROJETISTA COM ENCARGOS COMPLEMENTARES</t>
  </si>
  <si>
    <t>sinapi composição</t>
  </si>
  <si>
    <t>INSUM.</t>
  </si>
  <si>
    <t>EPI</t>
  </si>
  <si>
    <t>ATM Brasil Equipamentos Industriais Ltda. - ME</t>
  </si>
  <si>
    <t>(62) 3945-6971</t>
  </si>
  <si>
    <t>Rua C-149, 1955, Qd. 403, Lt. 12, Casa4, Bairro Jardim América,
Goiânia, GO.</t>
  </si>
  <si>
    <t>Temex</t>
  </si>
  <si>
    <t>(11) 4305-0105</t>
  </si>
  <si>
    <t>https://www.temex.com.br</t>
  </si>
  <si>
    <t>Vórtex Equipamentos</t>
  </si>
  <si>
    <t>(31) 3427-7700</t>
  </si>
  <si>
    <t>Rua São Miguel, 703, sala 101, Bairro Itapoã, Belo Horizonte, MG.</t>
  </si>
  <si>
    <t>RR Máquinas</t>
  </si>
  <si>
    <t>x</t>
  </si>
  <si>
    <t>https://www.rrmaquinas.com.br</t>
  </si>
  <si>
    <t>Tecno Ferramentas</t>
  </si>
  <si>
    <t>https://www.tecnoferramentas.com.br</t>
  </si>
  <si>
    <t>Hameg Comercio de Eletrônico</t>
  </si>
  <si>
    <t>z</t>
  </si>
  <si>
    <t>Av. São João, 755, CJ 72, São Paulo/SP, Fone: 011 3331-6877</t>
  </si>
  <si>
    <t>Loja do Mecânico (representante)</t>
  </si>
  <si>
    <t>(62) 3412-9999</t>
  </si>
  <si>
    <t>https://www.lojadomecanico.com.br</t>
  </si>
  <si>
    <t>Baú da Eletrônica</t>
  </si>
  <si>
    <t>(11) 2442-6600</t>
  </si>
  <si>
    <t>http://www.baudaeletronica.com.br</t>
  </si>
  <si>
    <t>Lojas Americanas</t>
  </si>
  <si>
    <t>Loja Virtual</t>
  </si>
  <si>
    <t>https://www.americanas.com.br/</t>
  </si>
  <si>
    <t>Casas Bahia</t>
  </si>
  <si>
    <t>(11) 4003-2773</t>
  </si>
  <si>
    <t>https://www.casasbahia.com.br/</t>
  </si>
  <si>
    <t>Ferramentas Kennedy (representante)</t>
  </si>
  <si>
    <t>(62) 4053-8157</t>
  </si>
  <si>
    <t>https://www.ferramentaskennedy.com.br</t>
  </si>
  <si>
    <t>https://www.americanas.com.br</t>
  </si>
  <si>
    <t>PESQUISA.10</t>
  </si>
  <si>
    <t>Loja do Mecânico</t>
  </si>
  <si>
    <t>(61) 3246-9989</t>
  </si>
  <si>
    <t>https://lojadomecanico.com.br</t>
  </si>
  <si>
    <t>Lojas c&amp;c Casa e Construção</t>
  </si>
  <si>
    <t xml:space="preserve"> (11) 4001-0100</t>
  </si>
  <si>
    <t>https://www.cec.com.br</t>
  </si>
  <si>
    <t>Palácio das Ferramentas</t>
  </si>
  <si>
    <t xml:space="preserve"> (16) 2104-9666</t>
  </si>
  <si>
    <t>https://www.palaciodasferramentas.com.b</t>
  </si>
  <si>
    <t>represe</t>
  </si>
  <si>
    <t>(11) 3508-9979</t>
  </si>
  <si>
    <t>Makitão Soluções Ferramentas</t>
  </si>
  <si>
    <t>(11) 3051-1414</t>
  </si>
  <si>
    <t>https://www.makitao.com.br</t>
  </si>
  <si>
    <t>Loja Americanas</t>
  </si>
  <si>
    <t>Loja Casas Bahias</t>
  </si>
  <si>
    <t>https://www.casasbahia.com.br</t>
  </si>
  <si>
    <t>Hipermercado Extra</t>
  </si>
  <si>
    <t>y</t>
  </si>
  <si>
    <t>https://www.extra.com.br/</t>
  </si>
  <si>
    <t>Lojas Magazine Luiza</t>
  </si>
  <si>
    <t>(11) 3508-9900</t>
  </si>
  <si>
    <t>https://www.magazineluiza.com.br</t>
  </si>
  <si>
    <t>Dutra Máquinas</t>
  </si>
  <si>
    <t xml:space="preserve">(11) 2795-8844 </t>
  </si>
  <si>
    <t>https://www.dutramaquinas.com.br</t>
  </si>
  <si>
    <t>Madeira Máquinas</t>
  </si>
  <si>
    <t>https://www.madeiramadeira.com.br</t>
  </si>
  <si>
    <t>EPIs Online</t>
  </si>
  <si>
    <t xml:space="preserve">(14) 3010-8173 </t>
  </si>
  <si>
    <t>https://www.episonline.com.br</t>
  </si>
  <si>
    <t>Super Epi</t>
  </si>
  <si>
    <t>(11) 2628-0085</t>
  </si>
  <si>
    <t>https://www.superepi.com.br</t>
  </si>
  <si>
    <t xml:space="preserve">Viposa </t>
  </si>
  <si>
    <t xml:space="preserve"> (49) 3561-1000</t>
  </si>
  <si>
    <t>https://www.viposa.com.br/</t>
  </si>
  <si>
    <t>Net Suprimentos</t>
  </si>
  <si>
    <t>(11) 3004-9515</t>
  </si>
  <si>
    <t>https://www.netsuprimentos.com.br</t>
  </si>
  <si>
    <t>(31) 3290-2000</t>
  </si>
  <si>
    <t>https://www.cofermeta.com.br</t>
  </si>
  <si>
    <t>(11) 5592-5000</t>
  </si>
  <si>
    <t>https://www.epibrasil.com.br</t>
  </si>
  <si>
    <t>Super EPI Segurança</t>
  </si>
  <si>
    <t>https://www.superepi.com.br/</t>
  </si>
  <si>
    <t>Guardian DX</t>
  </si>
  <si>
    <t>(16) 3441-0171</t>
  </si>
  <si>
    <t>http://guardiandx.com.br</t>
  </si>
  <si>
    <t>EPI Brasil</t>
  </si>
  <si>
    <t xml:space="preserve"> (11) 3004-9515</t>
  </si>
  <si>
    <t>Distribox Distribuidora</t>
  </si>
  <si>
    <t>https://www.distrinox.com.br/epi</t>
  </si>
  <si>
    <t>Lojas Tamoyo</t>
  </si>
  <si>
    <t>(47) 3348-1122</t>
  </si>
  <si>
    <t>https://lojastamoyo.com.br</t>
  </si>
  <si>
    <t>C&amp;C Casa e Construção</t>
  </si>
  <si>
    <t>(11) 4001-0100</t>
  </si>
  <si>
    <t>Palacio das Ferramentas</t>
  </si>
  <si>
    <t>(11) 3014-4966</t>
  </si>
  <si>
    <t>https://palaciodasferramentas.com.br</t>
  </si>
  <si>
    <t>Ferramentas Kennedy</t>
  </si>
  <si>
    <t xml:space="preserve">(62) 4053-8157 </t>
  </si>
  <si>
    <t>https://ferramentaskennedy.com.br</t>
  </si>
  <si>
    <t>https://www.palaciodasferramentas.com.br</t>
  </si>
  <si>
    <t>ANOTAÇÃO/REGISTRO DE RESPONSABILIDADE TÉCNICA (* OBS .: FOI UTILIZADO O PREÇO PARA SERVIÇOS ACIMA DE 15.000,00</t>
  </si>
  <si>
    <t>CREA-GO</t>
  </si>
  <si>
    <t>(62) 3221-6200</t>
  </si>
  <si>
    <t>www.crea-go.org.br</t>
  </si>
  <si>
    <t>Estrela10 Comércio Eletrônico</t>
  </si>
  <si>
    <t>(45) 3254-5388</t>
  </si>
  <si>
    <t>https://www.estrela10.com.br</t>
  </si>
  <si>
    <t>Sodível Ferramentas e Máquinas</t>
  </si>
  <si>
    <t>41 3351-7000</t>
  </si>
  <si>
    <t>https://www.sodivel.com.br</t>
  </si>
  <si>
    <t>Tudo de Ferramentas</t>
  </si>
  <si>
    <t>(11) 4025-9465</t>
  </si>
  <si>
    <t>A Mega Loja</t>
  </si>
  <si>
    <t>(16) 3516-1462</t>
  </si>
  <si>
    <t>https://www.amegaloja.com.br</t>
  </si>
  <si>
    <t>Loja Central Magazine</t>
  </si>
  <si>
    <t>https://www.lojascentralmagazine.com.br</t>
  </si>
  <si>
    <t>Cofermeta Ferramentas</t>
  </si>
  <si>
    <t>COMPOSIÇÕES ANALÍTICAS - ORÇAMENTO DESONERADO</t>
  </si>
  <si>
    <t>SUB-COMPOSIÇÕES ANALÍTICAS - ORÇAMENTO DESONERADO</t>
  </si>
  <si>
    <t>SUB_001</t>
  </si>
  <si>
    <t>SUB_002</t>
  </si>
  <si>
    <t>OBRA: CABINES PRIMÁRIAS QUADRA T-29 E TRANSFORMADORES TRIFÁSICOS</t>
  </si>
  <si>
    <t>Valor (h)</t>
  </si>
  <si>
    <t>SUB.</t>
  </si>
  <si>
    <t>SOPRADOR TÉRMICO 2000W</t>
  </si>
  <si>
    <t>https://www.lojadomecanico.com.br/produto/100955/21/228/soprador-termico-2000w-220v-vonder-stv2000n</t>
  </si>
  <si>
    <t>800-773-3838</t>
  </si>
  <si>
    <t>Magalu</t>
  </si>
  <si>
    <t>https://www.magazineluiza.com.br/soprador-termico-20-2000-watts-220-volts-3-estagios-stv2000n-vonder/p/7356823/fs/fsps/?&amp;1=1&amp;seller_id=guimepa&amp;&amp;utm_source=google&amp;utm_medium=pla&amp;utm_campaign=&amp;partner_id=54222&amp;gclid=CjwKCAjwrvv3BRAJEiwAhwOdM6_kSrCw29_zJMOswiGwsYKtAhCSO3Te_99ky76tOFw5icfnm9DISBoCzK0QAvD_BwE</t>
  </si>
  <si>
    <t>https://www.palaciodasferramentas.com.br/produto/5660/ferramentas-eletricas/sopradores-termicos/soprador-termico-2000w-stv2000n-vonder/?campaign_id=1&amp;campaign_source_id=3&amp;campaign_source=gshopping&amp;utm_source=google%20shopping&amp;utm_medium=cpc&amp;utm_campaign=google%20shopping&amp;gclid=CjwKCAjwrvv3BRAJEiwAhwOdMzNtxbWJgZsmsQXvJbvNlMTqHGzP-Q_2kPjwnGn7atlOZg3LY211NRoC70cQAvD_BwE</t>
  </si>
  <si>
    <t>site</t>
  </si>
  <si>
    <t>COMPRESSOR DE AR PARA LIMPEZA INDUSTRIAL</t>
  </si>
  <si>
    <t>ANALISADOR DE BATERIA AVANÇADO - FLUKE-BT521</t>
  </si>
  <si>
    <t>FERR.</t>
  </si>
  <si>
    <t>EQUIPAMENTOS METROLOGIA - SUBSISTEMA ELETRO-ELETRÔNICA</t>
  </si>
  <si>
    <t>REF. CONTRATAÇÃO DE EMPRESA ESPECIALIZADA NA PRESTAÇÃO DE SERVIÇO MANUTENÇÃO EM NOBREAKS</t>
  </si>
  <si>
    <t>Serviços de Manutenção em Nobreaks</t>
  </si>
  <si>
    <t>01.01</t>
  </si>
  <si>
    <t>MANUTENÇÃO PREDITIVA E PREVENTIVA</t>
  </si>
  <si>
    <t>ENGENHEIRO ELETRICISTA SENIOR</t>
  </si>
  <si>
    <t>EQUIPAMENTOS MEDIÇÃO - SUBSISTEMA ELÉTRICA</t>
  </si>
  <si>
    <t>FERRAMENTAS E SUPORTE - SUBSISTEMA ELETRO-ELETRÔNICA</t>
  </si>
  <si>
    <t>SUB_003</t>
  </si>
  <si>
    <t>SUB_004</t>
  </si>
  <si>
    <t>Luitex Máquinas e Ferramentas</t>
  </si>
  <si>
    <t>19 3475-9445</t>
  </si>
  <si>
    <t>https://www.luitex.com.br/MLB-1172915523-jogo-de-alicates-isolado-8003-h-vde-1000v-gedore-3-pecas-_JM</t>
  </si>
  <si>
    <t>https://www.magazineluiza.com.br/jogo-de-alicates-3-pecas-vde-h-isolados-s8003h-gedore/p/gg0a9kg362/fs/alun/?&amp;1=1&amp;seller_id=anhangueraferramentas&amp;&amp;utm_source=google&amp;utm_medium=pla&amp;utm_campaign=&amp;partner_id=54222&amp;gclid=Cj0KCQjw0YD4BRD2ARIsAHwmKVm1KY5IvdU6q6kv9ur2jCFX-JADPuw7oeBfHECKUr5PZjdAn4OPYmQaArUcEALw_wcB</t>
  </si>
  <si>
    <t>0800 773 3838</t>
  </si>
  <si>
    <t>https://www.minasferramentas.com.br/produto/10176/alicates-isolados-vde/alicate-jogos-vde/jogo-alicates-isolados-1000v-vde-3-pecas--gedore-vdes8003h/</t>
  </si>
  <si>
    <t>(31) 2101-6000</t>
  </si>
  <si>
    <t>Minas Ferramentas</t>
  </si>
  <si>
    <t>JOGO DE ALICATES ISOLADO 8003 H VDE 1000V GEDORE</t>
  </si>
  <si>
    <t>PESQUISA.38</t>
  </si>
  <si>
    <t>INSUMOS DE MANUTENÇÃO</t>
  </si>
  <si>
    <t>SUB_005</t>
  </si>
  <si>
    <t>FERRO DE SOLDA PROFISSIONAL ELETRÔNICA</t>
  </si>
  <si>
    <t>https://www.americanas.com.br/produto/163389698/ferro-de-solda-220v-c-suporte-100w-profissional-7341701-f3e-1?pfm_carac=ferro%20de%20solda%20profissional&amp;pfm_index=7&amp;pfm_page=search&amp;pfm_pos=grid&amp;pfm_type=search_page</t>
  </si>
  <si>
    <t>MadeiraMadeira</t>
  </si>
  <si>
    <t>https://www.madeiramadeira.com.br/ferro-de-solda-profissional-soldagem-de-estanho-100w-220v-1593961.html</t>
  </si>
  <si>
    <t>https://www.minasferramentas.com.br/produto/16928/solda-branca/ferro-de-solda/ferro-de-solda-reto--85w-220v-hikari-power-100/</t>
  </si>
  <si>
    <t>PESQUISA.39</t>
  </si>
  <si>
    <t>PESQUISA.40</t>
  </si>
  <si>
    <t>https://www.americanas.com.br/produto/30512314/solda-50x50-com-fluxo-500-gr-carretel-amarelo-diametro-1-5-mm?pfm_carac=Carretel%20de%20Solda%2050x50%20Amarelo%20Fio%20com%20Fluxo%20500G%20X%202%2C5MM%20Cobix&amp;pfm_index=1&amp;pfm_page=search&amp;pfm_pos=grid&amp;pfm_type=search_page</t>
  </si>
  <si>
    <t>https://www.cisel.com.br/produtos-de-uso-geral/solda-50x50-com-fluxo-500-gr-carretel-amarelo-diametro-1-5-mm</t>
  </si>
  <si>
    <t>Cisel Express</t>
  </si>
  <si>
    <t>(11) 3865-7907</t>
  </si>
  <si>
    <t>PESQUISA.37</t>
  </si>
  <si>
    <t>EPIs ESPECÍFICOS PARA ELETROTÉCNICO</t>
  </si>
  <si>
    <t>PESQUISA.41</t>
  </si>
  <si>
    <t>CARRETEL DE SOLDA ELETRÔNICA</t>
  </si>
  <si>
    <t>https://www.americanas.com.br/produto/212428261/luva-anti-estatica-com-dedos-emborrachados-tamanho-g?pfm_carac=luva%20anti%20estatica&amp;pfm_page=search&amp;pfm_pos=grid&amp;pfm_type=search_page</t>
  </si>
  <si>
    <t>https://www.superepi.com.br/luva-antiestatica-super-safety-com-banho-pu-nos-dedos-ca-41235-p1504/?afiliadoid=45&amp;varid_1504=2537&amp;gclid=Cj0KCQjw0YD4BRD2ARIsAHwmKVkus-atrxLWAmd8JjQvZjiL3GA4Y4bwW8yuQQCPBMm4Jk1OtYXrTg8aAjlgEALw_wcB</t>
  </si>
  <si>
    <t>SuperEpi</t>
  </si>
  <si>
    <t>https://proesi.com.br/luva-anti-estatica-com-dedos-emborrachados-tamanho-m.html</t>
  </si>
  <si>
    <t>Poesi Componentes Eletrônicos</t>
  </si>
  <si>
    <t>LUVA ANTI-ESTATICA - DEDOS EMBORRACHADOS</t>
  </si>
  <si>
    <t>LUPA DE MÃO</t>
  </si>
  <si>
    <t>https://proesi.com.br/lupa-de-mao-75mm-de-diametro-com-iluminacao-zoom-3x-nao-acompanha-bateria-2x-aa.html</t>
  </si>
  <si>
    <t>(47) 3080-5529</t>
  </si>
  <si>
    <t>https://www.shoptime.com.br/produto/212404322?opn=GOOGLEXML&amp;sellerid=10428528000110&amp;epar=bp_pl_00_go_pap_todas_geral_gmv&amp;WT.srch=1&amp;acc=a76c8289649a0bef0524c56c85e71570&amp;i=5d7bf82949f937f6250f855b&amp;o=5d6e6b196c28a3cb50908d5b&amp;gclid=Cj0KCQjw0YD4BRD2ARIsAHwmKVkxec3PFOiaYznn5In8z2Rv3bNMjUP9-hmM-KqOxe5TJHTH1n_zHWsaAnNkEALw_wcB</t>
  </si>
  <si>
    <t>ShopTime</t>
  </si>
  <si>
    <t>https://www.magazineluiza.com.br/lupa-com-luz-lente-de-vidro-75mm-a-pilha-na-caixa-western/p/kb98gd7jak/pa/pmes/?&amp;1=1&amp;seller_id=cardosoutilidades&amp;&amp;utm_source=google&amp;utm_medium=pla&amp;utm_campaign=&amp;partner_id=54222&amp;gclid=Cj0KCQjw0YD4BRD2ARIsAHwmKVkU09oQmWIL6Wp997_-2xQxBRhVoxghvSfhqGzBRxMne5B-2SDQP0EaAkBLEALw_wcB</t>
  </si>
  <si>
    <t>PESQUISA.42</t>
  </si>
  <si>
    <t>PESQUISA.35</t>
  </si>
  <si>
    <t>TOALHA PANO INDUSTRIAL</t>
  </si>
  <si>
    <t>https://www.mabore.com.br/toalha-pano-industrial-cinza-29x29cm-100-unidades-alkin/p?gclid=Cj0KCQjw0YD4BRD2ARIsAHwmKVlwSTRO9_-mtiU21yHd6949bEG6nWTimM6Fb53EQX4tfiOk9L9LvE8aAiHTEALw_wcB</t>
  </si>
  <si>
    <t>MABORE</t>
  </si>
  <si>
    <t>16 3981.3964</t>
  </si>
  <si>
    <t>"/50, 2 panos por manutenção"</t>
  </si>
  <si>
    <t>https://www.sbrio.com/limpeza-e-polimento-de-veiculos/flanelas-panos-e-aplicadores/toalha-industrial-pralim-29x29-100-unidades?parceiro=6714&amp;parceiro=8788&amp;gclid=Cj0KCQjw0YD4BRD2ARIsAHwmKVnCLJV__4lNxjmunotW5yZMnY1foZPq7d3-JQ1mXBddz3ySBkbcs4oaAqZEEALw_wcB</t>
  </si>
  <si>
    <t>SBRIO</t>
  </si>
  <si>
    <t>(21) 2424-5696</t>
  </si>
  <si>
    <t>https://www.americanas.com.br/produto/197537716/toalha-industrial-alklin-29x29?WT.srch=1&amp;acc=e789ea56094489dffd798f86ff51c7a9&amp;epar=bp_pl_00_go_cmb_todas_geral_gmv&amp;gclid=Cj0KCQjw0YD4BRD2ARIsAHwmKVkVbJs_DzcdKvvAsGB1BO6Dw6N--OIVGX7p2HUYhseBmLSoqaCNMXkaAqxUEALw_wcB&amp;i=5d712b5a49f937f6250d9a26&amp;o=5d685a0c6c28a3cb50891d47&amp;opn=YSMESP&amp;sellerid=31690365000623</t>
  </si>
  <si>
    <t>Site</t>
  </si>
  <si>
    <t>CONJ.</t>
  </si>
  <si>
    <t>Horas Serv.</t>
  </si>
  <si>
    <t>QTD.</t>
  </si>
  <si>
    <t>% Util. H</t>
  </si>
  <si>
    <t>SUB_006</t>
  </si>
  <si>
    <t>RELATÓRIO DE MANUTENÇÃO PREDITIVA E PREVENTIVA</t>
  </si>
  <si>
    <t>Kg</t>
  </si>
  <si>
    <t>ml</t>
  </si>
  <si>
    <t>par</t>
  </si>
  <si>
    <t>EST_001</t>
  </si>
  <si>
    <t>ESTAC.</t>
  </si>
  <si>
    <t>KWH</t>
  </si>
  <si>
    <t>MEDID.</t>
  </si>
  <si>
    <t>ENERGIA</t>
  </si>
  <si>
    <t>COMPUTADOR COM MONITOR</t>
  </si>
  <si>
    <t>https://www.americanas.com.br/produto/179635523/computador-brx-i3-530-com-monitor-led-15-4-4gb-500gb-win-10-pro-original?WT.srch=1&amp;acc=e789ea56094489dffd798f86ff51c7a9&amp;epar=bp_pl_00_go_inf_notebooks_todas_geral_gmv&amp;gclid=Cj0KCQjw0YD4BRD2ARIsAHwmKVmEmifnWPYQ7J2nkVnSNfkbLy3fjogSHBWHQv5WQ34Jf-ZRhACRlVgaAnLrEALw_wcB&amp;i=5a0fb02aeec3dfb1f8bfc028&amp;o=5d630f596c28a3cb508133db&amp;opn=YSMESP&amp;sellerid=8309461000152</t>
  </si>
  <si>
    <t>https://www.magazineluiza.com.br/computador-brx-i3-530-com-monitor-led-15-4-4gb-500gb-win-10-pro-original/p/hka4ade5j6/in/cptd/</t>
  </si>
  <si>
    <t>https://www.amazon.com.br/Completo-Intel-Monitor-Teclado-Mouse/dp/B087XB5LS7/ref=pd_lpo_147_t_1/137-5710753-5711520?_encoding=UTF8&amp;pd_rd_i=B087XB5LS7&amp;pd_rd_r=54a1a875-b34f-4cfb-bcb5-d055e2e59f33&amp;pd_rd_w=kJj1d&amp;pd_rd_wg=RFGcE&amp;pf_rd_p=e7e26e7d-6256-4aae-92f9-7ffa337ed626&amp;pf_rd_r=P559ME334F6KTQ26Q88F&amp;psc=1&amp;refRID=P559ME334F6KTQ26Q88F</t>
  </si>
  <si>
    <t>Amazon.com.br</t>
  </si>
  <si>
    <t>PESQUISA.43</t>
  </si>
  <si>
    <t>MESA PARA COMPUTADOR COM GAVETEIRO</t>
  </si>
  <si>
    <t>Lojas Marabas</t>
  </si>
  <si>
    <t>https://www.marabraz.com.br/mesa-para-computador-miranda-politorno-branco--00011730002.html?utm_term=Mesas%20para%20computador&amp;utm_source=google&amp;utm_source=google&amp;utm_medium=cpc&amp;utm_campaign=1689652075&amp;gclid=Cj0KCQjw0YD4BRD2ARIsAHwmKVl1wp8rMRakRBIpAIg_5wvW0_EV78Iu3tzTAiyNFtXOAY66TR20H2AaAgseEALw_wcB</t>
  </si>
  <si>
    <t>(11) 4447-9000</t>
  </si>
  <si>
    <t>https://www.dafiti.com.br/Mesa-Miranda-Branco-Politorno-2178562.html?size=%C3%9Anico&amp;gclid=Cj0KCQjw0YD4BRD2ARIsAHwmKVlbmzfW58L19-rhVRvIOeoWs_Ily6YzLRP-ET-0awPi8WkF2ZTyVGsaAhUIEALw_wcB</t>
  </si>
  <si>
    <t>Dafiti</t>
  </si>
  <si>
    <t>Submario.com.br</t>
  </si>
  <si>
    <t>https://www.submarino.com.br/produto/17328360/escrivaninha-mesa-para-computador-miranda-branco-politorno?cor=Branco&amp;pfm_carac=mesa%20para%20computador%20desktop&amp;pfm_index=23&amp;pfm_page=search&amp;pfm_pos=grid&amp;pfm_type=search_page</t>
  </si>
  <si>
    <t>PESQUISA.44</t>
  </si>
  <si>
    <t>POR SERV.</t>
  </si>
  <si>
    <t>ESTACAO DE TRABALHO PARA ESCRITÓRIO</t>
  </si>
  <si>
    <t>% fator Util.</t>
  </si>
  <si>
    <t>l</t>
  </si>
  <si>
    <t>https://www.efacil.com.br/loja/produto/limpa-contato-el%C3%A9trico-300ml----orbi-qu%C3%ADmica-2100168/?canal=ca_9784&amp;gclid=Cj0KCQjw0YD4BRD2ARIsAHwmKVkh1_BOP_VNhFhLhoMrIk2Ev3KQhksndoCgtT3zkM-OZaLW08hAvzsaArT9EALw_wcB</t>
  </si>
  <si>
    <t>eFácil</t>
  </si>
  <si>
    <t>0800 729 5206</t>
  </si>
  <si>
    <t>https://www.amegaloja.com.br/limpa-contatos-eletricos-e-eletronicos-orbi-quimica-300-ml/p?gclid=Cj0KCQjw0YD4BRD2ARIsAHwmKVm5BdW45Zo1G4Tpwu8zRJnWZltd4DfDs-w_McQ0HbBpnXVvMZOKw0waAq8zEALw_wcB</t>
  </si>
  <si>
    <t>A Megaloja</t>
  </si>
  <si>
    <t>https://www.servtectelecom.com.br/informatica/acessorios/limpa-contato-wurth-300ml?parceiro=7695&amp;gclid=Cj0KCQjw0YD4BRD2ARIsAHwmKVk4caJR5mHNu-XHVzawek5l736wf_ahBPv-BcNw-Mbqixf_t5N_PDUaAgfzEALw_wcB</t>
  </si>
  <si>
    <t>ServTec</t>
  </si>
  <si>
    <t xml:space="preserve"> (16) 3711-4608</t>
  </si>
  <si>
    <t>LANTERNA TÁTICA</t>
  </si>
  <si>
    <t>https://descontalia.com.br/showoffer?productid=90/</t>
  </si>
  <si>
    <t>Descontalia</t>
  </si>
  <si>
    <t>(11) 3777-0849</t>
  </si>
  <si>
    <t>https://www.americanas.com.br/produto/1659133961/lanterna-eletrica-de-escurecimento-800-1000lm-do-brilho-alto-do-diodo-emissor-de-luz-xhp50?pfm_carac=lanterna%20eletrica&amp;pfm_index=2&amp;pfm_page=search&amp;pfm_pos=grid&amp;pfm_type=search_page</t>
  </si>
  <si>
    <t>https://www.lanternatatica.com/produto/lantena-tatica-profissional-police-110000-lumens-32000w-led.html</t>
  </si>
  <si>
    <t>Lanternatatica.com</t>
  </si>
  <si>
    <t>PESQUISA.36</t>
  </si>
  <si>
    <t>MANUTENÇÃO CORRETIVA POR DEMANDA</t>
  </si>
  <si>
    <t>02.01</t>
  </si>
  <si>
    <t>01.02</t>
  </si>
  <si>
    <t>unid.</t>
  </si>
  <si>
    <t>01.03</t>
  </si>
  <si>
    <t>QTD NOBREAKS</t>
  </si>
  <si>
    <t>02.02</t>
  </si>
  <si>
    <t>02.03</t>
  </si>
  <si>
    <t>SERVIÇOS DE MANUTENÇÃO CORRETIVA POR DEMANDA NOBREAKS A PARTIR DE 30 KVA</t>
  </si>
  <si>
    <t>QTD</t>
  </si>
  <si>
    <t>Custo</t>
  </si>
  <si>
    <t>PESQUISA.77</t>
  </si>
  <si>
    <t>PESQUISA.69</t>
  </si>
  <si>
    <t>PESQUISA.67</t>
  </si>
  <si>
    <t>PESQUISA.70</t>
  </si>
  <si>
    <t>PESQUISA.71</t>
  </si>
  <si>
    <t>PESQUISA.74</t>
  </si>
  <si>
    <t>PESQUISA.75</t>
  </si>
  <si>
    <t>PESQUISA.76</t>
  </si>
  <si>
    <t>PESQUISA.78</t>
  </si>
  <si>
    <t>PESQUISA.73</t>
  </si>
  <si>
    <t>PESQUISA.68</t>
  </si>
  <si>
    <t>PESQUISA.72</t>
  </si>
  <si>
    <t>TABELA DE FORNECIMENTO DE PEÇAS  E QUIPAMENTOS  - NOBREAKS</t>
  </si>
  <si>
    <t>Entele telecomunicações</t>
  </si>
  <si>
    <t>(062) 3277-4247</t>
  </si>
  <si>
    <t>Av. Graça Aranha Q35 L02 Jardim Nova Era Aparecida de Goiânia - Goiás - Brasil</t>
  </si>
  <si>
    <t>PLACA INVN3 8-12 KVA - NOBREAK LOGMASTER</t>
  </si>
  <si>
    <t>PFCBN2 10-12KVA - NOBREAK LOGMASTER</t>
  </si>
  <si>
    <t>PC6 10 KVA - NOBREAK LOGMASTER</t>
  </si>
  <si>
    <t>FCHAV3 - NOBREAK LOGMASTER</t>
  </si>
  <si>
    <t>PLACA BYPASS6 10 KVA - NOBREAK LOGMASTER</t>
  </si>
  <si>
    <t>PONTE RETIFICADORA 10 KVA - NOBREAK LOGMASTER</t>
  </si>
  <si>
    <t>FONTE DRV - NOBREAK LOGMASTER</t>
  </si>
  <si>
    <t>TRAFO ISOLADOR 10 KVA - NOBREAK LOGMASTER</t>
  </si>
  <si>
    <t>PLACA PDSP7 - NOBREAK LOGMASTER</t>
  </si>
  <si>
    <t>RELÉ DE POTENCIA 80A - NOBREAK LOGMASTER</t>
  </si>
  <si>
    <t>VENTILADOR - NOBREAK LOGMASTER</t>
  </si>
  <si>
    <t>CAP TAC 60 uF/250V - NOBREAK LOGMASTER</t>
  </si>
  <si>
    <t>Main Power PCB - NOBREAK ATA HI POWER PRO 20 KVA</t>
  </si>
  <si>
    <t>Control PCB - NOBREAK ATA HI POWER PRO 20 KVA</t>
  </si>
  <si>
    <t>CPCBA PFC3 - NOBREAK ATA HI POWER PRO 30 KVA</t>
  </si>
  <si>
    <t>CPCBA PFC1 - NOBREAK ATA HI POWER PRO 30 KVA</t>
  </si>
  <si>
    <t>CPCBA INV3 - NOBREAK ATA HI POWER PRO 30 KVA</t>
  </si>
  <si>
    <t>CPCBA INV1 - NOBREAK ATA HI POWER PRO 30 KVA</t>
  </si>
  <si>
    <t>PFC Control PCB - NOBREAK ATA HI POWER PRO 30 KVA</t>
  </si>
  <si>
    <t>Carregador de Bateria - NOBREAK ATA HI POWER PRO 30 KVA</t>
  </si>
  <si>
    <t>CPCBA Main - NOBREAK ATA HI POWER PRO 60 KVA</t>
  </si>
  <si>
    <t>CPCBA CHG - NOBREAK ATA HI POWER PRO 60 KVA</t>
  </si>
  <si>
    <t>PESQUISA.80</t>
  </si>
  <si>
    <t>Cartão 886 002 – Placa de Varistores - NOBREAK ENGETRON DOUBLE WAY 125KVA</t>
  </si>
  <si>
    <t>Cartão 891 Drive IGBT Double Way Trifásico - NOBREAK ENGETRON DOUBLE WAY 125KVA</t>
  </si>
  <si>
    <t>Cartão 876-002 – Linha DWTT Disparo de Chave Estática  - NOBREAK ENGETRON DOUBLE WAY 125KVA</t>
  </si>
  <si>
    <t>Cartão CPU 1119-002/1120 c/ cabo sensor de temp p/ DWTT50-125 220/380  - NOBREAK ENGETRON DOUBLE WAY 125KVA</t>
  </si>
  <si>
    <t>Cartão 946 Fonte Doble Way Trifásico 380V - NOBREAK ENGETRON DOUBLE WAY 125KVA</t>
  </si>
  <si>
    <t>CAPACITOR ELETROLITICO 1800UF X 500V - NOBREAK ENGETRON DOUBLE WAY 125KVA</t>
  </si>
  <si>
    <t>Fusível 200A/500V NH1 Ultra Rápido Classe AR Ref 250SP1 55 - NOBREAK ENGETRON DOUBLE WAY 125KVA</t>
  </si>
  <si>
    <t>Fusível 250A/500V NH1 Ultra Rápido Classe AR Ref 250SP1 55 - NOBREAK ENGETRON DOUBLE WAY 125KVA</t>
  </si>
  <si>
    <t>Fusível 200A/1100V - NOBREAK ENGETRON DOUBLE WAY 125KVA</t>
  </si>
  <si>
    <t>Miniventilador 120x120x38mm 115/230V Modelo SF1212AD BL GN 115CFN - NOBREAK ENGETRON DOUBLE WAY 125KVA</t>
  </si>
  <si>
    <t>Módulo de Diodo SKKD 46/08 - NOBREAK ENGETRON DOUBLE WAY 125KVA</t>
  </si>
  <si>
    <t>Módulo Tiristor SKKT 273/12E - NOBREAK ENGETRON DOUBLE WAY 125KVA</t>
  </si>
  <si>
    <t>Módulo de Potência SKM200GB 128D - NOBREAK ENGETRON DOUBLE WAY 125KVA</t>
  </si>
  <si>
    <t>PESQUISA.79</t>
  </si>
  <si>
    <t>LogMater Tecnologia LTDA</t>
  </si>
  <si>
    <t>Rua Santos Perdroso, 237, Navegantes, Porto Alegre</t>
  </si>
  <si>
    <t>(051) 2104-9005</t>
  </si>
  <si>
    <t>LogWeb - NOBREAK LOGMASTER</t>
  </si>
  <si>
    <t>PEÇAS EQUIP TS SYAL - TS63 PLACA DE CONTROLE NOBREAK LOGMASTER</t>
  </si>
  <si>
    <t>PEÇAS EQUIP TS SYAL - TS66 PLACA DE CONTROLE NOBREAK LOGMASTER</t>
  </si>
  <si>
    <t>PEÇAS EQUIP TS SYAL - TS120 PLACA DE CONTROLE NOBREAK LOGMASTER</t>
  </si>
  <si>
    <t>Engevisa Engenharia Elétrica</t>
  </si>
  <si>
    <t>(011) 3567-3744</t>
  </si>
  <si>
    <t>Rua Camacam, 189. Vila Anastácio, São Paulo. SP</t>
  </si>
  <si>
    <t>BATERIAS SELADAS VLRA - NOBREAKS ENGETRON DOBLE WAY 125 KVA</t>
  </si>
  <si>
    <t>ESTIMATIVA 0156/2019 SLC</t>
  </si>
  <si>
    <t>Tribunal Regional do Trabalho da 18 Região - SLC - codigo 19477</t>
  </si>
  <si>
    <t>Tribunal Regional do Trabalho da 18 Região - SLC - codigo 19478</t>
  </si>
  <si>
    <t>Tribunal Regional do Trabalho da 18 Região - SLC - codigo 19479</t>
  </si>
  <si>
    <t>BATERIAS SELADAS VLRA - NOBREAKS LOGMASTER 10 KVA E 20 KVA</t>
  </si>
  <si>
    <t>ESTIMATIVA 0156/2019 SLC - PA 12785/2019</t>
  </si>
  <si>
    <t>COMPOSIÇÃO DE SERVIÇOS DE MANUTENÇÃO PREDITIVA, PREVENTIVA E CORRETIVA</t>
  </si>
  <si>
    <t>DE NOBREAKS</t>
  </si>
  <si>
    <t>01.01.01</t>
  </si>
  <si>
    <t>01.01.02</t>
  </si>
  <si>
    <t>MEDIÇÃO ANALÓGICAS (TENSÃO, CORRENTE, HARMÔNICAS)</t>
  </si>
  <si>
    <t>MEDIÇÃO PREDITIVAS (HARMÔNICAS, DELTA TEMPERATURA)</t>
  </si>
  <si>
    <t>01.01.03</t>
  </si>
  <si>
    <t>01.01.04</t>
  </si>
  <si>
    <t>01.01.05</t>
  </si>
  <si>
    <t>REALIZAÇÃO LIMPEZA, REAPERTOS E LUBRIFICAÇÃO</t>
  </si>
  <si>
    <t>01.01.06</t>
  </si>
  <si>
    <t>DESENERGIZAÇÃO E DESMONTAGEM DE EQUIPAMENTOS</t>
  </si>
  <si>
    <t>TESTES DE DISPOSITIVOS DE PROTEÇÃO, VISUALIZAÇÃO E IDENTIFICAÇÃO DE ALARMES</t>
  </si>
  <si>
    <t>01.01.07</t>
  </si>
  <si>
    <t>01.01.08</t>
  </si>
  <si>
    <t>REMONTAGEM E ENERGIZAÇÃO DE EQUIPAMENTOS</t>
  </si>
  <si>
    <t>01.01.09</t>
  </si>
  <si>
    <t>DESMOBILIZAÇÃO DO CANTEIRO DE SERVIÇOS</t>
  </si>
  <si>
    <t>MOBILIZAÇÃO DO CANTEIRO DE SERVIÇOS</t>
  </si>
  <si>
    <t>01.01.10</t>
  </si>
  <si>
    <t>ELABORAÇÃO DE RELATÓRIO DE MANUTENÇÃO</t>
  </si>
  <si>
    <t>INSPEÇÃO VISUAL DE COMPONENTES (QUADROS ELETRICOS)</t>
  </si>
  <si>
    <t>https://www.minasferramentas.com.br/produto/13217/testes/teste-bateria-e-sistema-de-carga/analisador-de-bateria-digital--6a1000v-fluke-bt521/</t>
  </si>
  <si>
    <t>https://www.lojaknipex.com.br/fluke-bt510-analisador-de-bateria-p196</t>
  </si>
  <si>
    <t>11) 3351-5013</t>
  </si>
  <si>
    <t>Knipex Carlsons</t>
  </si>
  <si>
    <t>https://produto.mercadolivre.com.br/MLB-1336215024-analisador-de-bateria-fluke-bt521-_JM</t>
  </si>
  <si>
    <t>Mercado Livre - LCVINSTRUMENTOS</t>
  </si>
  <si>
    <t>EQUIP.</t>
  </si>
  <si>
    <t>para cada profissional</t>
  </si>
  <si>
    <t>30% de efetiva utilização</t>
  </si>
  <si>
    <t>40% do tempo total de transporte (30 min.) da empresa para o TRT usando o carro</t>
  </si>
  <si>
    <t>PESQUISA.85</t>
  </si>
  <si>
    <t>PESQUISA.33</t>
  </si>
  <si>
    <t>PEC-G1</t>
  </si>
  <si>
    <t>PEC-G2</t>
  </si>
  <si>
    <t>ETAPAS PLANEJADAS PARA O DESEMBOLSO ANUAL DO CONTRATO</t>
  </si>
  <si>
    <t>** As despesas representam uma mera expectativa de fornecimento em caso de Interesse Público, bem como existência orçamentária</t>
  </si>
  <si>
    <t>BATERIA ESTACIONARIA VRLA 45 AH - NOBREAK GALAXY</t>
  </si>
  <si>
    <t>https://www.americanas.com.br/produto/23536886/bateria-estacionaria-vrla-agm-getpower-12v-45ah-gp12-45?WT.srch=1&amp;acc=e789ea56094489dffd798f86ff51c7a9&amp;epar=bp_pl_00_go_am_todas_geral_gmv&amp;gclid=CjwKCAjwjLD4BRAiEiwAg5NBFn4lraiEzCYjN_60rIxPhUOWqPqDwaAACsTiQNmsYw5U0Gzw4OIcLRoCqEYQAvD_BwE&amp;i=578aa3d6eec3dfb1f80dbd39&amp;o=591b6c94eec3dfb1f898a13a&amp;opn=YSMESP&amp;sellerid=8827664000130</t>
  </si>
  <si>
    <t>https://www.bateriaautomotiva.com.br/bateria-estacionaria-vrla-agm-getpower-12v-45ah-gp12-45</t>
  </si>
  <si>
    <t>Reis Baterias</t>
  </si>
  <si>
    <t>(11) 4451-3554</t>
  </si>
  <si>
    <t>http://www.multibaterias.com.br/baterias-estacionarias/bateriaestacionria-getpower-vrla12-volts/bateria-getpower-vrla-12v-45ah.phtml</t>
  </si>
  <si>
    <t>Multi Baterias</t>
  </si>
  <si>
    <t>DIARIAS.001</t>
  </si>
  <si>
    <t>DIARIAS</t>
  </si>
  <si>
    <t>DESLOC.001</t>
  </si>
  <si>
    <t>DESLOCAMENTO PARA NOVE VARAS DO TRABALHO</t>
  </si>
  <si>
    <t>DIA</t>
  </si>
  <si>
    <t>R$/KM</t>
  </si>
  <si>
    <t>2 vezes ao ano - semestral</t>
  </si>
  <si>
    <t>/KM</t>
  </si>
  <si>
    <t>bimestral</t>
  </si>
  <si>
    <t>Distância</t>
  </si>
  <si>
    <t>Ida/volta</t>
  </si>
  <si>
    <t>Valor</t>
  </si>
  <si>
    <t>km</t>
  </si>
  <si>
    <t xml:space="preserve">ANÁPOLIS </t>
  </si>
  <si>
    <t>APARECIDA DE GOIÂNIA</t>
  </si>
  <si>
    <t>ITUMBIARA</t>
  </si>
  <si>
    <t>RIO VERDE</t>
  </si>
  <si>
    <t>NOBREAK FORUM</t>
  </si>
  <si>
    <t>02.04</t>
  </si>
  <si>
    <t>Nobreak APC Store</t>
  </si>
  <si>
    <t>(11) 4858-0050</t>
  </si>
  <si>
    <t>NOBREAK MONOFÁSICO 10 KVA DUPLA CONVERSÃO</t>
  </si>
  <si>
    <t>https://www.atera.com.br/produto/srt10kxli/Nobreak+10KVA+10KW+APC+SRT10KXLI+220-380V-220V</t>
  </si>
  <si>
    <t>Atera Informática</t>
  </si>
  <si>
    <t>(11) 2272-2255</t>
  </si>
  <si>
    <t>https://www.nobreakcerto.com.br/nobreak-nhs-expert-10000va-isolador-10kva-pr-136-404854.htm</t>
  </si>
  <si>
    <t>(11) 2359-6651</t>
  </si>
  <si>
    <t>Energia Extra</t>
  </si>
  <si>
    <t>https://nobreakapc.com.br/nobreak-apc-10kva-10000va-senoidal-online-220-volts-10000-watts-srt10kxlt-rack-e-torre.html</t>
  </si>
  <si>
    <t>https://www.americanas.com.br/produto/28072703/nobreak-smart-on-line-dupla-conversao-10kw-220v-srt10kxli-apc?pfm_carac=No-Break&amp;pfm_index=3&amp;pfm_page=category&amp;pfm_pos=grid&amp;pfm_type=vit_product_grid&amp;voltagem=220%20V#info-section</t>
  </si>
  <si>
    <t xml:space="preserve">Loja Americana </t>
  </si>
  <si>
    <t>NOBREAK MONOFÁSICO 2 KVA DUPLA CONVERSÃO</t>
  </si>
  <si>
    <t>Logmaster</t>
  </si>
  <si>
    <t>(51) 2104-9005</t>
  </si>
  <si>
    <t>Proposta Comercial N 64A/2020SL (enviada por Paula Cantú em 14/07/2020)</t>
  </si>
  <si>
    <t>ATA Nobreaks (enviada por email)</t>
  </si>
  <si>
    <t>Delta RT 10LVA System on-line 10KVA with UPS</t>
  </si>
  <si>
    <t>Delta HPH 20kW, 380/400/415V, wirh intergraded battery</t>
  </si>
  <si>
    <t>ALG Sistemas de Energia</t>
  </si>
  <si>
    <t>(062) 3591-1004</t>
  </si>
  <si>
    <t>alanrodrigo.tec@gmail.com</t>
  </si>
  <si>
    <t>https://www.viewtech.ind.br/catalog/product/view/id/1401/s/fusivel-nh-ultra-rapido-ar-250a-negrini-nh-2-250-500-ur/?utm_source=&amp;utm_medium=&amp;utm_campaign=&amp;utm_term=&amp;utm_content=&amp;gclid=CjwKCAjwr7X4BRA4EiwAUXjbt6LHo5jI9PiX-6Ef-NRwKEXtP3HN80Vcw-V-W-NBV9UGoirbBvGu8RoCDfoQAvD_BwE</t>
  </si>
  <si>
    <t>View Tech Engenharia de Automação Eireli</t>
  </si>
  <si>
    <t>(14) 3301-8411</t>
  </si>
  <si>
    <t>https://www.viewtech.ind.br/fusivel-nh-ultra-rapido-ar-250a-negrini-nh-2-250-500-ur</t>
  </si>
  <si>
    <t>https://www.pontodaeletronica.com.br/Produto-PRODUTOS-Capacitores-Eletroliticos-CAPACITOR-ELETROLITICO-2200-X-500V-85-GIGA-COM-PARAFUSO-DE-FIXACAO-EPCOS-versao-14423-14423.aspx</t>
  </si>
  <si>
    <t>Ponto da Eletrônica</t>
  </si>
  <si>
    <t xml:space="preserve"> (11) 3337-4933</t>
  </si>
  <si>
    <t>https://www.pontodaeletronica.com.br/Produto-PRODUTOS-Capacitores-Polipropileno-Capacitor-Polipropileno-20uF-X-450V-5060HZ-Aluminio-Epcos-versao-384-384.aspx</t>
  </si>
  <si>
    <t>CAPACITOR POLIPROPILENO 20UF 450V - CONJUNTO 3 NOBREAK ENGETRON DOUBLE WAY 125KVA</t>
  </si>
  <si>
    <t xml:space="preserve">(11) 3337-4933 </t>
  </si>
  <si>
    <t>Ponto da Eletrônica (semelhança técnica)</t>
  </si>
  <si>
    <t>https://produto.mercadolivre.com.br/MLB-1566959167-tiristor-rosca-skkt27312-273-amperes-1200volts-semikron-_JM?matt_tool=79246729&amp;matt_word=&amp;gclid=CjwKCAjwr7X4BRA4EiwAUXjbt3nUvF3NpbtFLzQkBQOv_v6t7pzHny3dnzKgoiwKivDqk1O8t_RAhBoCBNQQAvD_BwE</t>
  </si>
  <si>
    <t>F8DISTRIBUIDORAA (por semelhança)</t>
  </si>
  <si>
    <t>http://www.moscabrancacomponentes.com.br/skkd-4608/prod-5396831/</t>
  </si>
  <si>
    <t>(12) 3906-8132</t>
  </si>
  <si>
    <t>Mosca Branca (semelhança)</t>
  </si>
  <si>
    <t>http://www.lojaeletrica.com.br/fusivel-nh-ultra-rapido-t000-200a-690v-170m1570d-bussmann,product,2300900360128,dept,7003.aspx</t>
  </si>
  <si>
    <t>https://www.multcomercial.com.br/microventilador-cooler-sf1212adslgn-bivolt-115230vdc-3-100rpm-19-watts-120x120x38mm-bucha-sunon.html</t>
  </si>
  <si>
    <t>Mult Comercial (por semelhança)</t>
  </si>
  <si>
    <t>(11) 3225-1000</t>
  </si>
  <si>
    <t>https://www.ventiladoresnework.com.br/mini-ventiladores/mini-ventilador-rt-120-bivolt-rolamento-38</t>
  </si>
  <si>
    <t>(11) 3744-3000</t>
  </si>
  <si>
    <t>VentiladoresNetwork</t>
  </si>
  <si>
    <t>Semikron inovation service (por semelhança)</t>
  </si>
  <si>
    <t>Av.  Inocêncio Seráfico, 6300, Carapicuíba - São Paulo - Brasi</t>
  </si>
  <si>
    <t>(011) 4186-9500</t>
  </si>
  <si>
    <t>CALDAS NOVAS</t>
  </si>
  <si>
    <t>CATALÃO</t>
  </si>
  <si>
    <t>CERES</t>
  </si>
  <si>
    <t>FORMOSA</t>
  </si>
  <si>
    <t>GOIANÉSIA</t>
  </si>
  <si>
    <t>GOIÁS</t>
  </si>
  <si>
    <t>GOIATUBA</t>
  </si>
  <si>
    <t>INHUMAS</t>
  </si>
  <si>
    <t>IPORA</t>
  </si>
  <si>
    <t>JATAI</t>
  </si>
  <si>
    <t>LUZIÂNIA</t>
  </si>
  <si>
    <t>MINEIROS</t>
  </si>
  <si>
    <t>PALMEIRAS DE GOIAS</t>
  </si>
  <si>
    <t>PIRES DO RIO</t>
  </si>
  <si>
    <t>PORANGATU</t>
  </si>
  <si>
    <t>POSSE</t>
  </si>
  <si>
    <t>SÃO LUIZ DOS MONTES BELOS</t>
  </si>
  <si>
    <t>URUAÇU</t>
  </si>
  <si>
    <t>VALPARAÍSO</t>
  </si>
  <si>
    <t>Loja Elétrica Ltda (por semelhança)</t>
  </si>
  <si>
    <t>ida e volta</t>
  </si>
  <si>
    <t>preventiva</t>
  </si>
  <si>
    <t>corretiva</t>
  </si>
  <si>
    <t>alterado pela metade</t>
  </si>
  <si>
    <t>2 viagens</t>
  </si>
  <si>
    <t>SERVIÇOS DE MANUTENÇÃO PREVENTIVA E PREDITIVA NOBREAKS ACIMA DE 30 KVA</t>
  </si>
  <si>
    <t>!EM PROCESSO DE DESATIVACAO! CHAPA DE MADEIRA COMPENSADA DE PINUS, VIROLA OU EQUIVALENTE, DE *2,2 X 1,6* M, E = 6 MM</t>
  </si>
  <si>
    <t>!EM PROCESSO DE DESATIVACAO! CHAPA DE MADEIRA COMPENSADA PLASTIFICADA PARA FORMA DE CONCRETO, DE 2,20 x 1,10 M, E = 6 MM</t>
  </si>
  <si>
    <t>!EM PROCESSO DE DESATIVACAO! CHAPA DE MADEIRA COMPENSADA PLASTIFICADA PARA FORMA DE CONCRETO, DE 2,20 X 1,10 m, E = 14 MM</t>
  </si>
  <si>
    <t>!EM PROCESSO DE DESATIVACAO! CHAPA DE MADEIRA COMPENSADA PLASTIFICADA PARA FORMA DE CONCRETO, DE 2,20 X 1,10 M, E = 20 MM</t>
  </si>
  <si>
    <t>!EM PROCESSO DE DESATIVACAO! CHAPA DE MADEIRA COMPENSADA RESINADA PARA FORMA DE CONCRETO, DE *2,2 X 1,1* M, E = 10 MM</t>
  </si>
  <si>
    <t>!EM PROCESSO DE DESATIVACAO! CHAPA DE MADEIRA COMPENSADA RESINADA PARA FORMA DE CONCRETO, DE *2,2 X 1,1* M, E = 12 MM</t>
  </si>
  <si>
    <t>!EM PROCESSO DE DESATIVACAO! CHAPA DE MADEIRA COMPENSADA RESINADA PARA FORMA DE CONCRETO, DE *2,2 X 1,1* M, E = 20 MM</t>
  </si>
  <si>
    <t>!EM PROCESSO DE DESATIVACAO! CHAPA DE MADEIRA COMPENSADA RESINADA PARA FORMA DE CONCRETO, DE *2,2 X 1,1* M, E = 6 MM</t>
  </si>
  <si>
    <t>!EM PROCESSO DE DESATIVACAO! DOBRADICA EM ACO/FERRO, 3" X 2 1/2", E= 1,2 A 1,8 MM, SEM ANEL,  CROMADO OU ZINCADO, TAMPA BOLA, COM PARAFUSOS</t>
  </si>
  <si>
    <t>6,47</t>
  </si>
  <si>
    <t>!EM PROCESSO DE DESATIVACAO! FUNDO SINTETICO NIVELADOR BRANCO FOSCO PARA MADEIRA</t>
  </si>
  <si>
    <t>49,57</t>
  </si>
  <si>
    <t>!EM PROCESSO DE DESATIVACAO! GRADIL *1320 X 2170* MM (A X L) EM BARRA DE ACO CHATA *25 MM X 2* MM, ENTRELACADA COM BARRA ACO REDONDA *5* MM, MALHA *65 X 132* MM, GALVANIZADO E PINTURA ELETROSTATICA, COR PRETO</t>
  </si>
  <si>
    <t>!EM PROCESSO DE DESATIVACAO! JANELA BASCULANTE, ACO, COM BATENTE/REQUADRO, 60 X 80 CM (SEM VIDROS)</t>
  </si>
  <si>
    <t>!EM PROCESSO DE DESATIVACAO! JANELA DE CORRER, ACO, BATENTE/REQUADRO DE 6 A 14 CM, QUADRICULADA, PINTURA ANTICORROSIVA, SEM VIDRO, BANDEIRA COM BASCULA, 4 FLS, 120  X 150 CM (A X L)</t>
  </si>
  <si>
    <t>!EM PROCESSO DE DESATIVACAO! JANELA DE CORRER, ACO, BATENTE/REQUADRO DE 6 A 14 CM, VENEZIANA, PINT ANTICORROSIVA, PINT ACABAMENTO, COM VIDRO, 6 FLS, 120  X 150 CM (A X L)</t>
  </si>
  <si>
    <t>!EM PROCESSO DE DESATIVACAO! JANELA DE CORRER, ACO, COM BATENTE/REQUADRO DE 6 A 14 CM, SEM DIVISAO, PINT ANTICORROSIVA, PINT ACABAMENTO, COM VIDRO, SEM BANDEIRA, 2 FLS, 120  X 150 CM (A X L)</t>
  </si>
  <si>
    <t>13,95</t>
  </si>
  <si>
    <t>16,69</t>
  </si>
  <si>
    <t>10,78</t>
  </si>
  <si>
    <t>22,86</t>
  </si>
  <si>
    <t>39,23</t>
  </si>
  <si>
    <t>47,82</t>
  </si>
  <si>
    <t>!EM PROCESSO DE DESATIVACAO! LONA PLASTICA, PRETA, LARGURA 8 M, E= 150 MICRA</t>
  </si>
  <si>
    <t>8,33</t>
  </si>
  <si>
    <t>!EM PROCESSO DE DESATIVACAO! MASSA CORRIDA PVA PARA PAREDES INTERNAS</t>
  </si>
  <si>
    <t>50,15</t>
  </si>
  <si>
    <t>10,03</t>
  </si>
  <si>
    <t>11,90</t>
  </si>
  <si>
    <t>28,23</t>
  </si>
  <si>
    <t>!EM PROCESSO DE DESATIVACAO! TINTA ACRILICA PREMIUM PARA PISO</t>
  </si>
  <si>
    <t>!EM PROCESSO DE DESATIVACAO! TINTA LATEX PVA PREMIUM, COR BRANCA</t>
  </si>
  <si>
    <t>!EM PROCESSO DE DESATIVACAO! VERNIZ POLIURETANO BRILHANTE PARA MADEIRA, SEM FILTRO SOLAR, USO INTERNO E EXTERNO</t>
  </si>
  <si>
    <t>13,76</t>
  </si>
  <si>
    <t>!EM PROCESSO DE DESATIVACAO!JANELA DE CORRER, ACO, BATENTE/REQUADRO DE 6 A 14 CM,  COM DIVISAO HORIZ , PINT ANTICORROSIVA, SEM VIDRO, BANDEIRA COM BASCULA, 4 FLS, 120  X 150 CM (A X L)</t>
  </si>
  <si>
    <t>!EM PROCESSO DE DESATIVACAO!MASSA A OLEO PARA MADEIRA</t>
  </si>
  <si>
    <t>38,20</t>
  </si>
  <si>
    <t>!EM PROCESSO DE DESATIVACAO!MASSA ACRILICA PARA PAREDES INTERIOR/EXTERIOR</t>
  </si>
  <si>
    <t>20,09</t>
  </si>
  <si>
    <t>7,00</t>
  </si>
  <si>
    <t>1,80</t>
  </si>
  <si>
    <t>0,66</t>
  </si>
  <si>
    <t>0,04</t>
  </si>
  <si>
    <t>0,10</t>
  </si>
  <si>
    <t>0,13</t>
  </si>
  <si>
    <t>0,64</t>
  </si>
  <si>
    <t>1,17</t>
  </si>
  <si>
    <t>1,05</t>
  </si>
  <si>
    <t>1,12</t>
  </si>
  <si>
    <t>0,55</t>
  </si>
  <si>
    <t>0,57</t>
  </si>
  <si>
    <t>0,65</t>
  </si>
  <si>
    <t>0,68</t>
  </si>
  <si>
    <t>1,51</t>
  </si>
  <si>
    <t>1,67</t>
  </si>
  <si>
    <t>1,21</t>
  </si>
  <si>
    <t>1,30</t>
  </si>
  <si>
    <t>0,60</t>
  </si>
  <si>
    <t>0,59</t>
  </si>
  <si>
    <t>2,02</t>
  </si>
  <si>
    <t>1,86</t>
  </si>
  <si>
    <t>2,73</t>
  </si>
  <si>
    <t>2,40</t>
  </si>
  <si>
    <t>6,46</t>
  </si>
  <si>
    <t>0,47</t>
  </si>
  <si>
    <t>0,42</t>
  </si>
  <si>
    <t>0,24</t>
  </si>
  <si>
    <t>0,69</t>
  </si>
  <si>
    <t>1,85</t>
  </si>
  <si>
    <t>3,32</t>
  </si>
  <si>
    <t>5,37</t>
  </si>
  <si>
    <t>9,52</t>
  </si>
  <si>
    <t>18,33</t>
  </si>
  <si>
    <t>ACO CA-25, 16,0 MM, BARRA DE TRANSFERENCIA</t>
  </si>
  <si>
    <t>4,93</t>
  </si>
  <si>
    <t>6,32</t>
  </si>
  <si>
    <t>6,29</t>
  </si>
  <si>
    <t>6,70</t>
  </si>
  <si>
    <t>5,81</t>
  </si>
  <si>
    <t>4,61</t>
  </si>
  <si>
    <t>4,80</t>
  </si>
  <si>
    <t>4,16</t>
  </si>
  <si>
    <t>4,79</t>
  </si>
  <si>
    <t>5,27</t>
  </si>
  <si>
    <t>5,63</t>
  </si>
  <si>
    <t>5,06</t>
  </si>
  <si>
    <t>5,09</t>
  </si>
  <si>
    <t>4,76</t>
  </si>
  <si>
    <t>3,96</t>
  </si>
  <si>
    <t>3,30</t>
  </si>
  <si>
    <t>20,31</t>
  </si>
  <si>
    <t>7,48</t>
  </si>
  <si>
    <t>8,80</t>
  </si>
  <si>
    <t>3,80</t>
  </si>
  <si>
    <t>3,59</t>
  </si>
  <si>
    <t>7,45</t>
  </si>
  <si>
    <t>0,76</t>
  </si>
  <si>
    <t>7,52</t>
  </si>
  <si>
    <t>1,22</t>
  </si>
  <si>
    <t>4,74</t>
  </si>
  <si>
    <t>5,46</t>
  </si>
  <si>
    <t>2,97</t>
  </si>
  <si>
    <t>8,07</t>
  </si>
  <si>
    <t>6,52</t>
  </si>
  <si>
    <t>7,50</t>
  </si>
  <si>
    <t>9,74</t>
  </si>
  <si>
    <t>13,13</t>
  </si>
  <si>
    <t>22,22</t>
  </si>
  <si>
    <t>8,44</t>
  </si>
  <si>
    <t>12,90</t>
  </si>
  <si>
    <t>23,99</t>
  </si>
  <si>
    <t>11,85</t>
  </si>
  <si>
    <t>13,22</t>
  </si>
  <si>
    <t>23,42</t>
  </si>
  <si>
    <t>19,59</t>
  </si>
  <si>
    <t>0,33</t>
  </si>
  <si>
    <t>4,57</t>
  </si>
  <si>
    <t>107,20</t>
  </si>
  <si>
    <t>38,17</t>
  </si>
  <si>
    <t>32,64</t>
  </si>
  <si>
    <t>15,15</t>
  </si>
  <si>
    <t>17,14</t>
  </si>
  <si>
    <t>19,72</t>
  </si>
  <si>
    <t>12,59</t>
  </si>
  <si>
    <t>9,00</t>
  </si>
  <si>
    <t>5,15</t>
  </si>
  <si>
    <t>12,29</t>
  </si>
  <si>
    <t>17,13</t>
  </si>
  <si>
    <t>5,10</t>
  </si>
  <si>
    <t>5,70</t>
  </si>
  <si>
    <t>5,29</t>
  </si>
  <si>
    <t>13,32</t>
  </si>
  <si>
    <t>1,14</t>
  </si>
  <si>
    <t>8,39</t>
  </si>
  <si>
    <t>35,00</t>
  </si>
  <si>
    <t>2,22</t>
  </si>
  <si>
    <t>9,81</t>
  </si>
  <si>
    <t>13,93</t>
  </si>
  <si>
    <t>10,15</t>
  </si>
  <si>
    <t>10,52</t>
  </si>
  <si>
    <t>4,89</t>
  </si>
  <si>
    <t>7,15</t>
  </si>
  <si>
    <t>4,31</t>
  </si>
  <si>
    <t>1,32</t>
  </si>
  <si>
    <t>39,00</t>
  </si>
  <si>
    <t>70,85</t>
  </si>
  <si>
    <t>1,63</t>
  </si>
  <si>
    <t>2,27</t>
  </si>
  <si>
    <t>2,28</t>
  </si>
  <si>
    <t>1,36</t>
  </si>
  <si>
    <t>1,41</t>
  </si>
  <si>
    <t>1,99</t>
  </si>
  <si>
    <t>2,50</t>
  </si>
  <si>
    <t>10,50</t>
  </si>
  <si>
    <t>1,26</t>
  </si>
  <si>
    <t>14,24</t>
  </si>
  <si>
    <t>3,40</t>
  </si>
  <si>
    <t>5,20</t>
  </si>
  <si>
    <t>2,53</t>
  </si>
  <si>
    <t>6,79</t>
  </si>
  <si>
    <t>8,35</t>
  </si>
  <si>
    <t>4,75</t>
  </si>
  <si>
    <t>7,92</t>
  </si>
  <si>
    <t>30,38</t>
  </si>
  <si>
    <t>50,41</t>
  </si>
  <si>
    <t>10,10</t>
  </si>
  <si>
    <t>15,25</t>
  </si>
  <si>
    <t>2,09</t>
  </si>
  <si>
    <t>2,32</t>
  </si>
  <si>
    <t>7,17</t>
  </si>
  <si>
    <t>96,72</t>
  </si>
  <si>
    <t>63,16</t>
  </si>
  <si>
    <t>1.816,26</t>
  </si>
  <si>
    <t>APONTADOR OU APROPRIADOR DE MAO DE OBRA</t>
  </si>
  <si>
    <t>202.992,51</t>
  </si>
  <si>
    <t>21,12</t>
  </si>
  <si>
    <t>0,85</t>
  </si>
  <si>
    <t>0,77</t>
  </si>
  <si>
    <t>14,00</t>
  </si>
  <si>
    <t>18,40</t>
  </si>
  <si>
    <t>19,97</t>
  </si>
  <si>
    <t>27,18</t>
  </si>
  <si>
    <t>ARAME RECOZIDO 16 BWG, D = 1,65 MM (0,016 KG/M) OU 18 BWG, D = 1,25 MM (0,01 KG/M)</t>
  </si>
  <si>
    <t>0,49</t>
  </si>
  <si>
    <t>ARGAMASSA COLANTE AC II</t>
  </si>
  <si>
    <t>0,91</t>
  </si>
  <si>
    <t>ARGAMASSA COLANTE TIPO AC III</t>
  </si>
  <si>
    <t>1,50</t>
  </si>
  <si>
    <t>ARGAMASSA COLANTE TIPO AC III E</t>
  </si>
  <si>
    <t>1,72</t>
  </si>
  <si>
    <t>0,53</t>
  </si>
  <si>
    <t>1,00</t>
  </si>
  <si>
    <t>1,61</t>
  </si>
  <si>
    <t>ARGAMASSA PARA REVESTIMENTO DECORATIVO MONOCAMADA</t>
  </si>
  <si>
    <t>1,40</t>
  </si>
  <si>
    <t>2,93</t>
  </si>
  <si>
    <t>2,36</t>
  </si>
  <si>
    <t>0,50</t>
  </si>
  <si>
    <t>16,30</t>
  </si>
  <si>
    <t>19,47</t>
  </si>
  <si>
    <t>13,62</t>
  </si>
  <si>
    <t>52,31</t>
  </si>
  <si>
    <t>37,45</t>
  </si>
  <si>
    <t>14,08</t>
  </si>
  <si>
    <t>0,63</t>
  </si>
  <si>
    <t>1,09</t>
  </si>
  <si>
    <t>0,61</t>
  </si>
  <si>
    <t>1,60</t>
  </si>
  <si>
    <t>0,39</t>
  </si>
  <si>
    <t>4,68</t>
  </si>
  <si>
    <t>8,48</t>
  </si>
  <si>
    <t>9,23</t>
  </si>
  <si>
    <t>22,52</t>
  </si>
  <si>
    <t>53,20</t>
  </si>
  <si>
    <t>25,00</t>
  </si>
  <si>
    <t>35,44</t>
  </si>
  <si>
    <t>9,98</t>
  </si>
  <si>
    <t>15,58</t>
  </si>
  <si>
    <t>AUXILIAR DE LABORATORISTA DE SOLOS E DE CONCRETO</t>
  </si>
  <si>
    <t>19,93</t>
  </si>
  <si>
    <t>15,94</t>
  </si>
  <si>
    <t>8,49</t>
  </si>
  <si>
    <t>6,23</t>
  </si>
  <si>
    <t>20,17</t>
  </si>
  <si>
    <t>AZULEJISTA OU LADRILHEIRO</t>
  </si>
  <si>
    <t>682,74</t>
  </si>
  <si>
    <t>302,40</t>
  </si>
  <si>
    <t>347,05</t>
  </si>
  <si>
    <t>375,50</t>
  </si>
  <si>
    <t>133,14</t>
  </si>
  <si>
    <t>147,86</t>
  </si>
  <si>
    <t>157,66</t>
  </si>
  <si>
    <t>165,17</t>
  </si>
  <si>
    <t>104,90</t>
  </si>
  <si>
    <t>5,33</t>
  </si>
  <si>
    <t>20,45</t>
  </si>
  <si>
    <t>10,07</t>
  </si>
  <si>
    <t>6,17</t>
  </si>
  <si>
    <t>9,43</t>
  </si>
  <si>
    <t>26,96</t>
  </si>
  <si>
    <t>2,74</t>
  </si>
  <si>
    <t>15,33</t>
  </si>
  <si>
    <t>321,13</t>
  </si>
  <si>
    <t>63,86</t>
  </si>
  <si>
    <t>9,82</t>
  </si>
  <si>
    <t>19,02</t>
  </si>
  <si>
    <t>0,34</t>
  </si>
  <si>
    <t>0,62</t>
  </si>
  <si>
    <t>1,62</t>
  </si>
  <si>
    <t>BLOCO DE CONCRETO ESTRUTURAL 14 X 19 X 29 CM, FBK 10 MPA (NBR 6136)</t>
  </si>
  <si>
    <t>2,79</t>
  </si>
  <si>
    <t>BLOCO DE CONCRETO ESTRUTURAL 14 X 19 X 29 CM, FBK 12 MPA (NBR 6136)</t>
  </si>
  <si>
    <t>2,84</t>
  </si>
  <si>
    <t>BLOCO DE CONCRETO ESTRUTURAL 14 X 19 X 29 CM, FBK 14 MPA (NBR 6136)</t>
  </si>
  <si>
    <t>BLOCO DE CONCRETO ESTRUTURAL 14 X 19 X 29 CM, FBK 16 MPA (NBR 6136)</t>
  </si>
  <si>
    <t>BLOCO DE CONCRETO ESTRUTURAL 14 X 19 X 29 CM, FBK 4,5 MPA (NBR 6136)</t>
  </si>
  <si>
    <t>BLOCO DE CONCRETO ESTRUTURAL 14 X 19 X 29 CM, FBK 6 MPA (NBR 6136)</t>
  </si>
  <si>
    <t>2,44</t>
  </si>
  <si>
    <t>BLOCO DE CONCRETO ESTRUTURAL 14 X 19 X 29 CM, FBK 8 MPA (NBR 6136)</t>
  </si>
  <si>
    <t>2,58</t>
  </si>
  <si>
    <t>BLOCO DE CONCRETO ESTRUTURAL 14 X 19 X 34 CM, FBK 4,5 MPA (NBR 6136)</t>
  </si>
  <si>
    <t>BLOCO DE CONCRETO ESTRUTURAL 14 X 19 X 39 CM, FBK 10 MPA (NBR 6136)</t>
  </si>
  <si>
    <t>BLOCO DE CONCRETO ESTRUTURAL 14 X 19 X 39 CM, FBK 12 MPA (NBR 6136)</t>
  </si>
  <si>
    <t>BLOCO DE CONCRETO ESTRUTURAL 14 X 19 X 39 CM, FBK 14 MPA (NBR 6136)</t>
  </si>
  <si>
    <t>BLOCO DE CONCRETO ESTRUTURAL 14 X 19 X 39 CM, FBK 4,5 MPA (NBR 6136)</t>
  </si>
  <si>
    <t>2,57</t>
  </si>
  <si>
    <t>BLOCO DE CONCRETO ESTRUTURAL 14 X 19 X 39 CM, FBK 6 MPA (NBR 6136)</t>
  </si>
  <si>
    <t>2,59</t>
  </si>
  <si>
    <t>BLOCO DE CONCRETO ESTRUTURAL 14 X 19 X 39 CM, FBK 8 MPA (NBR 6136)</t>
  </si>
  <si>
    <t>BLOCO DE CONCRETO ESTRUTURAL 14 X 19 X 39, FCK 16 MPA (NBR 6136)</t>
  </si>
  <si>
    <t>3,60</t>
  </si>
  <si>
    <t>BLOCO DE CONCRETO ESTRUTURAL 19 X 19 X 39 CM, FBK 10 MPA (NBR 6136)</t>
  </si>
  <si>
    <t>BLOCO DE CONCRETO ESTRUTURAL 19 X 19 X 39 CM, FBK 12 MPA (NBR 6136)</t>
  </si>
  <si>
    <t>4,15</t>
  </si>
  <si>
    <t>BLOCO DE CONCRETO ESTRUTURAL 19 X 19 X 39 CM, FBK 14 MPA (NBR 6136)</t>
  </si>
  <si>
    <t>BLOCO DE CONCRETO ESTRUTURAL 19 X 19 X 39 CM, FBK 16 MPA (NBR 6136)</t>
  </si>
  <si>
    <t>BLOCO DE CONCRETO ESTRUTURAL 19 X 19 X 39 CM, FBK 4,5 MPA (NBR 6136)</t>
  </si>
  <si>
    <t>3,21</t>
  </si>
  <si>
    <t>BLOCO DE CONCRETO ESTRUTURAL 19 X 19 X 39 CM, FBK 8 MPA (NBR 6136)</t>
  </si>
  <si>
    <t>3,58</t>
  </si>
  <si>
    <t>BLOCO DE CONCRETO ESTRUTURAL 9 X 19 X 39 CM, FBK 4,5 MPA (NBR 6136)</t>
  </si>
  <si>
    <t>1,78</t>
  </si>
  <si>
    <t>6,09</t>
  </si>
  <si>
    <t>BLOCO DE VEDACAO CONCRETO APARENTE 9 X 19 X 39 CM (CLASSE C - NBR 6136)</t>
  </si>
  <si>
    <t>1,83</t>
  </si>
  <si>
    <t>BLOCO DE VEDACAO CONCRETO 14 X 19 X 29 CM (CLASSE C - NBR 6136)</t>
  </si>
  <si>
    <t>2,04</t>
  </si>
  <si>
    <t>BLOCO DE VEDACAO DE CONCRETO APARENTE 14 X 19 X 39 CM (CLASSE C - NBR 6136)</t>
  </si>
  <si>
    <t>BLOCO DE VEDACAO DE CONCRETO APARENTE 19 X 19 X 39 CM  (CLASSE C - NBR 6136)</t>
  </si>
  <si>
    <t>BLOCO DE VEDACAO DE CONCRETO 14 X 19 X 39 CM (CLASSE C - NBR 6136)</t>
  </si>
  <si>
    <t>2,25</t>
  </si>
  <si>
    <t>BLOCO DE VEDACAO DE CONCRETO 19 X 19 X 39 CM (CLASSE C - NBR 6136)</t>
  </si>
  <si>
    <t>BLOCO DE VEDACAO DE CONCRETO, 9 X 19 X 39 CM (CLASSE C - NBR 6136)</t>
  </si>
  <si>
    <t>1,34</t>
  </si>
  <si>
    <t>1,38</t>
  </si>
  <si>
    <t>1,92</t>
  </si>
  <si>
    <t>2,39</t>
  </si>
  <si>
    <t>BLOQUETE/PISO DE CONCRETO - MODELO BLOCO PISOGRAMA/CONCREGRAMA 2 FUROS, DIMENSOES APROX. DE 35 CM X 15 CM E ESPESSURA DE 7 CM (+/- 1 CM), COR NATURAL</t>
  </si>
  <si>
    <t>BLOQUETE/PISO DE CONCRETO - MODELO PISOGRAMA/CONCREGRAMA/PAVI-GRADE/GRAMEIRO, DIMENSOES APROXIMADAS DE 60 CM X 45 CM E ESPESSURA DE 8 CM (+/- 1 CM), COR NATURAL</t>
  </si>
  <si>
    <t>32,45</t>
  </si>
  <si>
    <t>45,11</t>
  </si>
  <si>
    <t>33,14</t>
  </si>
  <si>
    <t>BLOQUETE/PISO INTERTRAVADO DE CONCRETO - MODELO SEXTAVADO / HEXAGONAL, 25 CM X 25 CM, E = 10 CM, RESISTENCIA DE 35 MPA (NBR 9781), COR NATURAL</t>
  </si>
  <si>
    <t>BLOQUETE/PISO INTERTRAVADO DE CONCRETO - MODELO SEXTAVADO / HEXAGONAL, 25 CM X 25 CM, E = 6 CM, RESISTENCIA DE 35 MPA (NBR 9781), COR NATURAL</t>
  </si>
  <si>
    <t>BLOQUETE/PISO INTERTRAVADO DE CONCRETO - MODELO SEXTAVADO / HEXAGONAL, 25 CM X 25 CM, E = 8 CM, RESISTENCIA DE 35 MPA (NBR 9781), COR NATURAL</t>
  </si>
  <si>
    <t>2,61</t>
  </si>
  <si>
    <t>15,66</t>
  </si>
  <si>
    <t>29,66</t>
  </si>
  <si>
    <t>4,83</t>
  </si>
  <si>
    <t>3,98</t>
  </si>
  <si>
    <t>0,29</t>
  </si>
  <si>
    <t>0,74</t>
  </si>
  <si>
    <t>0,05</t>
  </si>
  <si>
    <t>0,08</t>
  </si>
  <si>
    <t>0,16</t>
  </si>
  <si>
    <t>0,15</t>
  </si>
  <si>
    <t>3,88</t>
  </si>
  <si>
    <t>22,71</t>
  </si>
  <si>
    <t>32,03</t>
  </si>
  <si>
    <t>12,43</t>
  </si>
  <si>
    <t>9,76</t>
  </si>
  <si>
    <t>9,55</t>
  </si>
  <si>
    <t>3,44</t>
  </si>
  <si>
    <t>6,01</t>
  </si>
  <si>
    <t>16,68</t>
  </si>
  <si>
    <t>39,57</t>
  </si>
  <si>
    <t>38,66</t>
  </si>
  <si>
    <t>2,17</t>
  </si>
  <si>
    <t>3,65</t>
  </si>
  <si>
    <t>10,99</t>
  </si>
  <si>
    <t>1,64</t>
  </si>
  <si>
    <t>2,56</t>
  </si>
  <si>
    <t>2,86</t>
  </si>
  <si>
    <t>3,56</t>
  </si>
  <si>
    <t>6,06</t>
  </si>
  <si>
    <t>11,27</t>
  </si>
  <si>
    <t>1,42</t>
  </si>
  <si>
    <t>13,45</t>
  </si>
  <si>
    <t>12,73</t>
  </si>
  <si>
    <t>10,48</t>
  </si>
  <si>
    <t>3,76</t>
  </si>
  <si>
    <t>23,46</t>
  </si>
  <si>
    <t>25,11</t>
  </si>
  <si>
    <t>3,46</t>
  </si>
  <si>
    <t>48,28</t>
  </si>
  <si>
    <t>5,24</t>
  </si>
  <si>
    <t>0,72</t>
  </si>
  <si>
    <t>5,02</t>
  </si>
  <si>
    <t>3,64</t>
  </si>
  <si>
    <t>9,16</t>
  </si>
  <si>
    <t>0,75</t>
  </si>
  <si>
    <t>1,39</t>
  </si>
  <si>
    <t>16,74</t>
  </si>
  <si>
    <t>22,38</t>
  </si>
  <si>
    <t>2,62</t>
  </si>
  <si>
    <t>7,49</t>
  </si>
  <si>
    <t>0,82</t>
  </si>
  <si>
    <t>3,34</t>
  </si>
  <si>
    <t>5,07</t>
  </si>
  <si>
    <t>7,13</t>
  </si>
  <si>
    <t>5,96</t>
  </si>
  <si>
    <t>4,56</t>
  </si>
  <si>
    <t>1,84</t>
  </si>
  <si>
    <t>3,12</t>
  </si>
  <si>
    <t>15,97</t>
  </si>
  <si>
    <t>16,50</t>
  </si>
  <si>
    <t>18,09</t>
  </si>
  <si>
    <t>5,01</t>
  </si>
  <si>
    <t>61,64</t>
  </si>
  <si>
    <t>12,32</t>
  </si>
  <si>
    <t>23,71</t>
  </si>
  <si>
    <t>59,62</t>
  </si>
  <si>
    <t>24,61</t>
  </si>
  <si>
    <t>37,18</t>
  </si>
  <si>
    <t>56,77</t>
  </si>
  <si>
    <t>60,88</t>
  </si>
  <si>
    <t>5,59</t>
  </si>
  <si>
    <t>93,29</t>
  </si>
  <si>
    <t>13,05</t>
  </si>
  <si>
    <t>2,55</t>
  </si>
  <si>
    <t>3,49</t>
  </si>
  <si>
    <t>75,88</t>
  </si>
  <si>
    <t>7,90</t>
  </si>
  <si>
    <t>1,20</t>
  </si>
  <si>
    <t>2,14</t>
  </si>
  <si>
    <t>25,57</t>
  </si>
  <si>
    <t>3,00</t>
  </si>
  <si>
    <t>35,96</t>
  </si>
  <si>
    <t>8,50</t>
  </si>
  <si>
    <t>120,66</t>
  </si>
  <si>
    <t>11,15</t>
  </si>
  <si>
    <t>4,97</t>
  </si>
  <si>
    <t>15,39</t>
  </si>
  <si>
    <t>7,14</t>
  </si>
  <si>
    <t>10,11</t>
  </si>
  <si>
    <t>3,92</t>
  </si>
  <si>
    <t>9,11</t>
  </si>
  <si>
    <t>13,34</t>
  </si>
  <si>
    <t>3,27</t>
  </si>
  <si>
    <t>201,23</t>
  </si>
  <si>
    <t>27,27</t>
  </si>
  <si>
    <t>4,85</t>
  </si>
  <si>
    <t>0,45</t>
  </si>
  <si>
    <t>1,54</t>
  </si>
  <si>
    <t>2,07</t>
  </si>
  <si>
    <t>9,08</t>
  </si>
  <si>
    <t>6,08</t>
  </si>
  <si>
    <t>10,58</t>
  </si>
  <si>
    <t>14,36</t>
  </si>
  <si>
    <t>5,38</t>
  </si>
  <si>
    <t>30,00</t>
  </si>
  <si>
    <t>220,00</t>
  </si>
  <si>
    <t>0,89</t>
  </si>
  <si>
    <t>1,95</t>
  </si>
  <si>
    <t>25,56</t>
  </si>
  <si>
    <t>18,73</t>
  </si>
  <si>
    <t>35,70</t>
  </si>
  <si>
    <t>19,90</t>
  </si>
  <si>
    <t>26,90</t>
  </si>
  <si>
    <t>30,95</t>
  </si>
  <si>
    <t>55,64</t>
  </si>
  <si>
    <t>0,73</t>
  </si>
  <si>
    <t>20,02</t>
  </si>
  <si>
    <t>36,79</t>
  </si>
  <si>
    <t>21,67</t>
  </si>
  <si>
    <t>28,24</t>
  </si>
  <si>
    <t>14,58</t>
  </si>
  <si>
    <t>1,27</t>
  </si>
  <si>
    <t>12,49</t>
  </si>
  <si>
    <t>CANALETA DE CONCRETO ESTRUTURAL 14 X 19 X 29 CM, FBK 14 MPA (NBR 6136)</t>
  </si>
  <si>
    <t>CANALETA DE CONCRETO ESTRUTURAL 14 X 19 X 29 CM, FBK 4,5 MPA (NBR 6136)</t>
  </si>
  <si>
    <t>2,87</t>
  </si>
  <si>
    <t>CANALETA DE CONCRETO ESTRUTURAL 14 X 19 X 39 CM, FBK 14 MPA (NBR 6136)</t>
  </si>
  <si>
    <t>3,67</t>
  </si>
  <si>
    <t>CANALETA DE CONCRETO ESTRUTURAL 14 X 19 X 39 CM, FBK 4,5 MPA (NBR 6136)</t>
  </si>
  <si>
    <t>2,89</t>
  </si>
  <si>
    <t>CANALETA DE CONCRETO 14 X 19 X 19 CM (CLASSE C - NBR 6136)</t>
  </si>
  <si>
    <t>1,66</t>
  </si>
  <si>
    <t>CANALETA DE CONCRETO 19 X 19 X 19 CM (CLASSE C - NBR 6136)</t>
  </si>
  <si>
    <t>CANALETA DE CONCRETO 9 X 19 X 19 CM (CLASSE C - NBR 6136)</t>
  </si>
  <si>
    <t>1,04</t>
  </si>
  <si>
    <t>2,54</t>
  </si>
  <si>
    <t>3,43</t>
  </si>
  <si>
    <t>14,65</t>
  </si>
  <si>
    <t>23,18</t>
  </si>
  <si>
    <t>24,76</t>
  </si>
  <si>
    <t>18,95</t>
  </si>
  <si>
    <t>42,52</t>
  </si>
  <si>
    <t>5,91</t>
  </si>
  <si>
    <t>9,33</t>
  </si>
  <si>
    <t>3,24</t>
  </si>
  <si>
    <t>3,15</t>
  </si>
  <si>
    <t>6,11</t>
  </si>
  <si>
    <t>4,19</t>
  </si>
  <si>
    <t>2,18</t>
  </si>
  <si>
    <t>8,11</t>
  </si>
  <si>
    <t>7,86</t>
  </si>
  <si>
    <t>2,70</t>
  </si>
  <si>
    <t>15,99</t>
  </si>
  <si>
    <t>8,25</t>
  </si>
  <si>
    <t>1,48</t>
  </si>
  <si>
    <t>9,51</t>
  </si>
  <si>
    <t>2,52</t>
  </si>
  <si>
    <t>51,34</t>
  </si>
  <si>
    <t>0,83</t>
  </si>
  <si>
    <t>1,44</t>
  </si>
  <si>
    <t>2,78</t>
  </si>
  <si>
    <t>5,26</t>
  </si>
  <si>
    <t>24,49</t>
  </si>
  <si>
    <t>6,14</t>
  </si>
  <si>
    <t>68,68</t>
  </si>
  <si>
    <t>13,39</t>
  </si>
  <si>
    <t>10,30</t>
  </si>
  <si>
    <t>14,12</t>
  </si>
  <si>
    <t>11,07</t>
  </si>
  <si>
    <t>18,74</t>
  </si>
  <si>
    <t>3,31</t>
  </si>
  <si>
    <t>15,95</t>
  </si>
  <si>
    <t>21,86</t>
  </si>
  <si>
    <t>5,55</t>
  </si>
  <si>
    <t>5,65</t>
  </si>
  <si>
    <t>5,97</t>
  </si>
  <si>
    <t>6,92</t>
  </si>
  <si>
    <t>7,20</t>
  </si>
  <si>
    <t>7,19</t>
  </si>
  <si>
    <t>7,23</t>
  </si>
  <si>
    <t>7,54</t>
  </si>
  <si>
    <t>5,48</t>
  </si>
  <si>
    <t>6,38</t>
  </si>
  <si>
    <t>24,26</t>
  </si>
  <si>
    <t>17,15</t>
  </si>
  <si>
    <t>29,16</t>
  </si>
  <si>
    <t>33,71</t>
  </si>
  <si>
    <t>38,02</t>
  </si>
  <si>
    <t>21,10</t>
  </si>
  <si>
    <t>20,19</t>
  </si>
  <si>
    <t>23,39</t>
  </si>
  <si>
    <t>17,63</t>
  </si>
  <si>
    <t>25,36</t>
  </si>
  <si>
    <t>23,27</t>
  </si>
  <si>
    <t>19,42</t>
  </si>
  <si>
    <t>20,48</t>
  </si>
  <si>
    <t>24,99</t>
  </si>
  <si>
    <t>15,68</t>
  </si>
  <si>
    <t>CHAPA/BOBINA LISA EM ALUMINIO, LIGA 1.200 - H14, QUALQUER ESPESSURA, QUALQUER LARGURA</t>
  </si>
  <si>
    <t>302,85</t>
  </si>
  <si>
    <t>14,34</t>
  </si>
  <si>
    <t>7,43</t>
  </si>
  <si>
    <t>16,29</t>
  </si>
  <si>
    <t>3,42</t>
  </si>
  <si>
    <t>2,68</t>
  </si>
  <si>
    <t>12,13</t>
  </si>
  <si>
    <t>22,89</t>
  </si>
  <si>
    <t>0,38</t>
  </si>
  <si>
    <t>1,53</t>
  </si>
  <si>
    <t>15,12</t>
  </si>
  <si>
    <t>15,53</t>
  </si>
  <si>
    <t>4,98</t>
  </si>
  <si>
    <t>6,41</t>
  </si>
  <si>
    <t>7,57</t>
  </si>
  <si>
    <t>9,48</t>
  </si>
  <si>
    <t>17,24</t>
  </si>
  <si>
    <t>15,16</t>
  </si>
  <si>
    <t>14,66</t>
  </si>
  <si>
    <t>CONCRETO USINADO BOMBEAVEL, CLASSE DE RESISTENCIA C30, COM BRITA 0 E 1, SLUMP = 220 +/- 30 MM, EXCLUI SERVICO DE BOMBEAMENTO (NBR 8953)</t>
  </si>
  <si>
    <t>8,24</t>
  </si>
  <si>
    <t>10,71</t>
  </si>
  <si>
    <t>8,37</t>
  </si>
  <si>
    <t>6,30</t>
  </si>
  <si>
    <t>11,09</t>
  </si>
  <si>
    <t>8,87</t>
  </si>
  <si>
    <t>14,79</t>
  </si>
  <si>
    <t>19,67</t>
  </si>
  <si>
    <t>12,07</t>
  </si>
  <si>
    <t>28,85</t>
  </si>
  <si>
    <t>22,74</t>
  </si>
  <si>
    <t>6,96</t>
  </si>
  <si>
    <t>13,79</t>
  </si>
  <si>
    <t>8,56</t>
  </si>
  <si>
    <t>21,66</t>
  </si>
  <si>
    <t>10,31</t>
  </si>
  <si>
    <t>11,30</t>
  </si>
  <si>
    <t>4,42</t>
  </si>
  <si>
    <t>4,65</t>
  </si>
  <si>
    <t>4,66</t>
  </si>
  <si>
    <t>6,77</t>
  </si>
  <si>
    <t>5,71</t>
  </si>
  <si>
    <t>5,53</t>
  </si>
  <si>
    <t>9,58</t>
  </si>
  <si>
    <t>9,20</t>
  </si>
  <si>
    <t>9,07</t>
  </si>
  <si>
    <t>9,19</t>
  </si>
  <si>
    <t>10,17</t>
  </si>
  <si>
    <t>8,17</t>
  </si>
  <si>
    <t>6,80</t>
  </si>
  <si>
    <t>90,36</t>
  </si>
  <si>
    <t>10,56</t>
  </si>
  <si>
    <t>40,95</t>
  </si>
  <si>
    <t>8,30</t>
  </si>
  <si>
    <t>10,19</t>
  </si>
  <si>
    <t>1,16</t>
  </si>
  <si>
    <t>2,00</t>
  </si>
  <si>
    <t>12,14</t>
  </si>
  <si>
    <t>3,62</t>
  </si>
  <si>
    <t>4,25</t>
  </si>
  <si>
    <t>5,60</t>
  </si>
  <si>
    <t>17,75</t>
  </si>
  <si>
    <t>3,61</t>
  </si>
  <si>
    <t>1,23</t>
  </si>
  <si>
    <t>6,24</t>
  </si>
  <si>
    <t>32,28</t>
  </si>
  <si>
    <t>16,87</t>
  </si>
  <si>
    <t>13,65</t>
  </si>
  <si>
    <t>17,96</t>
  </si>
  <si>
    <t>8,41</t>
  </si>
  <si>
    <t>14,38</t>
  </si>
  <si>
    <t>12,03</t>
  </si>
  <si>
    <t>6,18</t>
  </si>
  <si>
    <t>8,32</t>
  </si>
  <si>
    <t>16,72</t>
  </si>
  <si>
    <t>6,34</t>
  </si>
  <si>
    <t>8,66</t>
  </si>
  <si>
    <t>6,42</t>
  </si>
  <si>
    <t>12,41</t>
  </si>
  <si>
    <t>7,87</t>
  </si>
  <si>
    <t>22,83</t>
  </si>
  <si>
    <t>96,00</t>
  </si>
  <si>
    <t>3,91</t>
  </si>
  <si>
    <t>1,56</t>
  </si>
  <si>
    <t>13,77</t>
  </si>
  <si>
    <t>7,61</t>
  </si>
  <si>
    <t>39,44</t>
  </si>
  <si>
    <t>25,49</t>
  </si>
  <si>
    <t>10,61</t>
  </si>
  <si>
    <t>17,59</t>
  </si>
  <si>
    <t>4,96</t>
  </si>
  <si>
    <t>19,31</t>
  </si>
  <si>
    <t>22,79</t>
  </si>
  <si>
    <t>71,13</t>
  </si>
  <si>
    <t>19,53</t>
  </si>
  <si>
    <t>9,35</t>
  </si>
  <si>
    <t>51,53</t>
  </si>
  <si>
    <t>3,93</t>
  </si>
  <si>
    <t>57,92</t>
  </si>
  <si>
    <t>12,92</t>
  </si>
  <si>
    <t>24,81</t>
  </si>
  <si>
    <t>CUMEEIRA PARA TELHA DE CONCRETO, PARA 2 AGUAS DE TELHADO, COR CINZA, RENDIMENTO DE *3* TELHAS/M</t>
  </si>
  <si>
    <t>6,73</t>
  </si>
  <si>
    <t>4,92</t>
  </si>
  <si>
    <t>2,95</t>
  </si>
  <si>
    <t>18,15</t>
  </si>
  <si>
    <t>4,28</t>
  </si>
  <si>
    <t>8,29</t>
  </si>
  <si>
    <t>14,29</t>
  </si>
  <si>
    <t>21,23</t>
  </si>
  <si>
    <t>35,33</t>
  </si>
  <si>
    <t>11,92</t>
  </si>
  <si>
    <t>47,76</t>
  </si>
  <si>
    <t>4,64</t>
  </si>
  <si>
    <t>28,97</t>
  </si>
  <si>
    <t>6,02</t>
  </si>
  <si>
    <t>2,65</t>
  </si>
  <si>
    <t>13,54</t>
  </si>
  <si>
    <t>50,87</t>
  </si>
  <si>
    <t>28,50</t>
  </si>
  <si>
    <t>27,96</t>
  </si>
  <si>
    <t>13,56</t>
  </si>
  <si>
    <t>2,81</t>
  </si>
  <si>
    <t>234,50</t>
  </si>
  <si>
    <t>26,93</t>
  </si>
  <si>
    <t>17,62</t>
  </si>
  <si>
    <t>1,07</t>
  </si>
  <si>
    <t>21,26</t>
  </si>
  <si>
    <t>1,02</t>
  </si>
  <si>
    <t>74,44</t>
  </si>
  <si>
    <t>10,80</t>
  </si>
  <si>
    <t>29,40</t>
  </si>
  <si>
    <t>15,60</t>
  </si>
  <si>
    <t>8,98</t>
  </si>
  <si>
    <t>19,63</t>
  </si>
  <si>
    <t>12,91</t>
  </si>
  <si>
    <t>36,09</t>
  </si>
  <si>
    <t>12,47</t>
  </si>
  <si>
    <t>74,95</t>
  </si>
  <si>
    <t>4,43</t>
  </si>
  <si>
    <t>22,72</t>
  </si>
  <si>
    <t>15,05</t>
  </si>
  <si>
    <t>44,69</t>
  </si>
  <si>
    <t>9,28</t>
  </si>
  <si>
    <t>22,35</t>
  </si>
  <si>
    <t>0,88</t>
  </si>
  <si>
    <t>2,41</t>
  </si>
  <si>
    <t>1,76</t>
  </si>
  <si>
    <t>10,00</t>
  </si>
  <si>
    <t>10,01</t>
  </si>
  <si>
    <t>3,02</t>
  </si>
  <si>
    <t>41,06</t>
  </si>
  <si>
    <t>19,33</t>
  </si>
  <si>
    <t>25,42</t>
  </si>
  <si>
    <t>26,91</t>
  </si>
  <si>
    <t>12,26</t>
  </si>
  <si>
    <t>4,95</t>
  </si>
  <si>
    <t>28,54</t>
  </si>
  <si>
    <t>9,03</t>
  </si>
  <si>
    <t>16,37</t>
  </si>
  <si>
    <t>62,97</t>
  </si>
  <si>
    <t>11,70</t>
  </si>
  <si>
    <t>180,69</t>
  </si>
  <si>
    <t>141,57</t>
  </si>
  <si>
    <t>249.588,52</t>
  </si>
  <si>
    <t>57.408,12</t>
  </si>
  <si>
    <t>135,82</t>
  </si>
  <si>
    <t>16,03</t>
  </si>
  <si>
    <t>157,56</t>
  </si>
  <si>
    <t>354,32</t>
  </si>
  <si>
    <t>1,47</t>
  </si>
  <si>
    <t>9,73</t>
  </si>
  <si>
    <t>17,90</t>
  </si>
  <si>
    <t>1,65</t>
  </si>
  <si>
    <t>14,04</t>
  </si>
  <si>
    <t>2,05</t>
  </si>
  <si>
    <t>7,76</t>
  </si>
  <si>
    <t>16,59</t>
  </si>
  <si>
    <t>14,09</t>
  </si>
  <si>
    <t>8,78</t>
  </si>
  <si>
    <t>41,23</t>
  </si>
  <si>
    <t>7,16</t>
  </si>
  <si>
    <t>0,99</t>
  </si>
  <si>
    <t>1,08</t>
  </si>
  <si>
    <t>5,21</t>
  </si>
  <si>
    <t>7,30</t>
  </si>
  <si>
    <t>3,63</t>
  </si>
  <si>
    <t>18,57</t>
  </si>
  <si>
    <t>8,26</t>
  </si>
  <si>
    <t>2,34</t>
  </si>
  <si>
    <t>15,19</t>
  </si>
  <si>
    <t>11,50</t>
  </si>
  <si>
    <t>0,79</t>
  </si>
  <si>
    <t>0,81</t>
  </si>
  <si>
    <t>28,52</t>
  </si>
  <si>
    <t>29,72</t>
  </si>
  <si>
    <t>0,93</t>
  </si>
  <si>
    <t>0,95</t>
  </si>
  <si>
    <t>1,46</t>
  </si>
  <si>
    <t>0,54</t>
  </si>
  <si>
    <t>188.694,18</t>
  </si>
  <si>
    <t>32,27</t>
  </si>
  <si>
    <t>95,19</t>
  </si>
  <si>
    <t>0,22</t>
  </si>
  <si>
    <t>74.000,00</t>
  </si>
  <si>
    <t>157.088,52</t>
  </si>
  <si>
    <t>12,00</t>
  </si>
  <si>
    <t>5,74</t>
  </si>
  <si>
    <t>5,80</t>
  </si>
  <si>
    <t>19,07</t>
  </si>
  <si>
    <t>ESTABILIZADOR BIVOLT AUTOMATICO, 1000 VA</t>
  </si>
  <si>
    <t>ESTABILIZADOR BIVOLT AUTOMATICO, 1500 VA</t>
  </si>
  <si>
    <t>ESTABILIZADOR BIVOLT AUTOMATICO, 2000 VA</t>
  </si>
  <si>
    <t>ESTABILIZADOR BIVOLT AUTOMATICO, 300 VA</t>
  </si>
  <si>
    <t>ESTABILIZADOR BIVOLT AUTOMATICO, 500 VA</t>
  </si>
  <si>
    <t>46,00</t>
  </si>
  <si>
    <t>62,55</t>
  </si>
  <si>
    <t>160,31</t>
  </si>
  <si>
    <t>10,65</t>
  </si>
  <si>
    <t>7,25</t>
  </si>
  <si>
    <t>20,97</t>
  </si>
  <si>
    <t>14,77</t>
  </si>
  <si>
    <t>178,84</t>
  </si>
  <si>
    <t>6,60</t>
  </si>
  <si>
    <t>3,99</t>
  </si>
  <si>
    <t>197,84</t>
  </si>
  <si>
    <t>8,68</t>
  </si>
  <si>
    <t>49,00</t>
  </si>
  <si>
    <t>26,99</t>
  </si>
  <si>
    <t>47,36</t>
  </si>
  <si>
    <t>17,69</t>
  </si>
  <si>
    <t>21,19</t>
  </si>
  <si>
    <t>7,37</t>
  </si>
  <si>
    <t>0,01</t>
  </si>
  <si>
    <t>1,45</t>
  </si>
  <si>
    <t>0,84</t>
  </si>
  <si>
    <t>4,48</t>
  </si>
  <si>
    <t>2,10</t>
  </si>
  <si>
    <t>1,96</t>
  </si>
  <si>
    <t>1,01</t>
  </si>
  <si>
    <t>5,04</t>
  </si>
  <si>
    <t>2,91</t>
  </si>
  <si>
    <t>6,62</t>
  </si>
  <si>
    <t>59,06</t>
  </si>
  <si>
    <t>6,55</t>
  </si>
  <si>
    <t>4,00</t>
  </si>
  <si>
    <t>7,73</t>
  </si>
  <si>
    <t>12,54</t>
  </si>
  <si>
    <t>1,97</t>
  </si>
  <si>
    <t>9,99</t>
  </si>
  <si>
    <t>6,74</t>
  </si>
  <si>
    <t>31,76</t>
  </si>
  <si>
    <t>25,23</t>
  </si>
  <si>
    <t>11,04</t>
  </si>
  <si>
    <t>118,44</t>
  </si>
  <si>
    <t>18,90</t>
  </si>
  <si>
    <t>12,35</t>
  </si>
  <si>
    <t>4.494.313,11</t>
  </si>
  <si>
    <t>1.923.948,41</t>
  </si>
  <si>
    <t>23,54</t>
  </si>
  <si>
    <t>2,26</t>
  </si>
  <si>
    <t>3,50</t>
  </si>
  <si>
    <t>12,23</t>
  </si>
  <si>
    <t>12,78</t>
  </si>
  <si>
    <t>13,86</t>
  </si>
  <si>
    <t>13,02</t>
  </si>
  <si>
    <t>30,51</t>
  </si>
  <si>
    <t>427,37</t>
  </si>
  <si>
    <t>1.173,69</t>
  </si>
  <si>
    <t>1.266,23</t>
  </si>
  <si>
    <t>1.392,94</t>
  </si>
  <si>
    <t>112,60</t>
  </si>
  <si>
    <t>121,83</t>
  </si>
  <si>
    <t>133,63</t>
  </si>
  <si>
    <t>403,58</t>
  </si>
  <si>
    <t>536,72</t>
  </si>
  <si>
    <t>752,44</t>
  </si>
  <si>
    <t>538,15</t>
  </si>
  <si>
    <t>625,80</t>
  </si>
  <si>
    <t>774,01</t>
  </si>
  <si>
    <t>995,34</t>
  </si>
  <si>
    <t>1.097,13</t>
  </si>
  <si>
    <t>560,54</t>
  </si>
  <si>
    <t>357,87</t>
  </si>
  <si>
    <t>300,85</t>
  </si>
  <si>
    <t>376,22</t>
  </si>
  <si>
    <t>250,64</t>
  </si>
  <si>
    <t>312,53</t>
  </si>
  <si>
    <t>1,93</t>
  </si>
  <si>
    <t>45,43</t>
  </si>
  <si>
    <t>11,69</t>
  </si>
  <si>
    <t>5.282,42</t>
  </si>
  <si>
    <t>4,30</t>
  </si>
  <si>
    <t>14,27</t>
  </si>
  <si>
    <t>5,22</t>
  </si>
  <si>
    <t>8,19</t>
  </si>
  <si>
    <t>0,43</t>
  </si>
  <si>
    <t>3,20</t>
  </si>
  <si>
    <t>146.282,53</t>
  </si>
  <si>
    <t>130.760,33</t>
  </si>
  <si>
    <t>2.852,51</t>
  </si>
  <si>
    <t>94.454,63</t>
  </si>
  <si>
    <t>110.788,88</t>
  </si>
  <si>
    <t>134.935,18</t>
  </si>
  <si>
    <t>156.240,73</t>
  </si>
  <si>
    <t>84.114,33</t>
  </si>
  <si>
    <t>82.097,40</t>
  </si>
  <si>
    <t>117.975,95</t>
  </si>
  <si>
    <t>76.700,00</t>
  </si>
  <si>
    <t>64.050,62</t>
  </si>
  <si>
    <t>109.789,92</t>
  </si>
  <si>
    <t>97.750,86</t>
  </si>
  <si>
    <t>117.515,26</t>
  </si>
  <si>
    <t>69.077,86</t>
  </si>
  <si>
    <t>6,59</t>
  </si>
  <si>
    <t>42,25</t>
  </si>
  <si>
    <t>1,25</t>
  </si>
  <si>
    <t>1,82</t>
  </si>
  <si>
    <t>2,42</t>
  </si>
  <si>
    <t>114.526,71</t>
  </si>
  <si>
    <t>121.838,18</t>
  </si>
  <si>
    <t>19,98</t>
  </si>
  <si>
    <t>17,09</t>
  </si>
  <si>
    <t>16,22</t>
  </si>
  <si>
    <t>5,14</t>
  </si>
  <si>
    <t>8,99</t>
  </si>
  <si>
    <t>13,38</t>
  </si>
  <si>
    <t>4,05</t>
  </si>
  <si>
    <t>9,95</t>
  </si>
  <si>
    <t>201,19</t>
  </si>
  <si>
    <t>558,88</t>
  </si>
  <si>
    <t>829,00</t>
  </si>
  <si>
    <t>473,64</t>
  </si>
  <si>
    <t>305,28</t>
  </si>
  <si>
    <t>790,73</t>
  </si>
  <si>
    <t>1.002,16</t>
  </si>
  <si>
    <t>616,15</t>
  </si>
  <si>
    <t>620,87</t>
  </si>
  <si>
    <t>116,89</t>
  </si>
  <si>
    <t>875,57</t>
  </si>
  <si>
    <t>11,81</t>
  </si>
  <si>
    <t>3,23</t>
  </si>
  <si>
    <t>6,81</t>
  </si>
  <si>
    <t>10,91</t>
  </si>
  <si>
    <t>2,23</t>
  </si>
  <si>
    <t>31,52</t>
  </si>
  <si>
    <t>1,33</t>
  </si>
  <si>
    <t>2,24</t>
  </si>
  <si>
    <t>2,46</t>
  </si>
  <si>
    <t>8,28</t>
  </si>
  <si>
    <t>4,11</t>
  </si>
  <si>
    <t>8,93</t>
  </si>
  <si>
    <t>5,08</t>
  </si>
  <si>
    <t>1,31</t>
  </si>
  <si>
    <t>1,55</t>
  </si>
  <si>
    <t>16,39</t>
  </si>
  <si>
    <t>8,00</t>
  </si>
  <si>
    <t>5,79</t>
  </si>
  <si>
    <t>6,28</t>
  </si>
  <si>
    <t>9,71</t>
  </si>
  <si>
    <t>22,98</t>
  </si>
  <si>
    <t>25,74</t>
  </si>
  <si>
    <t>14,03</t>
  </si>
  <si>
    <t>23,81</t>
  </si>
  <si>
    <t>18,62</t>
  </si>
  <si>
    <t>17,27</t>
  </si>
  <si>
    <t>21,60</t>
  </si>
  <si>
    <t>24,86</t>
  </si>
  <si>
    <t>10,64</t>
  </si>
  <si>
    <t>10,75</t>
  </si>
  <si>
    <t>15,88</t>
  </si>
  <si>
    <t>18,20</t>
  </si>
  <si>
    <t>8,97</t>
  </si>
  <si>
    <t>2,82</t>
  </si>
  <si>
    <t>4,37</t>
  </si>
  <si>
    <t>19,24</t>
  </si>
  <si>
    <t>61,55</t>
  </si>
  <si>
    <t>19,57</t>
  </si>
  <si>
    <t>23,00</t>
  </si>
  <si>
    <t>10,72</t>
  </si>
  <si>
    <t>7,33</t>
  </si>
  <si>
    <t>12,02</t>
  </si>
  <si>
    <t>3,87</t>
  </si>
  <si>
    <t>4,17</t>
  </si>
  <si>
    <t>33,70</t>
  </si>
  <si>
    <t>5,44</t>
  </si>
  <si>
    <t>8,01</t>
  </si>
  <si>
    <t>10,20</t>
  </si>
  <si>
    <t>59,04</t>
  </si>
  <si>
    <t>87,85</t>
  </si>
  <si>
    <t>330,62</t>
  </si>
  <si>
    <t>273,53</t>
  </si>
  <si>
    <t>101,43</t>
  </si>
  <si>
    <t>30,91</t>
  </si>
  <si>
    <t>12,99</t>
  </si>
  <si>
    <t>29,20</t>
  </si>
  <si>
    <t>33,38</t>
  </si>
  <si>
    <t>25,97</t>
  </si>
  <si>
    <t>48,53</t>
  </si>
  <si>
    <t>143,75</t>
  </si>
  <si>
    <t>10,70</t>
  </si>
  <si>
    <t>12,21</t>
  </si>
  <si>
    <t>74,60</t>
  </si>
  <si>
    <t>6,53</t>
  </si>
  <si>
    <t>6,76</t>
  </si>
  <si>
    <t>12,56</t>
  </si>
  <si>
    <t>37,31</t>
  </si>
  <si>
    <t>43,14</t>
  </si>
  <si>
    <t>50,30</t>
  </si>
  <si>
    <t>17,22</t>
  </si>
  <si>
    <t>30,70</t>
  </si>
  <si>
    <t>41,89</t>
  </si>
  <si>
    <t>35,32</t>
  </si>
  <si>
    <t>69,11</t>
  </si>
  <si>
    <t>11,28</t>
  </si>
  <si>
    <t>98.500,00</t>
  </si>
  <si>
    <t>83.643,10</t>
  </si>
  <si>
    <t>140.029,09</t>
  </si>
  <si>
    <t>237.651,71</t>
  </si>
  <si>
    <t>7,80</t>
  </si>
  <si>
    <t>1,58</t>
  </si>
  <si>
    <t>1,89</t>
  </si>
  <si>
    <t>2,21</t>
  </si>
  <si>
    <t>5,49</t>
  </si>
  <si>
    <t>2,92</t>
  </si>
  <si>
    <t>418,61</t>
  </si>
  <si>
    <t>31,60</t>
  </si>
  <si>
    <t>127,91</t>
  </si>
  <si>
    <t>LUMINARIA DE LED PARA ILUMINACAO PUBLICA, DE 138 W ATE 180 W, INVOLUCRO EM ALUMINIO OU ACO INOX</t>
  </si>
  <si>
    <t>LUMINARIA DE LED PARA ILUMINACAO PUBLICA, DE 181 W ATE 239 W, INVOLUCRO EM ALUMINIO OU ACO INOX</t>
  </si>
  <si>
    <t>LUMINARIA DE LED PARA ILUMINACAO PUBLICA, DE 240 W ATE 350 W, INVOLUCRO EM ALUMINIO OU ACO INOX</t>
  </si>
  <si>
    <t>LUMINARIA DE LED PARA ILUMINACAO PUBLICA, DE 33 W ATE 50 W, INVOLUCRO EM ALUMINIO OU ACO INOX</t>
  </si>
  <si>
    <t>LUMINARIA DE LED PARA ILUMINACAO PUBLICA, DE 51 W ATE 67 W, INVOLUCRO EM ALUMINIO OU ACO INOX</t>
  </si>
  <si>
    <t>LUMINARIA DE LED PARA ILUMINACAO PUBLICA, DE 68 W ATE 97 W, INVOLUCRO EM ALUMINIO OU ACO INOX</t>
  </si>
  <si>
    <t>LUMINARIA DE LED PARA ILUMINACAO PUBLICA, DE 98 W ATE 137 W, INVOLUCRO EM ALUMINIO OU ACO INOX</t>
  </si>
  <si>
    <t>24,22</t>
  </si>
  <si>
    <t>15,13</t>
  </si>
  <si>
    <t>23,43</t>
  </si>
  <si>
    <t>34,70</t>
  </si>
  <si>
    <t>36,90</t>
  </si>
  <si>
    <t>76,88</t>
  </si>
  <si>
    <t>242,01</t>
  </si>
  <si>
    <t>15,96</t>
  </si>
  <si>
    <t>28,16</t>
  </si>
  <si>
    <t>9,34</t>
  </si>
  <si>
    <t>18,66</t>
  </si>
  <si>
    <t>40,34</t>
  </si>
  <si>
    <t>8,74</t>
  </si>
  <si>
    <t>24,63</t>
  </si>
  <si>
    <t>51,28</t>
  </si>
  <si>
    <t>8,38</t>
  </si>
  <si>
    <t>0,40</t>
  </si>
  <si>
    <t>20,83</t>
  </si>
  <si>
    <t>11,75</t>
  </si>
  <si>
    <t>8,10</t>
  </si>
  <si>
    <t>14,63</t>
  </si>
  <si>
    <t>13,46</t>
  </si>
  <si>
    <t>12,08</t>
  </si>
  <si>
    <t>7,96</t>
  </si>
  <si>
    <t>9,56</t>
  </si>
  <si>
    <t>13,01</t>
  </si>
  <si>
    <t>16,98</t>
  </si>
  <si>
    <t>25,55</t>
  </si>
  <si>
    <t>0,86</t>
  </si>
  <si>
    <t>3,01</t>
  </si>
  <si>
    <t>8,58</t>
  </si>
  <si>
    <t>11,02</t>
  </si>
  <si>
    <t>9,30</t>
  </si>
  <si>
    <t>1,29</t>
  </si>
  <si>
    <t>2,66</t>
  </si>
  <si>
    <t>3,85</t>
  </si>
  <si>
    <t>7,83</t>
  </si>
  <si>
    <t>9,01</t>
  </si>
  <si>
    <t>4,47</t>
  </si>
  <si>
    <t>52,34</t>
  </si>
  <si>
    <t>3,09</t>
  </si>
  <si>
    <t>8,06</t>
  </si>
  <si>
    <t>22,45</t>
  </si>
  <si>
    <t>26,53</t>
  </si>
  <si>
    <t>3,90</t>
  </si>
  <si>
    <t>1,77</t>
  </si>
  <si>
    <t>8,34</t>
  </si>
  <si>
    <t>2,08</t>
  </si>
  <si>
    <t>15,17</t>
  </si>
  <si>
    <t>23,90</t>
  </si>
  <si>
    <t>11,94</t>
  </si>
  <si>
    <t>418.767,64</t>
  </si>
  <si>
    <t>372.305,85</t>
  </si>
  <si>
    <t>16,00</t>
  </si>
  <si>
    <t>32,94</t>
  </si>
  <si>
    <t>58,86</t>
  </si>
  <si>
    <t>15,29</t>
  </si>
  <si>
    <t>14,62</t>
  </si>
  <si>
    <t>11,11</t>
  </si>
  <si>
    <t>19,06</t>
  </si>
  <si>
    <t>47,55</t>
  </si>
  <si>
    <t>14,98</t>
  </si>
  <si>
    <t>30,87</t>
  </si>
  <si>
    <t>505.925,24</t>
  </si>
  <si>
    <t>7.599,78</t>
  </si>
  <si>
    <t>14.168,85</t>
  </si>
  <si>
    <t>16.304,73</t>
  </si>
  <si>
    <t>15.399,57</t>
  </si>
  <si>
    <t>17.326,61</t>
  </si>
  <si>
    <t>31.882,16</t>
  </si>
  <si>
    <t>17.830,88</t>
  </si>
  <si>
    <t>17.494,82</t>
  </si>
  <si>
    <t>27,81</t>
  </si>
  <si>
    <t>3,38</t>
  </si>
  <si>
    <t>31,42</t>
  </si>
  <si>
    <t>79,06</t>
  </si>
  <si>
    <t>6,63</t>
  </si>
  <si>
    <t>6,78</t>
  </si>
  <si>
    <t>27,87</t>
  </si>
  <si>
    <t>2,71</t>
  </si>
  <si>
    <t>MEIA CANALETA DE CONCRETO ESTRUTURAL 14 X 19 X 19 CM, FBK 14 MPA (NBR 6136)</t>
  </si>
  <si>
    <t>MEIA CANALETA DE CONCRETO ESTRUTURAL 14 X 19 X 19 CM, FBK 4,5 MPA (NBR 6136)</t>
  </si>
  <si>
    <t>MEIO BLOCO DE CONCRETO ESTRUTURAL 14 X 19 X 14 CM, FBK 14 MPA (NBR 6136)</t>
  </si>
  <si>
    <t>1,75</t>
  </si>
  <si>
    <t>MEIO BLOCO DE CONCRETO ESTRUTURAL 14 X 19 X 14 CM, FBK 4,5 MPA (NBR 6136)</t>
  </si>
  <si>
    <t>MEIO BLOCO DE CONCRETO ESTRUTURAL 14 X 19 X 19 CM, FBK 14 MPA (NBR 6136)</t>
  </si>
  <si>
    <t>MEIO BLOCO DE CONCRETO ESTRUTURAL 14 X 19 X 19 CM, FBK 4,5 MPA (NBR 6136)</t>
  </si>
  <si>
    <t>MEIO BLOCO DE CONCRETO ESTRUTURAL 14 X 19 X 34 CM, FBK 14 MPA (NBR 6136)</t>
  </si>
  <si>
    <t>3,04</t>
  </si>
  <si>
    <t>MEIO BLOCO DE VEDACAO DE CONCRETO APARENTE 14 X 19 X 19 CM  (CLASSE C - NBR 6136)</t>
  </si>
  <si>
    <t>MEIO BLOCO DE VEDACAO DE CONCRETO APARENTE 19 X 19 X 19 CM (CLASSE C - NBR 6136)</t>
  </si>
  <si>
    <t>MEIO BLOCO DE VEDACAO DE CONCRETO APARENTE 9  X 19 X 19 CM (CLASSE C - NBR 6136)</t>
  </si>
  <si>
    <t>MEIO BLOCO DE VEDACAO DE CONCRETO 14 X 19 X 19 CM (CLASSE C - NBR 6136)</t>
  </si>
  <si>
    <t>1,37</t>
  </si>
  <si>
    <t>MEIO BLOCO DE VEDACAO DE CONCRETO 19 X 19 X 19 CM (CLASSE C - NBR 6136)</t>
  </si>
  <si>
    <t>MEIO BLOCO DE VEDACAO DE CONCRETO 9 X 19 X 19 CM (CLASSE C - NBR 6136)</t>
  </si>
  <si>
    <t>1,06</t>
  </si>
  <si>
    <t>18,00</t>
  </si>
  <si>
    <t>21,82</t>
  </si>
  <si>
    <t>63,11</t>
  </si>
  <si>
    <t>42,83</t>
  </si>
  <si>
    <t>440,19</t>
  </si>
  <si>
    <t>70,56</t>
  </si>
  <si>
    <t>172,93</t>
  </si>
  <si>
    <t>279,98</t>
  </si>
  <si>
    <t>214,50</t>
  </si>
  <si>
    <t>195,10</t>
  </si>
  <si>
    <t>111,31</t>
  </si>
  <si>
    <t>13,60</t>
  </si>
  <si>
    <t>19,48</t>
  </si>
  <si>
    <t>20,22</t>
  </si>
  <si>
    <t>40,71</t>
  </si>
  <si>
    <t>35,60</t>
  </si>
  <si>
    <t>32,73</t>
  </si>
  <si>
    <t>17,81</t>
  </si>
  <si>
    <t>68,96</t>
  </si>
  <si>
    <t>1,03</t>
  </si>
  <si>
    <t>4,06</t>
  </si>
  <si>
    <t>13,57</t>
  </si>
  <si>
    <t>10,22</t>
  </si>
  <si>
    <t>3,39</t>
  </si>
  <si>
    <t>14,01</t>
  </si>
  <si>
    <t>4,14</t>
  </si>
  <si>
    <t>8,45</t>
  </si>
  <si>
    <t>44,76</t>
  </si>
  <si>
    <t>5,39</t>
  </si>
  <si>
    <t>14,95</t>
  </si>
  <si>
    <t>9,96</t>
  </si>
  <si>
    <t>NOBREAK TRIFASICO, DE 10 KVA FATOR DE POTENCIA DE 0,8, AUTONOMIA MINIMA DE 30 MINUTOS A PLENA CARGA</t>
  </si>
  <si>
    <t>NOBREAK TRIFASICO, DE 15 KVA FATOR DE POTENCIA DE 0,8, AUTONOMIA MINIMA DE 30 MINUTOS A PLENA CARGA</t>
  </si>
  <si>
    <t>NOBREAK TRIFASICO, DE 20 KVA FATOR DE POTENCIA DE 0,8, AUTONOMIA MINIMA DE 30 MINUTOS A PLENA CARGA</t>
  </si>
  <si>
    <t>NOBREAK TRIFASICO, DE 25 KVA FATOR DE POTENCIA DE 0,8, AUTONOMIA MINIMA DE 30 MINUTOS A PLENA CARGA</t>
  </si>
  <si>
    <t>NOBREAK TRIFASICO, DE 5 KVA FATOR DE POTENCIA DE 0,8, AUTONOMIA MINIMA DE 30 MINUTOS A PLENA CARGA</t>
  </si>
  <si>
    <t>4,01</t>
  </si>
  <si>
    <t>1,94</t>
  </si>
  <si>
    <t>14,50</t>
  </si>
  <si>
    <t>22,43</t>
  </si>
  <si>
    <t>18,24</t>
  </si>
  <si>
    <t>OPERADOR DE BETONEIRA ESTACIONARIA / MISTURADOR</t>
  </si>
  <si>
    <t>17,61</t>
  </si>
  <si>
    <t>24,60</t>
  </si>
  <si>
    <t>OPERADOR DE GUINCHO OU GUINCHEIRO</t>
  </si>
  <si>
    <t>14,14</t>
  </si>
  <si>
    <t>22,84</t>
  </si>
  <si>
    <t>28,02</t>
  </si>
  <si>
    <t>OPERADOR DE PAVIMENTADORA / MESA VIBROACABADORA</t>
  </si>
  <si>
    <t>OPERADOR DE PAVIMENTADORA / MESA VIBROACABADORA (MENSALISTA)</t>
  </si>
  <si>
    <t>20,24</t>
  </si>
  <si>
    <t>PA CARREGADEIRA SOBRE RODAS, POTENCIA BRUTA *127* CV, CAPACIDADE DA CACAMBA DE 2,0 A 2,4 M3, PESO OPERACIONAL MAXIMO DE 10330 KG</t>
  </si>
  <si>
    <t>341.843,94</t>
  </si>
  <si>
    <t>PA CARREGADEIRA SOBRE RODAS, POTENCIA LIQUIDA 128 HP, CAPACIDADE DA CACAMBA DE 1,7 A 2,8 M3, PESO OPERACIONAL MAXIMO DE 11632 KG</t>
  </si>
  <si>
    <t>384.959,40</t>
  </si>
  <si>
    <t>PA CARREGADEIRA SOBRE RODAS, POTENCIA LIQUIDA 197 HP, CAPACIDADE DA CACAMBA DE 2,5 A 3,5 M3, PESO OPERACIONAL MAXIMO DE 18338 KG</t>
  </si>
  <si>
    <t>533.810,34</t>
  </si>
  <si>
    <t>PA CARREGADEIRA SOBRE RODAS, POTENCIA LIQUIDA 213 HP, CAPACIDADE DA CACAMBA DE 1,9 A 3,5 M3, PESO OPERACIONAL MAXIMO DE 19234 KG</t>
  </si>
  <si>
    <t>607.722,54</t>
  </si>
  <si>
    <t>PA CARREGADEIRA SOBRE RODAS, POTENCIA 152 HP, CAPACIDADE DA CACAMBA DE 1,53 A 2,30 M3, PESO OPERACIONAL MAXIMO DE 10216 KG</t>
  </si>
  <si>
    <t>354.675,91</t>
  </si>
  <si>
    <t>31,00</t>
  </si>
  <si>
    <t>24,07</t>
  </si>
  <si>
    <t>50,81</t>
  </si>
  <si>
    <t>17,53</t>
  </si>
  <si>
    <t>0,18</t>
  </si>
  <si>
    <t>0,03</t>
  </si>
  <si>
    <t>0,31</t>
  </si>
  <si>
    <t>7,03</t>
  </si>
  <si>
    <t>0,12</t>
  </si>
  <si>
    <t>0,14</t>
  </si>
  <si>
    <t>9,54</t>
  </si>
  <si>
    <t>13,09</t>
  </si>
  <si>
    <t>6,12</t>
  </si>
  <si>
    <t>12,38</t>
  </si>
  <si>
    <t>0,11</t>
  </si>
  <si>
    <t>0,21</t>
  </si>
  <si>
    <t>0,28</t>
  </si>
  <si>
    <t>0,94</t>
  </si>
  <si>
    <t>0,46</t>
  </si>
  <si>
    <t>74,77</t>
  </si>
  <si>
    <t>118,45</t>
  </si>
  <si>
    <t>105,84</t>
  </si>
  <si>
    <t>123,49</t>
  </si>
  <si>
    <t>192,08</t>
  </si>
  <si>
    <t>355,67</t>
  </si>
  <si>
    <t>225,26</t>
  </si>
  <si>
    <t>396,69</t>
  </si>
  <si>
    <t>9,62</t>
  </si>
  <si>
    <t>28,91</t>
  </si>
  <si>
    <t>81,09</t>
  </si>
  <si>
    <t>77,44</t>
  </si>
  <si>
    <t>5,34</t>
  </si>
  <si>
    <t>5,85</t>
  </si>
  <si>
    <t>3,11</t>
  </si>
  <si>
    <t>134,69</t>
  </si>
  <si>
    <t>4,23</t>
  </si>
  <si>
    <t>4,67</t>
  </si>
  <si>
    <t>2,77</t>
  </si>
  <si>
    <t>7,78</t>
  </si>
  <si>
    <t>8,84</t>
  </si>
  <si>
    <t>2,83</t>
  </si>
  <si>
    <t>51.178,69</t>
  </si>
  <si>
    <t>7.375,37</t>
  </si>
  <si>
    <t>23.088,13</t>
  </si>
  <si>
    <t>12.627,22</t>
  </si>
  <si>
    <t>27,02</t>
  </si>
  <si>
    <t>29,58</t>
  </si>
  <si>
    <t>15,14</t>
  </si>
  <si>
    <t>251,13</t>
  </si>
  <si>
    <t>13,80</t>
  </si>
  <si>
    <t>8,59</t>
  </si>
  <si>
    <t>53,39</t>
  </si>
  <si>
    <t>40,02</t>
  </si>
  <si>
    <t>20,99</t>
  </si>
  <si>
    <t>200,00</t>
  </si>
  <si>
    <t>21,00</t>
  </si>
  <si>
    <t>4,87</t>
  </si>
  <si>
    <t>17,50</t>
  </si>
  <si>
    <t>8,47</t>
  </si>
  <si>
    <t>7,26</t>
  </si>
  <si>
    <t>65,16</t>
  </si>
  <si>
    <t>0,37</t>
  </si>
  <si>
    <t>4,63</t>
  </si>
  <si>
    <t>0,30</t>
  </si>
  <si>
    <t>56,44</t>
  </si>
  <si>
    <t>297,42</t>
  </si>
  <si>
    <t>16,75</t>
  </si>
  <si>
    <t>76,66</t>
  </si>
  <si>
    <t>96,80</t>
  </si>
  <si>
    <t>386,63</t>
  </si>
  <si>
    <t>435,62</t>
  </si>
  <si>
    <t>606,62</t>
  </si>
  <si>
    <t>427,97</t>
  </si>
  <si>
    <t>608,47</t>
  </si>
  <si>
    <t>473,59</t>
  </si>
  <si>
    <t>774,30</t>
  </si>
  <si>
    <t>1.292,57</t>
  </si>
  <si>
    <t>605,58</t>
  </si>
  <si>
    <t>835,64</t>
  </si>
  <si>
    <t>649,31</t>
  </si>
  <si>
    <t>520,74</t>
  </si>
  <si>
    <t>432,30</t>
  </si>
  <si>
    <t>352,32</t>
  </si>
  <si>
    <t>464,29</t>
  </si>
  <si>
    <t>690,21</t>
  </si>
  <si>
    <t>722,80</t>
  </si>
  <si>
    <t>497,14</t>
  </si>
  <si>
    <t>1.193,14</t>
  </si>
  <si>
    <t>250,81</t>
  </si>
  <si>
    <t>46,02</t>
  </si>
  <si>
    <t>19,60</t>
  </si>
  <si>
    <t>13,29</t>
  </si>
  <si>
    <t>12,48</t>
  </si>
  <si>
    <t>11,87</t>
  </si>
  <si>
    <t>10,95</t>
  </si>
  <si>
    <t>11,13</t>
  </si>
  <si>
    <t>11,22</t>
  </si>
  <si>
    <t>1,43</t>
  </si>
  <si>
    <t>QUADRO DE DISTRIBUICAO COM BARRAMENTO TRIFASICO, DE SOBREPOR, EM CHAPA DE ACO GALVANIZADO, PARA *42* DISJUNTORES DIN, 100 A</t>
  </si>
  <si>
    <t>174,72</t>
  </si>
  <si>
    <t>43,51</t>
  </si>
  <si>
    <t>11,79</t>
  </si>
  <si>
    <t>39,47</t>
  </si>
  <si>
    <t>59,49</t>
  </si>
  <si>
    <t>15,73</t>
  </si>
  <si>
    <t>6,25</t>
  </si>
  <si>
    <t>6,05</t>
  </si>
  <si>
    <t>4,40</t>
  </si>
  <si>
    <t>5,68</t>
  </si>
  <si>
    <t>34,56</t>
  </si>
  <si>
    <t>18,85</t>
  </si>
  <si>
    <t>86,25</t>
  </si>
  <si>
    <t>47,41</t>
  </si>
  <si>
    <t>3.905.271,10</t>
  </si>
  <si>
    <t>56,48</t>
  </si>
  <si>
    <t>3,86</t>
  </si>
  <si>
    <t>11,31</t>
  </si>
  <si>
    <t>68,57</t>
  </si>
  <si>
    <t>11,10</t>
  </si>
  <si>
    <t>21,70</t>
  </si>
  <si>
    <t>10,47</t>
  </si>
  <si>
    <t>29,57</t>
  </si>
  <si>
    <t>9,79</t>
  </si>
  <si>
    <t>21,31</t>
  </si>
  <si>
    <t>92,57</t>
  </si>
  <si>
    <t>88,50</t>
  </si>
  <si>
    <t>47,44</t>
  </si>
  <si>
    <t>53,16</t>
  </si>
  <si>
    <t>103,77</t>
  </si>
  <si>
    <t>69,46</t>
  </si>
  <si>
    <t>2,29</t>
  </si>
  <si>
    <t>10,12</t>
  </si>
  <si>
    <t>34,23</t>
  </si>
  <si>
    <t>17,21</t>
  </si>
  <si>
    <t>7,97</t>
  </si>
  <si>
    <t>27,22</t>
  </si>
  <si>
    <t>0,27</t>
  </si>
  <si>
    <t>11,62</t>
  </si>
  <si>
    <t>25,77</t>
  </si>
  <si>
    <t>19.747,00</t>
  </si>
  <si>
    <t>7,28</t>
  </si>
  <si>
    <t>4,18</t>
  </si>
  <si>
    <t>3,51</t>
  </si>
  <si>
    <t>19,77</t>
  </si>
  <si>
    <t>24,70</t>
  </si>
  <si>
    <t>112,19</t>
  </si>
  <si>
    <t>10,76</t>
  </si>
  <si>
    <t>10,77</t>
  </si>
  <si>
    <t>16,32</t>
  </si>
  <si>
    <t>51,62</t>
  </si>
  <si>
    <t>8,65</t>
  </si>
  <si>
    <t>10,44</t>
  </si>
  <si>
    <t>10,29</t>
  </si>
  <si>
    <t>29,67</t>
  </si>
  <si>
    <t>8,69</t>
  </si>
  <si>
    <t>29,38</t>
  </si>
  <si>
    <t>30,79</t>
  </si>
  <si>
    <t>2,63</t>
  </si>
  <si>
    <t>5,84</t>
  </si>
  <si>
    <t>12,64</t>
  </si>
  <si>
    <t>30,30</t>
  </si>
  <si>
    <t>1,74</t>
  </si>
  <si>
    <t>3,94</t>
  </si>
  <si>
    <t>10,25</t>
  </si>
  <si>
    <t>8,85</t>
  </si>
  <si>
    <t>13,11</t>
  </si>
  <si>
    <t>6,98</t>
  </si>
  <si>
    <t>23,85</t>
  </si>
  <si>
    <t>30,96</t>
  </si>
  <si>
    <t>416,93</t>
  </si>
  <si>
    <t>5,66</t>
  </si>
  <si>
    <t>32,40</t>
  </si>
  <si>
    <t>152,23</t>
  </si>
  <si>
    <t>29,55</t>
  </si>
  <si>
    <t>15,22</t>
  </si>
  <si>
    <t>84,15</t>
  </si>
  <si>
    <t>14,83</t>
  </si>
  <si>
    <t>15,35</t>
  </si>
  <si>
    <t>24,65</t>
  </si>
  <si>
    <t>27,48</t>
  </si>
  <si>
    <t>42,55</t>
  </si>
  <si>
    <t>33,72</t>
  </si>
  <si>
    <t>2,19</t>
  </si>
  <si>
    <t>36,49</t>
  </si>
  <si>
    <t>49,87</t>
  </si>
  <si>
    <t>46,68</t>
  </si>
  <si>
    <t>8,04</t>
  </si>
  <si>
    <t>12,79</t>
  </si>
  <si>
    <t>37,00</t>
  </si>
  <si>
    <t>6,35</t>
  </si>
  <si>
    <t>4,90</t>
  </si>
  <si>
    <t>5,92</t>
  </si>
  <si>
    <t>7,40</t>
  </si>
  <si>
    <t>45,00</t>
  </si>
  <si>
    <t>9,38</t>
  </si>
  <si>
    <t>4,36</t>
  </si>
  <si>
    <t>20,27</t>
  </si>
  <si>
    <t>40,55</t>
  </si>
  <si>
    <t>89,48</t>
  </si>
  <si>
    <t>24,79</t>
  </si>
  <si>
    <t>61,49</t>
  </si>
  <si>
    <t>8,16</t>
  </si>
  <si>
    <t>999,44</t>
  </si>
  <si>
    <t>1,91</t>
  </si>
  <si>
    <t>TELHA DE CONCRETO TIPO CLASSICA, COR CINZA, COMPRIMENTO DE *42* CM,  RENDIMENTO DE *10* TELHAS/M2</t>
  </si>
  <si>
    <t>28,00</t>
  </si>
  <si>
    <t>43,77</t>
  </si>
  <si>
    <t>36,04</t>
  </si>
  <si>
    <t>29,60</t>
  </si>
  <si>
    <t>TELHA GALVALUME COM ISOLAMENTO TERMOACUSTICO EM ESPUMA RIGIDA DE POLIURETANO (PU) INJETADO, ESPESSURA DE 30 MM, DENSIDADE DE 35 KG/M3, COM DUAS FACES TRAPEZOIDAIS, ACABAMENTO NATURAL (NAO INCLUI ACESSORIOS DE FIXACAO)</t>
  </si>
  <si>
    <t>108,57</t>
  </si>
  <si>
    <t>TELHADOR  (MENSALISTA)</t>
  </si>
  <si>
    <t>0,71</t>
  </si>
  <si>
    <t>3,70</t>
  </si>
  <si>
    <t>4,55</t>
  </si>
  <si>
    <t>5,25</t>
  </si>
  <si>
    <t>12,62</t>
  </si>
  <si>
    <t>126,42</t>
  </si>
  <si>
    <t>239,19</t>
  </si>
  <si>
    <t>52,21</t>
  </si>
  <si>
    <t>12,66</t>
  </si>
  <si>
    <t>12,82</t>
  </si>
  <si>
    <t>9,87</t>
  </si>
  <si>
    <t>1,35</t>
  </si>
  <si>
    <t>27,61</t>
  </si>
  <si>
    <t>9,44</t>
  </si>
  <si>
    <t>18,50</t>
  </si>
  <si>
    <t>48,23</t>
  </si>
  <si>
    <t>13,47</t>
  </si>
  <si>
    <t>81,86</t>
  </si>
  <si>
    <t>526,52</t>
  </si>
  <si>
    <t>135,56</t>
  </si>
  <si>
    <t>69,84</t>
  </si>
  <si>
    <t>40,60</t>
  </si>
  <si>
    <t>133,51</t>
  </si>
  <si>
    <t>78,15</t>
  </si>
  <si>
    <t>81,61</t>
  </si>
  <si>
    <t>41,69</t>
  </si>
  <si>
    <t>33,62</t>
  </si>
  <si>
    <t>12,84</t>
  </si>
  <si>
    <t>19,84</t>
  </si>
  <si>
    <t>12,34</t>
  </si>
  <si>
    <t>24,30</t>
  </si>
  <si>
    <t>25,01</t>
  </si>
  <si>
    <t>84,02</t>
  </si>
  <si>
    <t>25,71</t>
  </si>
  <si>
    <t>30,19</t>
  </si>
  <si>
    <t>330,15</t>
  </si>
  <si>
    <t>72,57</t>
  </si>
  <si>
    <t>58,12</t>
  </si>
  <si>
    <t>70,41</t>
  </si>
  <si>
    <t>11,58</t>
  </si>
  <si>
    <t>15,21</t>
  </si>
  <si>
    <t>31,09</t>
  </si>
  <si>
    <t>37,34</t>
  </si>
  <si>
    <t>26,45</t>
  </si>
  <si>
    <t>19,50</t>
  </si>
  <si>
    <t>32,90</t>
  </si>
  <si>
    <t>22,10</t>
  </si>
  <si>
    <t>96,88</t>
  </si>
  <si>
    <t>1,90</t>
  </si>
  <si>
    <t>3,68</t>
  </si>
  <si>
    <t>4,77</t>
  </si>
  <si>
    <t>69,88</t>
  </si>
  <si>
    <t>8,91</t>
  </si>
  <si>
    <t>48,64</t>
  </si>
  <si>
    <t>22,03</t>
  </si>
  <si>
    <t>62,90</t>
  </si>
  <si>
    <t>9,67</t>
  </si>
  <si>
    <t>53,04</t>
  </si>
  <si>
    <t>5,61</t>
  </si>
  <si>
    <t>9,36</t>
  </si>
  <si>
    <t>27,28</t>
  </si>
  <si>
    <t>28,69</t>
  </si>
  <si>
    <t>57,70</t>
  </si>
  <si>
    <t>8,08</t>
  </si>
  <si>
    <t>4,34</t>
  </si>
  <si>
    <t>15,72</t>
  </si>
  <si>
    <t>26,76</t>
  </si>
  <si>
    <t>118,62</t>
  </si>
  <si>
    <t>7,64</t>
  </si>
  <si>
    <t>5,00</t>
  </si>
  <si>
    <t>19,16</t>
  </si>
  <si>
    <t>392.649,25</t>
  </si>
  <si>
    <t>527.982,35</t>
  </si>
  <si>
    <t>647.029,46</t>
  </si>
  <si>
    <t>700.000,00</t>
  </si>
  <si>
    <t>424.438,89</t>
  </si>
  <si>
    <t>133,42</t>
  </si>
  <si>
    <t>40,63</t>
  </si>
  <si>
    <t>117,38</t>
  </si>
  <si>
    <t>23,15</t>
  </si>
  <si>
    <t>28,40</t>
  </si>
  <si>
    <t>18,35</t>
  </si>
  <si>
    <t>2,16</t>
  </si>
  <si>
    <t>27,49</t>
  </si>
  <si>
    <t>1,98</t>
  </si>
  <si>
    <t>3.134.544,27</t>
  </si>
  <si>
    <t>1.319.606,75</t>
  </si>
  <si>
    <t>1.329.169,22</t>
  </si>
  <si>
    <t>1.610.302,81</t>
  </si>
  <si>
    <t>1.426.705,26</t>
  </si>
  <si>
    <t>16,23</t>
  </si>
  <si>
    <t>23,97</t>
  </si>
  <si>
    <t>20,96</t>
  </si>
  <si>
    <t>27,53</t>
  </si>
  <si>
    <r>
      <t xml:space="preserve">MANUTENÇÃO </t>
    </r>
    <r>
      <rPr>
        <b/>
        <sz val="10"/>
        <color theme="1"/>
        <rFont val="Arial"/>
        <family val="2"/>
      </rPr>
      <t>PREDITIVA E PREVENTIVA</t>
    </r>
    <r>
      <rPr>
        <sz val="10"/>
        <color theme="1"/>
        <rFont val="Arial"/>
        <family val="2"/>
      </rPr>
      <t xml:space="preserve">  NOBREAK 30KVA (DATACENTER)</t>
    </r>
  </si>
  <si>
    <r>
      <t xml:space="preserve">MANUTENÇÃO </t>
    </r>
    <r>
      <rPr>
        <b/>
        <sz val="10"/>
        <color theme="1"/>
        <rFont val="Arial"/>
        <family val="2"/>
      </rPr>
      <t>CORRETIVA</t>
    </r>
    <r>
      <rPr>
        <sz val="10"/>
        <color theme="1"/>
        <rFont val="Arial"/>
        <family val="2"/>
      </rPr>
      <t xml:space="preserve"> NOBREAK 60KVA (IALBA)</t>
    </r>
  </si>
  <si>
    <r>
      <t xml:space="preserve">MANUTENÇÃO </t>
    </r>
    <r>
      <rPr>
        <b/>
        <sz val="10"/>
        <color theme="1"/>
        <rFont val="Arial"/>
        <family val="2"/>
      </rPr>
      <t>CORRETIVA</t>
    </r>
    <r>
      <rPr>
        <sz val="10"/>
        <color theme="1"/>
        <rFont val="Arial"/>
        <family val="2"/>
      </rPr>
      <t xml:space="preserve"> NOBREAK 30KVA (DATACENTER)</t>
    </r>
  </si>
  <si>
    <r>
      <t xml:space="preserve">MANUTENÇÃO </t>
    </r>
    <r>
      <rPr>
        <b/>
        <sz val="10"/>
        <color theme="1"/>
        <rFont val="Arial"/>
        <family val="2"/>
      </rPr>
      <t>CORRETIVA</t>
    </r>
    <r>
      <rPr>
        <sz val="10"/>
        <color theme="1"/>
        <rFont val="Arial"/>
        <family val="2"/>
      </rPr>
      <t xml:space="preserve"> NOBREAK 30KVA (RESERVA DATACENTER)</t>
    </r>
  </si>
  <si>
    <r>
      <t xml:space="preserve">MANUTENÇÃO </t>
    </r>
    <r>
      <rPr>
        <b/>
        <sz val="10"/>
        <color theme="1"/>
        <rFont val="Arial"/>
        <family val="2"/>
      </rPr>
      <t>CORRETIVA</t>
    </r>
    <r>
      <rPr>
        <sz val="10"/>
        <color theme="1"/>
        <rFont val="Arial"/>
        <family val="2"/>
      </rPr>
      <t xml:space="preserve"> NOBREAK 120KVA (ENGETRON)</t>
    </r>
  </si>
  <si>
    <r>
      <t xml:space="preserve">MANUTENÇÃO </t>
    </r>
    <r>
      <rPr>
        <b/>
        <sz val="10"/>
        <color theme="1"/>
        <rFont val="Arial"/>
        <family val="2"/>
      </rPr>
      <t>PREDITIVA E PREVENTIVA</t>
    </r>
    <r>
      <rPr>
        <sz val="10"/>
        <color theme="1"/>
        <rFont val="Arial"/>
        <family val="2"/>
      </rPr>
      <t xml:space="preserve">  NOBREAK 120KVA (ENGETRON)</t>
    </r>
  </si>
  <si>
    <r>
      <t xml:space="preserve">MANUTENÇÃO </t>
    </r>
    <r>
      <rPr>
        <b/>
        <sz val="10"/>
        <color theme="1"/>
        <rFont val="Arial"/>
        <family val="2"/>
      </rPr>
      <t>PREDITIVA E PREVENTIVA</t>
    </r>
    <r>
      <rPr>
        <sz val="10"/>
        <color theme="1"/>
        <rFont val="Arial"/>
        <family val="2"/>
      </rPr>
      <t xml:space="preserve">  NOBREAK 60KVA (IALBA)</t>
    </r>
  </si>
  <si>
    <t>ITEM 1</t>
  </si>
  <si>
    <t>ITEM 2</t>
  </si>
  <si>
    <r>
      <t xml:space="preserve">SERVIÇOS DE MANUTENÇÃO </t>
    </r>
    <r>
      <rPr>
        <b/>
        <u/>
        <sz val="9"/>
        <color theme="1"/>
        <rFont val="Arial"/>
        <family val="2"/>
      </rPr>
      <t xml:space="preserve">PREVENTIVA E PREDITIVA NOBREAKS ENGETRON </t>
    </r>
    <r>
      <rPr>
        <sz val="9"/>
        <color theme="1"/>
        <rFont val="Arial"/>
        <family val="2"/>
      </rPr>
      <t>- PLANEJADO - ITEM 1</t>
    </r>
  </si>
  <si>
    <t>IT1</t>
  </si>
  <si>
    <t>IT2</t>
  </si>
  <si>
    <r>
      <t xml:space="preserve">SERVIÇOS DE MANUTENÇÃO CORRETIVA OU EMERGENCIAL DE </t>
    </r>
    <r>
      <rPr>
        <b/>
        <u/>
        <sz val="9"/>
        <color theme="1"/>
        <rFont val="Arial"/>
        <family val="2"/>
      </rPr>
      <t>NOBREAKS ATA</t>
    </r>
    <r>
      <rPr>
        <sz val="9"/>
        <color theme="1"/>
        <rFont val="Arial"/>
        <family val="2"/>
      </rPr>
      <t xml:space="preserve"> ACIMA OU IGUAL A 30 KVA - ITEM  2</t>
    </r>
  </si>
  <si>
    <t>TOTAL ITEM 1</t>
  </si>
  <si>
    <t>TOTAL ITEM 1 - PEÇAS</t>
  </si>
  <si>
    <t>TOTAL ITEM 2</t>
  </si>
  <si>
    <t>TOTAL ITEM 2 - PEÇAS</t>
  </si>
  <si>
    <t>PEÇAS DE REPOSIÇÃO - ITEM 1</t>
  </si>
  <si>
    <t>PEÇAS DE REPOSIÇÃO - ITEM 2</t>
  </si>
  <si>
    <t>PESQUISA.57</t>
  </si>
  <si>
    <t>PESQUISA.58</t>
  </si>
  <si>
    <t>PESQUISA.59</t>
  </si>
  <si>
    <t>PESQUISA.60</t>
  </si>
  <si>
    <t>PESQUISA.61</t>
  </si>
  <si>
    <t>PESQUISA.62</t>
  </si>
  <si>
    <t>PESQUISA.63</t>
  </si>
  <si>
    <t>PESQUISA.64</t>
  </si>
  <si>
    <t>PESQUISA.65</t>
  </si>
  <si>
    <t>PESQUISA.66</t>
  </si>
  <si>
    <t>PESQUISA.34</t>
  </si>
  <si>
    <t>MES DE COLETA: 12/2020</t>
  </si>
  <si>
    <t>ENCARGOS SOCIAIS (%) HORISTA  85,60  MENSALISTA  49,18</t>
  </si>
  <si>
    <t>!EM PROCESSO DE DESATIVACAO! AGUA SANITARIA</t>
  </si>
  <si>
    <t>21,59</t>
  </si>
  <si>
    <t>79,60</t>
  </si>
  <si>
    <t>25,65</t>
  </si>
  <si>
    <t>!EM PROCESSO DE DESATIVACAO! DETERGENTE AMONIACO (AMONIA DILUIDA)</t>
  </si>
  <si>
    <t>95,00</t>
  </si>
  <si>
    <t>183,23</t>
  </si>
  <si>
    <t>155,25</t>
  </si>
  <si>
    <t>338,71</t>
  </si>
  <si>
    <t>37,13</t>
  </si>
  <si>
    <t>35,84</t>
  </si>
  <si>
    <t>!EM PROCESSO DE DESATIVACAO! HEXAMETAFOSFATO DE SODIO</t>
  </si>
  <si>
    <t>400,47</t>
  </si>
  <si>
    <t>629,10</t>
  </si>
  <si>
    <t>637,84</t>
  </si>
  <si>
    <t>873,53</t>
  </si>
  <si>
    <t>228,65</t>
  </si>
  <si>
    <t>!EM PROCESSO DE DESATIVACAO! PASTA DESENGRAXANTE PARA MAOS</t>
  </si>
  <si>
    <t>!EM PROCESSO DE DESATIVACAO! SODA CAUSTICA EM ESCAMAS</t>
  </si>
  <si>
    <t>11,17</t>
  </si>
  <si>
    <t>52,52</t>
  </si>
  <si>
    <t>68,04</t>
  </si>
  <si>
    <t>24,44</t>
  </si>
  <si>
    <t>902,70</t>
  </si>
  <si>
    <t>!EM PROCESSO DE DESATIVACAO!SABAO EM PO</t>
  </si>
  <si>
    <t>7,65</t>
  </si>
  <si>
    <t>14,72</t>
  </si>
  <si>
    <t>117,99</t>
  </si>
  <si>
    <t>0,52</t>
  </si>
  <si>
    <t>2,12</t>
  </si>
  <si>
    <t>0,41</t>
  </si>
  <si>
    <t>3,54</t>
  </si>
  <si>
    <t>67,38</t>
  </si>
  <si>
    <t>62,71</t>
  </si>
  <si>
    <t>40,28</t>
  </si>
  <si>
    <t>8,94</t>
  </si>
  <si>
    <t>11,46</t>
  </si>
  <si>
    <t>11,40</t>
  </si>
  <si>
    <t>10,54</t>
  </si>
  <si>
    <t>8,70</t>
  </si>
  <si>
    <t>10,21</t>
  </si>
  <si>
    <t>9,18</t>
  </si>
  <si>
    <t>8,63</t>
  </si>
  <si>
    <t>9,13</t>
  </si>
  <si>
    <t>18,72</t>
  </si>
  <si>
    <t>22,80</t>
  </si>
  <si>
    <t>9,57</t>
  </si>
  <si>
    <t>42,73</t>
  </si>
  <si>
    <t>0,67</t>
  </si>
  <si>
    <t>1,70</t>
  </si>
  <si>
    <t>3,25</t>
  </si>
  <si>
    <t>11,24</t>
  </si>
  <si>
    <t>16,34</t>
  </si>
  <si>
    <t>26,83</t>
  </si>
  <si>
    <t>18,28</t>
  </si>
  <si>
    <t>22,17</t>
  </si>
  <si>
    <t>30,93</t>
  </si>
  <si>
    <t>322,41</t>
  </si>
  <si>
    <t>33,40</t>
  </si>
  <si>
    <t>33,52</t>
  </si>
  <si>
    <t>51,23</t>
  </si>
  <si>
    <t>163,62</t>
  </si>
  <si>
    <t>228,43</t>
  </si>
  <si>
    <t>347,02</t>
  </si>
  <si>
    <t>16,49</t>
  </si>
  <si>
    <t>18,41</t>
  </si>
  <si>
    <t>31,18</t>
  </si>
  <si>
    <t>53,34</t>
  </si>
  <si>
    <t>207,06</t>
  </si>
  <si>
    <t>242,41</t>
  </si>
  <si>
    <t>32,61</t>
  </si>
  <si>
    <t>85,42</t>
  </si>
  <si>
    <t>66,85</t>
  </si>
  <si>
    <t>43,11</t>
  </si>
  <si>
    <t>118,93</t>
  </si>
  <si>
    <t>27,39</t>
  </si>
  <si>
    <t>62,10</t>
  </si>
  <si>
    <t>73,71</t>
  </si>
  <si>
    <t>19,23</t>
  </si>
  <si>
    <t>14,60</t>
  </si>
  <si>
    <t>49,30</t>
  </si>
  <si>
    <t>82,81</t>
  </si>
  <si>
    <t>17,74</t>
  </si>
  <si>
    <t>20,07</t>
  </si>
  <si>
    <t>63,23</t>
  </si>
  <si>
    <t>ADUELA/ GALERIA PRÃ-MOLDADA DE CONCRETO ARMADO, SEÃÃO RETANGULAR INTERNA DE 1,50 X 1,50 M (L X A), MÃSULA DE 20X20CM, C = 1.00 M, EMÃN = 15 CM, TB-45 E FCK DO CONCRETO = 30 MPA.</t>
  </si>
  <si>
    <t>1.597,31</t>
  </si>
  <si>
    <t>ADUELA/ GALERIA PRÃ-MOLDADA DE CONCRETO ARMADO, SEÃÃO RETANGULAR INTERNA DE 2,00 X 2,00 M (L X A), MÃSULA DE 20X20CM, C = 1.00 M, EMÃN = 15 CM, TB-45 E FCK DO CONCRETO = 30 MPA.</t>
  </si>
  <si>
    <t>2.000,67</t>
  </si>
  <si>
    <t>ADUELA/ GALERIA PRÃ-MOLDADA DE CONCRETO ARMADO, SEÃÃO RETANGULAR INTERNA DE 2,50 X 2,50 M (L X A), MÃSULA DE 20X20CM, C = 1.00 M, EMÃN = 15 CM, TB-45 E FCK DO CONCRETO = 30 MPA.</t>
  </si>
  <si>
    <t>2.710,58</t>
  </si>
  <si>
    <t>ADUELA/ GALERIA PRÃ-MOLDADA DE CONCRETO ARMADO, SEÃÃO RETANGULAR INTERNA DE 3,00 X 3,00 M (L X A), MÃSULA DE 20X20CM, C = 1.00 M, EMÃN = 20 CM, TB-45 E FCK DO CONCRETO = 30 MPA.</t>
  </si>
  <si>
    <t>3.214,78</t>
  </si>
  <si>
    <t>ADUELA/GALERIA DE CONCRETO ARMADO, SECAO RETANGULAR 2.00 X 1.00 M (L X A), C = 1.00 M, E = 20 CM</t>
  </si>
  <si>
    <t>1.746,55</t>
  </si>
  <si>
    <t>ADUELA/GALERIA DE CONCRETO ARMADO, SECAO RETANGULAR 2.00 X 1.50 M (L X A), C = 1.00 M, E = 20 CM</t>
  </si>
  <si>
    <t>1.911,48</t>
  </si>
  <si>
    <t>ADUELA/GALERIA DE CONCRETO ARMADO, SECAO RETANGULAR 2.50 X 1.00 M (L X A), C = 1.00 M, E = 20 CM</t>
  </si>
  <si>
    <t>2.051,09</t>
  </si>
  <si>
    <t>ADUELA/GALERIA DE CONCRETO ARMADO, SECAO RETANGULAR 2.50 X 1.50 M (L X A), C = 1.00 M, E = 20 CM</t>
  </si>
  <si>
    <t>2.301,17</t>
  </si>
  <si>
    <t>1.799,46</t>
  </si>
  <si>
    <t>10,24</t>
  </si>
  <si>
    <t>1.814,62</t>
  </si>
  <si>
    <t>2.467,21</t>
  </si>
  <si>
    <t>1.862,03</t>
  </si>
  <si>
    <t>1.930,10</t>
  </si>
  <si>
    <t>11,76</t>
  </si>
  <si>
    <t>2.082,92</t>
  </si>
  <si>
    <t>30,15</t>
  </si>
  <si>
    <t>82,27</t>
  </si>
  <si>
    <t>88,46</t>
  </si>
  <si>
    <t>49,77</t>
  </si>
  <si>
    <t>54,77</t>
  </si>
  <si>
    <t>306,14</t>
  </si>
  <si>
    <t>6.880,00</t>
  </si>
  <si>
    <t>3.209,75</t>
  </si>
  <si>
    <t>1.470,00</t>
  </si>
  <si>
    <t>34,32</t>
  </si>
  <si>
    <t>2,72</t>
  </si>
  <si>
    <t>1,69</t>
  </si>
  <si>
    <t>12,60</t>
  </si>
  <si>
    <t>9,75</t>
  </si>
  <si>
    <t>102,59</t>
  </si>
  <si>
    <t>157,57</t>
  </si>
  <si>
    <t>4,09</t>
  </si>
  <si>
    <t>10,66</t>
  </si>
  <si>
    <t>12,81</t>
  </si>
  <si>
    <t>25,30</t>
  </si>
  <si>
    <t>51,84</t>
  </si>
  <si>
    <t>65,75</t>
  </si>
  <si>
    <t>7,84</t>
  </si>
  <si>
    <t>8,15</t>
  </si>
  <si>
    <t>33,78</t>
  </si>
  <si>
    <t>7,36</t>
  </si>
  <si>
    <t>9,50</t>
  </si>
  <si>
    <t>ANEL DE CONCRETO ARMADO COM FUNDO, PARA FOSSA E POCO 1,50 X *0,50* M</t>
  </si>
  <si>
    <t>296,34</t>
  </si>
  <si>
    <t>ANEL DE CONCRETO ARMADO COM FUNDO, PARA FOSSA E POCO 2,00 X *0,50* M</t>
  </si>
  <si>
    <t>467,09</t>
  </si>
  <si>
    <t>ANEL DE CONCRETO ARMADO COM FUNDO, PARA FOSSA E POCO 2,50 X *0,50* M</t>
  </si>
  <si>
    <t>655,86</t>
  </si>
  <si>
    <t>ANEL DE CONCRETO ARMADO, COM FUROS/DRENO PARA SUMIDOURO, D = 0,80 M, H = 0,50 M</t>
  </si>
  <si>
    <t>61,31</t>
  </si>
  <si>
    <t>ANEL DE CONCRETO ARMADO, COM FUROS/DRENO PARA SUMIDOURO, D = 1,00 M, H = 0,50M</t>
  </si>
  <si>
    <t>79,86</t>
  </si>
  <si>
    <t>ANEL DE CONCRETO ARMADO, COM FUROS/DRENO PARA SUMIDOURO, D = 1,50 M, H = 0,50 M</t>
  </si>
  <si>
    <t>193,21</t>
  </si>
  <si>
    <t>79,44</t>
  </si>
  <si>
    <t>94,07</t>
  </si>
  <si>
    <t>119,26</t>
  </si>
  <si>
    <t>146,31</t>
  </si>
  <si>
    <t>154,70</t>
  </si>
  <si>
    <t>193,14</t>
  </si>
  <si>
    <t>181,70</t>
  </si>
  <si>
    <t>224,66</t>
  </si>
  <si>
    <t>5,87</t>
  </si>
  <si>
    <t>9,17</t>
  </si>
  <si>
    <t>ANEL EM CONCRETO ARMADO, LISO,  PARA FOSSAS SEPTICAS E SUMIDOUROS, COM FUNDO, DIAMETRO INTERNO DE 1,20 M E ALTURA DE 0,50 M</t>
  </si>
  <si>
    <t>248,28</t>
  </si>
  <si>
    <t>ANEL EM CONCRETO ARMADO, LISO, PARA FOSSAS SEPTICAS E SUMIDOUROS, COM FUNDO, DIAMETRO INTERNO DE 3,00 M E ALTURA DE 0,50 M</t>
  </si>
  <si>
    <t>856,33</t>
  </si>
  <si>
    <t>ANEL EM CONCRETO ARMADO, LISO, PARA FOSSAS SEPTICAS E SUMIDOUROS, SEM FUNDO, DIAMETRO INTERNO DE 2,00 M E ALTURA DE 0,50 M</t>
  </si>
  <si>
    <t>300,30</t>
  </si>
  <si>
    <t>ANEL EM CONCRETO ARMADO, LISO, PARA FOSSAS SEPTICAS E SUMIDOUROS, SEM FUNDO, DIAMETRO INTERNO DE 2,50 M E ALTURA DE 0,50 M</t>
  </si>
  <si>
    <t>403,36</t>
  </si>
  <si>
    <t>ANEL EM CONCRETO ARMADO, LISO, PARA FOSSAS SEPTICAS E SUMIDOUROS, SEM FUNDO, DIAMETRO INTERNO DE 3,00 M E ALTURA DE 0,50 M</t>
  </si>
  <si>
    <t>564,70</t>
  </si>
  <si>
    <t>ANEL EM CONCRETO ARMADO, LISO, PARA POCOS DE INSPECAO, COM FUNDO, DIAMETRO INTERNO DE 0,60 M E ALTURA DE 0,50 M</t>
  </si>
  <si>
    <t>72,60</t>
  </si>
  <si>
    <t>ANEL EM CONCRETO ARMADO, LISO, PARA POCOS DE INSPECAO, SEM FUNDO, DIAMETRO INTERNO DE 0,60 M E ALTURA DE 0,20 M</t>
  </si>
  <si>
    <t>33,88</t>
  </si>
  <si>
    <t>ANEL EM CONCRETO ARMADO, LISO, PARA POCOS DE INSPECAO, SEM FUNDO, DIAMETRO INTERNO DE 0,60 M E ALTURA DE 0,50 M</t>
  </si>
  <si>
    <t>52,25</t>
  </si>
  <si>
    <t>ANEL EM CONCRETO ARMADO, LISO, PARA POCOS DE VISITA, POCOS DE INSPECAO, FOSSAS SEPTICAS E SUMIDOUROS, COM FUNDO, DIAMETRO INTERNO DE 1,20 M E ALTURA DE 0,75 M</t>
  </si>
  <si>
    <t>175,46</t>
  </si>
  <si>
    <t>ANEL EM CONCRETO ARMADO, LISO, PARA POCOS DE VISITA, POCOS DE INSPECAO, FOSSAS SEPTICAS E SUMIDOUROS, SEM FUNDO, DIAMETRO INTERNO DE 1,20 M E ALTURA DE 0,50 M</t>
  </si>
  <si>
    <t>125,18</t>
  </si>
  <si>
    <t>ANEL EM CONCRETO ARMADO, LISO, PARA POCOS DE VISITAS, POCOS DE INSPECAO, FOSSAS SEPTICAS E SUMIDOUROS, COM FUNDO, DIAMETRO INTERNO DE 0,80 M E ALTURA DE 0,50 M</t>
  </si>
  <si>
    <t>ANEL EM CONCRETO ARMADO, LISO, PARA POCOS DE VISITAS, POCOS DE INSPECAO, FOSSAS SEPTICAS E SUMIDOUROS, COM FUNDO, DIAMETRO INTERNO DE 1,00 M E ALTURA DE 0,50 M</t>
  </si>
  <si>
    <t>127,05</t>
  </si>
  <si>
    <t>ANEL EM CONCRETO ARMADO, LISO, PARA POCOS DE VISITAS, POCOS DE INSPECAO, FOSSAS SEPTICAS E SUMIDOUROS, SEM FUNDO, DIAMETRO INTERNO DE 0,80 M E ALTURA DE 0,50 M</t>
  </si>
  <si>
    <t>ANEL EM CONCRETO ARMADO, LISO, PARA POCOS DE VISITAS, POCOS DE INSPECAO, FOSSAS SEPTICAS E SUMIDOUROS, SEM FUNDO, DIAMETRO INTERNO DE 1,00 M E ALTURA DE 0,50 M</t>
  </si>
  <si>
    <t>92,22</t>
  </si>
  <si>
    <t>ANEL EM CONCRETO ARMADO, LISO, PARA, POCOS DE VISITA, POCOS DE INSPECAO, FOSSAS SEPTICAS E SUMIDOUROS, COM FUNDO, DIAMETRO INTERNO DE 1,50 M E ALTURA DE 1,00 M</t>
  </si>
  <si>
    <t>ANEL EM CONCRETO ARMADO, LISO, PARA, POCOS DE VISITA, POCOS DE INSPECAO, FOSSAS SEPTICAS E SUMIDOUROS, SEM FUNDO, DIAMETRO INTERNO DE 1,50 M E ALTURA DE 0,50 M</t>
  </si>
  <si>
    <t>173,15</t>
  </si>
  <si>
    <t>ANEL EM CONCRETO ARMADO, PERFURADO,  PARA FOSSAS SEPTICAS E SUMIDOUROS, SEM FUNDO, DIAMETRO INTERNO DE 1,20 M E ALTURA DE 0,50 M</t>
  </si>
  <si>
    <t>108,90</t>
  </si>
  <si>
    <t>ANEL EM CONCRETO ARMADO, PERFURADO, PARA FOSSAS SEPTICAS E SUMIDOUROS, SEM FUNDO, DIAMETRO INTERNO DE 2,00 M E ALTURA DE 0,50 M</t>
  </si>
  <si>
    <t>229,91</t>
  </si>
  <si>
    <t>ANEL EM CONCRETO ARMADO, PERFURADO, PARA FOSSAS SEPTICAS E SUMIDOUROS, SEM FUNDO, DIAMETRO INTERNO DE 2,50 M E ALTURA DE 0,50 M</t>
  </si>
  <si>
    <t>282,35</t>
  </si>
  <si>
    <t>ANEL EM CONCRETO ARMADO, PERFURADO, PARA FOSSAS SEPTICAS E SUMIDOUROS, SEM FUNDO, DIAMETRO INTERNO DE 3,00 M E ALTURA DE 0,50 M</t>
  </si>
  <si>
    <t>395,29</t>
  </si>
  <si>
    <t>3.219,80</t>
  </si>
  <si>
    <t>99,49</t>
  </si>
  <si>
    <t>2.438,36</t>
  </si>
  <si>
    <t>2.600,00</t>
  </si>
  <si>
    <t>5.659,54</t>
  </si>
  <si>
    <t>7.106,32</t>
  </si>
  <si>
    <t>9.205,46</t>
  </si>
  <si>
    <t>3.519,82</t>
  </si>
  <si>
    <t>5.247,67</t>
  </si>
  <si>
    <t>8.117,50</t>
  </si>
  <si>
    <t>2.497,50</t>
  </si>
  <si>
    <t>4.233,61</t>
  </si>
  <si>
    <t>5.618,83</t>
  </si>
  <si>
    <t>2.065,97</t>
  </si>
  <si>
    <t>3.067,00</t>
  </si>
  <si>
    <t>4.238,89</t>
  </si>
  <si>
    <t>1.845,09</t>
  </si>
  <si>
    <t>16.799,34</t>
  </si>
  <si>
    <t>7.953,97</t>
  </si>
  <si>
    <t>8.917,05</t>
  </si>
  <si>
    <t>10.074,38</t>
  </si>
  <si>
    <t>13.846,48</t>
  </si>
  <si>
    <t>4.875,54</t>
  </si>
  <si>
    <t>6.042,53</t>
  </si>
  <si>
    <t>8.979,06</t>
  </si>
  <si>
    <t>9.308,09</t>
  </si>
  <si>
    <t>10.681,71</t>
  </si>
  <si>
    <t>5.834,03</t>
  </si>
  <si>
    <t>6.281,98</t>
  </si>
  <si>
    <t>9.283,56</t>
  </si>
  <si>
    <t>10.740,17</t>
  </si>
  <si>
    <t>11.235,59</t>
  </si>
  <si>
    <t>1.658,07</t>
  </si>
  <si>
    <t>1.793,61</t>
  </si>
  <si>
    <t>2.385,75</t>
  </si>
  <si>
    <t>2.660,48</t>
  </si>
  <si>
    <t>3.125,12</t>
  </si>
  <si>
    <t>3.518,08</t>
  </si>
  <si>
    <t>1.420,42</t>
  </si>
  <si>
    <t>1.564,04</t>
  </si>
  <si>
    <t>4.444,72</t>
  </si>
  <si>
    <t>4.688,28</t>
  </si>
  <si>
    <t>6.221,39</t>
  </si>
  <si>
    <t>7.538,04</t>
  </si>
  <si>
    <t>8.479,04</t>
  </si>
  <si>
    <t>66.818,33</t>
  </si>
  <si>
    <t>20.913,99</t>
  </si>
  <si>
    <t>26.989,92</t>
  </si>
  <si>
    <t>39.268,23</t>
  </si>
  <si>
    <t>4.822,85</t>
  </si>
  <si>
    <t>13.888,77</t>
  </si>
  <si>
    <t>18,89</t>
  </si>
  <si>
    <t>0,97</t>
  </si>
  <si>
    <t>22,75</t>
  </si>
  <si>
    <t>18,53</t>
  </si>
  <si>
    <t>71,42</t>
  </si>
  <si>
    <t>119,90</t>
  </si>
  <si>
    <t>114,95</t>
  </si>
  <si>
    <t>86,21</t>
  </si>
  <si>
    <t>1.882,30</t>
  </si>
  <si>
    <t>143,68</t>
  </si>
  <si>
    <t>0,51</t>
  </si>
  <si>
    <t>328,47</t>
  </si>
  <si>
    <t>214,27</t>
  </si>
  <si>
    <t>30,35</t>
  </si>
  <si>
    <t>17,49</t>
  </si>
  <si>
    <t>21,43</t>
  </si>
  <si>
    <t>14,99</t>
  </si>
  <si>
    <t>31,85</t>
  </si>
  <si>
    <t>57,56</t>
  </si>
  <si>
    <t>41,21</t>
  </si>
  <si>
    <t>74,17</t>
  </si>
  <si>
    <t>62,96</t>
  </si>
  <si>
    <t>2.579,62</t>
  </si>
  <si>
    <t>55,66</t>
  </si>
  <si>
    <t>9.843,44</t>
  </si>
  <si>
    <t>9.841,35</t>
  </si>
  <si>
    <t>13.981,80</t>
  </si>
  <si>
    <t>104,52</t>
  </si>
  <si>
    <t>18.485,19</t>
  </si>
  <si>
    <t>4,24</t>
  </si>
  <si>
    <t>ARRUELA LISA, REDONDA, DE LATAO POLIDO, DIAMETRO NOMINAL 5/8", DIAMETRO EXTERNO = 34 MM, DIAMETRO DO FURO = 17 MM, ESPESSURA = *2,5* MM</t>
  </si>
  <si>
    <t>5,05</t>
  </si>
  <si>
    <t>11,33</t>
  </si>
  <si>
    <t>12,71</t>
  </si>
  <si>
    <t>22,53</t>
  </si>
  <si>
    <t>3.985,40</t>
  </si>
  <si>
    <t>13,90</t>
  </si>
  <si>
    <t>2.459,47</t>
  </si>
  <si>
    <t>1.880,42</t>
  </si>
  <si>
    <t>10,33</t>
  </si>
  <si>
    <t>1.828,91</t>
  </si>
  <si>
    <t>15,90</t>
  </si>
  <si>
    <t>2.813,74</t>
  </si>
  <si>
    <t>20,34</t>
  </si>
  <si>
    <t>3.597,98</t>
  </si>
  <si>
    <t>2.821,48</t>
  </si>
  <si>
    <t>8,81</t>
  </si>
  <si>
    <t>1.559,22</t>
  </si>
  <si>
    <t>1.727,80</t>
  </si>
  <si>
    <t>1.104,67</t>
  </si>
  <si>
    <t>3.570,65</t>
  </si>
  <si>
    <t>35,64</t>
  </si>
  <si>
    <t>319,69</t>
  </si>
  <si>
    <t>160,46</t>
  </si>
  <si>
    <t>597,35</t>
  </si>
  <si>
    <t>448,64</t>
  </si>
  <si>
    <t>164,89</t>
  </si>
  <si>
    <t>206,69</t>
  </si>
  <si>
    <t>465,77</t>
  </si>
  <si>
    <t>555,55</t>
  </si>
  <si>
    <t>399,34</t>
  </si>
  <si>
    <t>167,40</t>
  </si>
  <si>
    <t>222,60</t>
  </si>
  <si>
    <t>322,51</t>
  </si>
  <si>
    <t>163,63</t>
  </si>
  <si>
    <t>194,58</t>
  </si>
  <si>
    <t>454,71</t>
  </si>
  <si>
    <t>724,49</t>
  </si>
  <si>
    <t>907,74</t>
  </si>
  <si>
    <t>182,83</t>
  </si>
  <si>
    <t>781,82</t>
  </si>
  <si>
    <t>BARRA ANTIPANICO DUPLA, CEGA EM LADO OPOSTO, COR CINZA</t>
  </si>
  <si>
    <t>851,20</t>
  </si>
  <si>
    <t>938,97</t>
  </si>
  <si>
    <t>BARRA ANTIPANICO SIMPLES, CEGA EM LADO OPOSTO, COR CINZA</t>
  </si>
  <si>
    <t>379,43</t>
  </si>
  <si>
    <t>579,49</t>
  </si>
  <si>
    <t>620,69</t>
  </si>
  <si>
    <t>97,07</t>
  </si>
  <si>
    <t>120,40</t>
  </si>
  <si>
    <t>126,07</t>
  </si>
  <si>
    <t>BARRA DE FERRO CHATA, RETANGULAR (QUALQUER BITOLA)</t>
  </si>
  <si>
    <t>8,76</t>
  </si>
  <si>
    <t>BARRA DE FERRO CHATO, RETANGULAR, 19,05 MM X 3,17 MM (L X E), 0,47 KG/M</t>
  </si>
  <si>
    <t>BARRA DE FERRO CHATO, RETANGULAR, 25,4 MM X 4,76 MM (L X E), 1,73 KG/M</t>
  </si>
  <si>
    <t>BARRA DE FERRO CHATO, RETANGULAR, 25,4 MM X 6,35 MM (L X E), 1,2265 KG/M</t>
  </si>
  <si>
    <t>10,74</t>
  </si>
  <si>
    <t>BARRA DE FERRO CHATO, RETANGULAR, 38,1 MM X 12,7 MM (L X E), 3,79 KG/M</t>
  </si>
  <si>
    <t>BARRA DE FERRO CHATO, RETANGULAR, 38,1 MM X 6,35 MM (L X E), 1,89 KG/M</t>
  </si>
  <si>
    <t>BARRA DE FERRO CHATO, RETANGULAR, 38,1 MM X 9,53 MM (L X E), 2,84 KG/M</t>
  </si>
  <si>
    <t>25,13</t>
  </si>
  <si>
    <t>BARRA DE FERRO CHATO, RETANGULAR, 50,8 MM X 12,7 MM (L X E), 5,06 KG/M</t>
  </si>
  <si>
    <t>45,23</t>
  </si>
  <si>
    <t>BARRA DE FERRO CHATO, RETANGULAR, 50,8 MM X 25,4 MM (L X E), 10,12 KG/M</t>
  </si>
  <si>
    <t>89,55</t>
  </si>
  <si>
    <t>BARRA DE FERRO CHATO, RETANGULAR, 50,8 MM X 6,35 MM (L X E), 2,53 KG/M</t>
  </si>
  <si>
    <t>BARRA DE FERRO CHATO, RETANGULAR, 50,8 MM X 7,94 MM (L X E), 3,162 KG/M</t>
  </si>
  <si>
    <t>28,01</t>
  </si>
  <si>
    <t>BARRA DE FERRO CHATO, RETANGULAR, 50,8 MM X 9,53 MM (L X E), 3,79KG/M</t>
  </si>
  <si>
    <t>33,53</t>
  </si>
  <si>
    <t>63,20</t>
  </si>
  <si>
    <t>65,66</t>
  </si>
  <si>
    <t>11,89</t>
  </si>
  <si>
    <t>98,32</t>
  </si>
  <si>
    <t>358.421,87</t>
  </si>
  <si>
    <t>114,29</t>
  </si>
  <si>
    <t>75,54</t>
  </si>
  <si>
    <t>92,84</t>
  </si>
  <si>
    <t>50,47</t>
  </si>
  <si>
    <t>92,52</t>
  </si>
  <si>
    <t>125,17</t>
  </si>
  <si>
    <t>247,46</t>
  </si>
  <si>
    <t>4.050,00</t>
  </si>
  <si>
    <t>5.523,10</t>
  </si>
  <si>
    <t>5.065,93</t>
  </si>
  <si>
    <t>22.034,74</t>
  </si>
  <si>
    <t>4.633,47</t>
  </si>
  <si>
    <t>16.474,57</t>
  </si>
  <si>
    <t>20.023,47</t>
  </si>
  <si>
    <t>3.367,15</t>
  </si>
  <si>
    <t>2,48</t>
  </si>
  <si>
    <t>BLOCO CERAMICO VAZADO PARA ALVENARIA DE VEDACAO, DE 9 X 19 X 19 CM (L X A X C)</t>
  </si>
  <si>
    <t>755,79</t>
  </si>
  <si>
    <t>BLOCO CERAMICO VAZADO PARA ALVENARIA DE VEDACAO, 4 FUROS, DE 9 X 9 X 19 CM (L X A X C)</t>
  </si>
  <si>
    <t>0,87</t>
  </si>
  <si>
    <t>BLOCO CERAMICO VAZADO PARA ALVENARIA DE VEDACAO, 6 FUROS, DE 9 X 14 X 19 CM (L X A X C)</t>
  </si>
  <si>
    <t>BLOCO CERAMICO VAZADO PARA ALVENARIA DE VEDACAO, 6 FUROS, DE 9 X 9 X 19 CM (L X A X C)</t>
  </si>
  <si>
    <t>BLOCO CERAMICO VAZADO PARA ALVENARIA DE VEDACAO, 8 FUROS, DE 9 X 19 X 19 CM (L XA X C)</t>
  </si>
  <si>
    <t>BLOCO CERAMICO VAZADO PARA ALVENARIA DE VEDACAO, 8 FUROS, DE 9 X 19 X 29 CM (L X A X C)</t>
  </si>
  <si>
    <t>3,10</t>
  </si>
  <si>
    <t>3,79</t>
  </si>
  <si>
    <t>2,85</t>
  </si>
  <si>
    <t>2,88</t>
  </si>
  <si>
    <t>3,03</t>
  </si>
  <si>
    <t>3,57</t>
  </si>
  <si>
    <t>BLOCO DE GESSO COMPACTO / MACICO, BRANCO, E = 10 CM, DIMENSOES *67 X 50* CM</t>
  </si>
  <si>
    <t>44,32</t>
  </si>
  <si>
    <t>BLOCO DE GESSO VAZADO, BRANCO, E = *7* CM, DIMENSOES *67 X 50* CM</t>
  </si>
  <si>
    <t>578,34</t>
  </si>
  <si>
    <t>3,29</t>
  </si>
  <si>
    <t>BLOCO DE VEDACAO DE CONCRETO CELULAR AUTOCLAVADO 10 X 30 X 60 CM (E X A X C)</t>
  </si>
  <si>
    <t>BLOCO DE VEDACAO DE CONCRETO CELULAR AUTOCLAVADO 15 X 30 X 60 CM (E X A X C)</t>
  </si>
  <si>
    <t>71,45</t>
  </si>
  <si>
    <t>BLOCO DE VEDACAO DE CONCRETO CELULAR AUTOCLAVADO 20 X 30 X 60 CM (E X A X C)</t>
  </si>
  <si>
    <t>109,45</t>
  </si>
  <si>
    <t>22,90</t>
  </si>
  <si>
    <t>34,12</t>
  </si>
  <si>
    <t>BLOCO VEDACAO CONCRETO CELULAR AUTOCLAVADO 12,5 X 30 X 60 CM (E X A X C)</t>
  </si>
  <si>
    <t>68,27</t>
  </si>
  <si>
    <t>BLOCO VEDACAO CONCRETO CELULAR AUTOCLAVADO 7,5 X 30 X 60 CM (E X A X C)</t>
  </si>
  <si>
    <t>40,35</t>
  </si>
  <si>
    <t>37,73</t>
  </si>
  <si>
    <t>84,89</t>
  </si>
  <si>
    <t>54,23</t>
  </si>
  <si>
    <t>53,05</t>
  </si>
  <si>
    <t>41,26</t>
  </si>
  <si>
    <t>35,62</t>
  </si>
  <si>
    <t>49,52</t>
  </si>
  <si>
    <t>36,37</t>
  </si>
  <si>
    <t>35,87</t>
  </si>
  <si>
    <t>45,19</t>
  </si>
  <si>
    <t>155,64</t>
  </si>
  <si>
    <t>1.751,09</t>
  </si>
  <si>
    <t>1.472,35</t>
  </si>
  <si>
    <t>600,00</t>
  </si>
  <si>
    <t>8.669,94</t>
  </si>
  <si>
    <t>583,95</t>
  </si>
  <si>
    <t>911,29</t>
  </si>
  <si>
    <t>997,75</t>
  </si>
  <si>
    <t>984,34</t>
  </si>
  <si>
    <t>5.519,90</t>
  </si>
  <si>
    <t>2.559,54</t>
  </si>
  <si>
    <t>5.192,77</t>
  </si>
  <si>
    <t>1.055,21</t>
  </si>
  <si>
    <t>49.370,73</t>
  </si>
  <si>
    <t>52.894,62</t>
  </si>
  <si>
    <t>3.016,03</t>
  </si>
  <si>
    <t>4.336,45</t>
  </si>
  <si>
    <t>7.350,65</t>
  </si>
  <si>
    <t>6.978,86</t>
  </si>
  <si>
    <t>28.637,87</t>
  </si>
  <si>
    <t>10.532,48</t>
  </si>
  <si>
    <t>31.233,43</t>
  </si>
  <si>
    <t>14.181,97</t>
  </si>
  <si>
    <t>3.131,02</t>
  </si>
  <si>
    <t>3.781,86</t>
  </si>
  <si>
    <t>5.080,69</t>
  </si>
  <si>
    <t>28.363,95</t>
  </si>
  <si>
    <t>4.467,32</t>
  </si>
  <si>
    <t>7.090,98</t>
  </si>
  <si>
    <t>149.159,73</t>
  </si>
  <si>
    <t>75.837,01</t>
  </si>
  <si>
    <t>BORBOLETA PARA JANELA TIPO GUILHOTINA, EM ZAMAC CROMADO</t>
  </si>
  <si>
    <t>19,92</t>
  </si>
  <si>
    <t>57,60</t>
  </si>
  <si>
    <t>19,61</t>
  </si>
  <si>
    <t>7,04</t>
  </si>
  <si>
    <t>24,39</t>
  </si>
  <si>
    <t>34,39</t>
  </si>
  <si>
    <t>107,19</t>
  </si>
  <si>
    <t>15,62</t>
  </si>
  <si>
    <t>4,33</t>
  </si>
  <si>
    <t>7,55</t>
  </si>
  <si>
    <t>49,71</t>
  </si>
  <si>
    <t>48,33</t>
  </si>
  <si>
    <t>48,57</t>
  </si>
  <si>
    <t>91,85</t>
  </si>
  <si>
    <t>251,40</t>
  </si>
  <si>
    <t>265,63</t>
  </si>
  <si>
    <t>284,96</t>
  </si>
  <si>
    <t>69,93</t>
  </si>
  <si>
    <t>15,30</t>
  </si>
  <si>
    <t>39,22</t>
  </si>
  <si>
    <t>33,13</t>
  </si>
  <si>
    <t>13,42</t>
  </si>
  <si>
    <t>15,69</t>
  </si>
  <si>
    <t>13,21</t>
  </si>
  <si>
    <t>13,06</t>
  </si>
  <si>
    <t>43,33</t>
  </si>
  <si>
    <t>45,26</t>
  </si>
  <si>
    <t>41,70</t>
  </si>
  <si>
    <t>25,76</t>
  </si>
  <si>
    <t>29,37</t>
  </si>
  <si>
    <t>3,55</t>
  </si>
  <si>
    <t>51,81</t>
  </si>
  <si>
    <t>52,22</t>
  </si>
  <si>
    <t>42,17</t>
  </si>
  <si>
    <t>49,53</t>
  </si>
  <si>
    <t>82,64</t>
  </si>
  <si>
    <t>84,64</t>
  </si>
  <si>
    <t>80,30</t>
  </si>
  <si>
    <t>6,99</t>
  </si>
  <si>
    <t>16,57</t>
  </si>
  <si>
    <t>7,11</t>
  </si>
  <si>
    <t>12,75</t>
  </si>
  <si>
    <t>18,54</t>
  </si>
  <si>
    <t>BUCHA DE REDUCAO, PVC, LONGA, SERIE R, DN 50 X 40 MM, PARA ESGOTO OU AGUAS PLUVIAIS PREDIAIS</t>
  </si>
  <si>
    <t>7,31</t>
  </si>
  <si>
    <t>10,42</t>
  </si>
  <si>
    <t>40,25</t>
  </si>
  <si>
    <t>30,11</t>
  </si>
  <si>
    <t>12,22</t>
  </si>
  <si>
    <t>53,38</t>
  </si>
  <si>
    <t>50,94</t>
  </si>
  <si>
    <t>50,46</t>
  </si>
  <si>
    <t>17,67</t>
  </si>
  <si>
    <t>17,52</t>
  </si>
  <si>
    <t>18,10</t>
  </si>
  <si>
    <t>21,20</t>
  </si>
  <si>
    <t>22,32</t>
  </si>
  <si>
    <t>92,54</t>
  </si>
  <si>
    <t>117,68</t>
  </si>
  <si>
    <t>11,98</t>
  </si>
  <si>
    <t>141,51</t>
  </si>
  <si>
    <t>243,84</t>
  </si>
  <si>
    <t>409,51</t>
  </si>
  <si>
    <t>70,64</t>
  </si>
  <si>
    <t>67,17</t>
  </si>
  <si>
    <t>27,69</t>
  </si>
  <si>
    <t>37,85</t>
  </si>
  <si>
    <t>41,82</t>
  </si>
  <si>
    <t>47,30</t>
  </si>
  <si>
    <t>47,59</t>
  </si>
  <si>
    <t>56,80</t>
  </si>
  <si>
    <t>70,65</t>
  </si>
  <si>
    <t>68,48</t>
  </si>
  <si>
    <t>76,43</t>
  </si>
  <si>
    <t>86,50</t>
  </si>
  <si>
    <t>91,51</t>
  </si>
  <si>
    <t>93,74</t>
  </si>
  <si>
    <t>69,19</t>
  </si>
  <si>
    <t>85,74</t>
  </si>
  <si>
    <t>9,66</t>
  </si>
  <si>
    <t>105,10</t>
  </si>
  <si>
    <t>138,39</t>
  </si>
  <si>
    <t>14,70</t>
  </si>
  <si>
    <t>173,19</t>
  </si>
  <si>
    <t>225,93</t>
  </si>
  <si>
    <t>28,88</t>
  </si>
  <si>
    <t>290,23</t>
  </si>
  <si>
    <t>5,77</t>
  </si>
  <si>
    <t>68,47</t>
  </si>
  <si>
    <t>85,48</t>
  </si>
  <si>
    <t>8,90</t>
  </si>
  <si>
    <t>104,04</t>
  </si>
  <si>
    <t>137,51</t>
  </si>
  <si>
    <t>14,28</t>
  </si>
  <si>
    <t>28,81</t>
  </si>
  <si>
    <t>40,52</t>
  </si>
  <si>
    <t>53,12</t>
  </si>
  <si>
    <t>137,12</t>
  </si>
  <si>
    <t>161,20</t>
  </si>
  <si>
    <t>175,65</t>
  </si>
  <si>
    <t>218,38</t>
  </si>
  <si>
    <t>257,39</t>
  </si>
  <si>
    <t>92,08</t>
  </si>
  <si>
    <t>413,95</t>
  </si>
  <si>
    <t>109,28</t>
  </si>
  <si>
    <t>130,38</t>
  </si>
  <si>
    <t>83,82</t>
  </si>
  <si>
    <t>102,88</t>
  </si>
  <si>
    <t>2,11</t>
  </si>
  <si>
    <t>135,94</t>
  </si>
  <si>
    <t>14,64</t>
  </si>
  <si>
    <t>168,25</t>
  </si>
  <si>
    <t>217,68</t>
  </si>
  <si>
    <t>269,71</t>
  </si>
  <si>
    <t>38,99</t>
  </si>
  <si>
    <t>52,82</t>
  </si>
  <si>
    <t>17,31</t>
  </si>
  <si>
    <t>8,03</t>
  </si>
  <si>
    <t>11,37</t>
  </si>
  <si>
    <t>23,79</t>
  </si>
  <si>
    <t>15,01</t>
  </si>
  <si>
    <t>3,69</t>
  </si>
  <si>
    <t>19,65</t>
  </si>
  <si>
    <t>226,71</t>
  </si>
  <si>
    <t>30,72</t>
  </si>
  <si>
    <t>47,53</t>
  </si>
  <si>
    <t>64,36</t>
  </si>
  <si>
    <t>94,82</t>
  </si>
  <si>
    <t>133,04</t>
  </si>
  <si>
    <t>174,39</t>
  </si>
  <si>
    <t>2,49</t>
  </si>
  <si>
    <t>92,23</t>
  </si>
  <si>
    <t>22,92</t>
  </si>
  <si>
    <t>37,44</t>
  </si>
  <si>
    <t>46,13</t>
  </si>
  <si>
    <t>11,06</t>
  </si>
  <si>
    <t>15,00</t>
  </si>
  <si>
    <t>53.627,62</t>
  </si>
  <si>
    <t>60.897,43</t>
  </si>
  <si>
    <t>40.209,79</t>
  </si>
  <si>
    <t>48.452,79</t>
  </si>
  <si>
    <t>CADEADO SIMPLES, CORPO EM LATAO MACICO, COM LARGURA DE 25 MM E ALTURA DE APROX 25 MM, HASTE CEMENTADA (NAO LONGA), EM ACO TEMPERADO COM DIAMETRO DE APROX 5,0 MM, INCLUINDO 2 CHAVES</t>
  </si>
  <si>
    <t>CADEADO SIMPLES, CORPO EM LATAO MACICO, COM LARGURA DE 35 MM E ALTURA DE APROX 30 MM, HASTE CEMENTADA (NAO LONGA), EM ACO TEMPERADO COM DIAMETRO DE APROX 6,0 MM, INCLUINDO 2 CHAVES</t>
  </si>
  <si>
    <t>21,76</t>
  </si>
  <si>
    <t>CADEADO SIMPLES, CORPO EM LATAO MACICO, COM LARGURA DE 50 MM E ALTURA DE APROX 40 MM, HASTE CEMENTADA EM ACO TEMPERADO COM DIAMETRO DE APROX 8,0 MM, INCLUINDO 2 CHAVES</t>
  </si>
  <si>
    <t>866,34</t>
  </si>
  <si>
    <t>CAIBRO APARELHADO  *7,5 X 7,5* CM, EM MACARANDUBA, ANGELIM OU EQUIVALENTE DA REGIAO</t>
  </si>
  <si>
    <t>16,73</t>
  </si>
  <si>
    <t>CAIBRO APARELHADO *6 X 8* CM, EM MACARANDUBA, ANGELIM OU EQUIVALENTE DA REGIAO</t>
  </si>
  <si>
    <t>CAIBRO NAO APARELHADO  *7,5 X 7,5* CM, EM MACARANDUBA, ANGELIM OU EQUIVALENTE DA REGIAO -  BRUTA</t>
  </si>
  <si>
    <t>CAIBRO NAO APARELHADO *5 X 6* CM, EM MACARANDUBA, ANGELIM OU EQUIVALENTE DA REGIAO -  BRUTA</t>
  </si>
  <si>
    <t>8,20</t>
  </si>
  <si>
    <t>CAIBRO NAO APARELHADO,  *6 X 8* CM,  EM MACARANDUBA, ANGELIM OU EQUIVALENTE DA REGIAO -  BRUTA</t>
  </si>
  <si>
    <t>CAIBRO ROLICO DE MADEIRA TRATADA, D = 4 A 7 CM, H = 3,00 M, EM EUCALIPTO OU EQUIVALENTE DA REGIAO</t>
  </si>
  <si>
    <t>CAIBRO 5 X 5 CM EM PINUS, MISTA OU EQUIVALENTE DA REGIAO - BRUTA</t>
  </si>
  <si>
    <t>283,50</t>
  </si>
  <si>
    <t>334,75</t>
  </si>
  <si>
    <t>679,87</t>
  </si>
  <si>
    <t>763,67</t>
  </si>
  <si>
    <t>192,19</t>
  </si>
  <si>
    <t>329,59</t>
  </si>
  <si>
    <t>389,63</t>
  </si>
  <si>
    <t>3.763,40</t>
  </si>
  <si>
    <t>632,17</t>
  </si>
  <si>
    <t>814,91</t>
  </si>
  <si>
    <t>1.814,92</t>
  </si>
  <si>
    <t>CAIXA DE ATERRAMENTO EM CONCRETO PRÃ-MOLDADO, DIAMETRO DE 0,30 M E ALTURA DE 0,35 M, SEM FUNDO E COM TAMPA</t>
  </si>
  <si>
    <t>CAIXA DE CONCRETO ARMADO PRE-MOLDADO, COM FUNDO E SEM TAMPA, DIMENSOES DE 0,30 X 0,30 X 0,30 M</t>
  </si>
  <si>
    <t>48,40</t>
  </si>
  <si>
    <t>CAIXA DE CONCRETO ARMADO PRE-MOLDADO, COM FUNDO E SEM TAMPA, DIMENSOES DE 0,40 X 0,40 X 0,40 M</t>
  </si>
  <si>
    <t>88,73</t>
  </si>
  <si>
    <t>CAIXA DE CONCRETO ARMADO PRE-MOLDADO, COM FUNDO E SEM TAMPA, DIMENSOES DE 0,60 X 0,60 X 0,50 M</t>
  </si>
  <si>
    <t>155,29</t>
  </si>
  <si>
    <t>CAIXA DE CONCRETO ARMADO PRE-MOLDADO, COM FUNDO E SEM TAMPA, DIMENSOES DE 0,80 X 0,80 X 0,50 M</t>
  </si>
  <si>
    <t>281,54</t>
  </si>
  <si>
    <t>CAIXA DE CONCRETO ARMADO PRE-MOLDADO, COM FUNDO E SEM TAMPA, DIMENSOES DE 1,00 X 1,00 X 0,50 M</t>
  </si>
  <si>
    <t>504,20</t>
  </si>
  <si>
    <t>CAIXA DE CONCRETO ARMADO PRE-MOLDADO, COM FUNDO E TAMPA, DIMENSOES DE 0,30 X 0,30 X 0,30 M</t>
  </si>
  <si>
    <t>74,62</t>
  </si>
  <si>
    <t>CAIXA DE CONCRETO ARMADO PRE-MOLDADO, COM FUNDO E TAMPA, DIMENSOES DE 0,40 X 0,40 X 0,40 M</t>
  </si>
  <si>
    <t>137,14</t>
  </si>
  <si>
    <t>CAIXA DE CONCRETO ARMADO PRE-MOLDADO, COM FUNDO E TAMPA, DIMENSOES DE 0,60 X 0,60 X 0,50 M</t>
  </si>
  <si>
    <t>174,25</t>
  </si>
  <si>
    <t>CAIXA DE CONCRETO ARMADO PRE-MOLDADO, SEM FUNDO, QUADRADA, DIMENSOES DE 0,30 X 0,30 X 0,30 M</t>
  </si>
  <si>
    <t>38,60</t>
  </si>
  <si>
    <t>CAIXA DE CONCRETO ARMADO PRE-MOLDADO, SEM FUNDO, QUADRADA, DIMENSOES DE 0,40 X 0,40 X 0,40 M</t>
  </si>
  <si>
    <t>64,13</t>
  </si>
  <si>
    <t>CAIXA DE CONCRETO ARMADO PRE-MOLDADO, SEM FUNDO, QUADRADA, DIMENSOES DE 0,60 X 0,60 X 0,50 M</t>
  </si>
  <si>
    <t>124,23</t>
  </si>
  <si>
    <t>CAIXA DE CONCRETO ARMADO PRE-MOLDADO, SEM FUNDO, QUADRADA, DIMENSOES DE 0,80 X 0,80 X 0,50 M</t>
  </si>
  <si>
    <t>258,15</t>
  </si>
  <si>
    <t>CAIXA DE CONCRETO ARMADO PRE-MOLDADO, SEM FUNDO, QUADRADA, DIMENSOES DE 1,00 X 1,00 X 0,50 M</t>
  </si>
  <si>
    <t>406,99</t>
  </si>
  <si>
    <t>164,36</t>
  </si>
  <si>
    <t>174,67</t>
  </si>
  <si>
    <t>32,30</t>
  </si>
  <si>
    <t>713,99</t>
  </si>
  <si>
    <t>CAIXA DE GORDURA CILINDRICA EM CONCRETO SIMPLES,  PRE-MOLDADA, COM DIAMETRO DE 40 CM E ALTURA DE 45 CM, COM TAMPA</t>
  </si>
  <si>
    <t>409,41</t>
  </si>
  <si>
    <t>269,14</t>
  </si>
  <si>
    <t>340,43</t>
  </si>
  <si>
    <t>281,96</t>
  </si>
  <si>
    <t>344,43</t>
  </si>
  <si>
    <t>22,18</t>
  </si>
  <si>
    <t>27,13</t>
  </si>
  <si>
    <t>44,61</t>
  </si>
  <si>
    <t>147,87</t>
  </si>
  <si>
    <t>89,91</t>
  </si>
  <si>
    <t>132,40</t>
  </si>
  <si>
    <t>50,09</t>
  </si>
  <si>
    <t>351,04</t>
  </si>
  <si>
    <t>54,03</t>
  </si>
  <si>
    <t>86,84</t>
  </si>
  <si>
    <t>129,89</t>
  </si>
  <si>
    <t>173,35</t>
  </si>
  <si>
    <t>209,50</t>
  </si>
  <si>
    <t>265,54</t>
  </si>
  <si>
    <t>19,27</t>
  </si>
  <si>
    <t>63,29</t>
  </si>
  <si>
    <t>1.216,97</t>
  </si>
  <si>
    <t>52,39</t>
  </si>
  <si>
    <t>2.377,17</t>
  </si>
  <si>
    <t>116,05</t>
  </si>
  <si>
    <t>192,31</t>
  </si>
  <si>
    <t>287,50</t>
  </si>
  <si>
    <t>578,35</t>
  </si>
  <si>
    <t>360,12</t>
  </si>
  <si>
    <t>1,13</t>
  </si>
  <si>
    <t>2.261,73</t>
  </si>
  <si>
    <t>723,70</t>
  </si>
  <si>
    <t>13,25</t>
  </si>
  <si>
    <t>229,35</t>
  </si>
  <si>
    <t>371,37</t>
  </si>
  <si>
    <t>97,44</t>
  </si>
  <si>
    <t>2,03</t>
  </si>
  <si>
    <t>CAIXA PARA HIDROMETRO CONCRETO PRE MOLDADO, *0,24 M X 0,45 M X 0,30* M (L X C X A)</t>
  </si>
  <si>
    <t>49,21</t>
  </si>
  <si>
    <t>1.512,83</t>
  </si>
  <si>
    <t>2.538,02</t>
  </si>
  <si>
    <t>3.192,12</t>
  </si>
  <si>
    <t>CAIXA PARA MEDIDOR MONOFASICO, EM POLICARBONATO / TERMOPLASTICO, PARA ALOJAR 1 DISJUNTOR (PADRAO DA CONCESSIONARIA LOCAL)</t>
  </si>
  <si>
    <t>CAIXA PARA MEDIDOR POLIFASICO, EM POLICARBONATO / TERMOPLASTICO, PARA ALOJAR 1 DISJUNTOR (PADRAO DA CONCESSIONARIA LOCAL)</t>
  </si>
  <si>
    <t>CAIXA PRE-MOLDADA PARA BOCA DE LOBO, EM CONCRETO ARMADO, COM FCK DE 25 MPA, COM DIMENSOES 1,10 X 0,65 X 1,00 M (COMPRIMENTO X LARGURA X ALTURA)</t>
  </si>
  <si>
    <t>225,88</t>
  </si>
  <si>
    <t>28,76</t>
  </si>
  <si>
    <t>12,28</t>
  </si>
  <si>
    <t>12,45</t>
  </si>
  <si>
    <t>29,00</t>
  </si>
  <si>
    <t>31,51</t>
  </si>
  <si>
    <t>39,20</t>
  </si>
  <si>
    <t>17,76</t>
  </si>
  <si>
    <t>3.142,64</t>
  </si>
  <si>
    <t>2.441,40</t>
  </si>
  <si>
    <t>24,67</t>
  </si>
  <si>
    <t>38,18</t>
  </si>
  <si>
    <t>81,06</t>
  </si>
  <si>
    <t>31,81</t>
  </si>
  <si>
    <t>41,43</t>
  </si>
  <si>
    <t>CALHA/CANALETA DE CONCRETO SIMPLES, TIPO MEIA CANA, DIAMETRO DE 20 CM, PARA AGUA PLUVIAL</t>
  </si>
  <si>
    <t>13,58</t>
  </si>
  <si>
    <t>CALHA/CANALETA DE CONCRETO SIMPLES, TIPO MEIA CANA, DIAMETRO DE 30 CM, PARA AGUA PLUVIAL</t>
  </si>
  <si>
    <t>CALHA/CANALETA DE CONCRETO SIMPLES, TIPO MEIA CANA, DIAMETRO DE 40 CM, PARA AGUA PLUVIAL</t>
  </si>
  <si>
    <t>CALHA/CANALETA DE CONCRETO SIMPLES, TIPO MEIA CANA, DIAMETRO DE 50 CM, PARA AGUA PLUVIAL</t>
  </si>
  <si>
    <t>35,21</t>
  </si>
  <si>
    <t>CALHA/CANALETA DE CONCRETO SIMPLES, TIPO MEIA CANA, DIAMETRO DE 60 CM, PARA AGUA PLUVIAL</t>
  </si>
  <si>
    <t>45,54</t>
  </si>
  <si>
    <t>CALHA/CANALETA DE CONCRETO SIMPLES, TIPO MEIA CANA, DIAMETRO DE 80 CM, PARA AGUA PLUVIAL</t>
  </si>
  <si>
    <t>85,10</t>
  </si>
  <si>
    <t>270.000,00</t>
  </si>
  <si>
    <t>281.962,02</t>
  </si>
  <si>
    <t>287.045,88</t>
  </si>
  <si>
    <t>237.531,63</t>
  </si>
  <si>
    <t>330.664,54</t>
  </si>
  <si>
    <t>331.946,20</t>
  </si>
  <si>
    <t>331.946,18</t>
  </si>
  <si>
    <t>301.015,81</t>
  </si>
  <si>
    <t>316.993,66</t>
  </si>
  <si>
    <t>221.297,48</t>
  </si>
  <si>
    <t>242.615,49</t>
  </si>
  <si>
    <t>241.761,07</t>
  </si>
  <si>
    <t>240.906,63</t>
  </si>
  <si>
    <t>345.189,87</t>
  </si>
  <si>
    <t>389.620,26</t>
  </si>
  <si>
    <t>350.572,77</t>
  </si>
  <si>
    <t>369.968,36</t>
  </si>
  <si>
    <t>365.696,20</t>
  </si>
  <si>
    <t>177.058,00</t>
  </si>
  <si>
    <t>84,05</t>
  </si>
  <si>
    <t>11,42</t>
  </si>
  <si>
    <t>13,49</t>
  </si>
  <si>
    <t>3,19</t>
  </si>
  <si>
    <t>4,08</t>
  </si>
  <si>
    <t>CANTONEIRA (ABAS IGUAIS) EM FERRO GALVANIZADO, 25,4 MM X 3,17 MM (L X E), 0,86 KG/M</t>
  </si>
  <si>
    <t>7,60</t>
  </si>
  <si>
    <t>CANTONEIRA (ABAS IGUAIS) EM FERRO GALVANIZADO, 25,4 MM X 3,17 MM (L X E), 1,27KG/M</t>
  </si>
  <si>
    <t>CANTONEIRA (ABAS IGUAIS) EM FERRO GALVANIZADO, 38,1 MM X 3,17 MM (L X E), 3,48 KG/M</t>
  </si>
  <si>
    <t>CANTONEIRA (ABAS IGUAIS) EM FERRO GALVANIZADO, 50,8 MM X 9,53 MM (L X E), 6,99 KG/M</t>
  </si>
  <si>
    <t>61,54</t>
  </si>
  <si>
    <t>27,85</t>
  </si>
  <si>
    <t>29,85</t>
  </si>
  <si>
    <t>17,55</t>
  </si>
  <si>
    <t>27,76</t>
  </si>
  <si>
    <t>46,92</t>
  </si>
  <si>
    <t>29,65</t>
  </si>
  <si>
    <t>14,47</t>
  </si>
  <si>
    <t>11,72</t>
  </si>
  <si>
    <t>7,68</t>
  </si>
  <si>
    <t>37,72</t>
  </si>
  <si>
    <t>20,91</t>
  </si>
  <si>
    <t>53,77</t>
  </si>
  <si>
    <t>89,94</t>
  </si>
  <si>
    <t>1,52</t>
  </si>
  <si>
    <t>22,25</t>
  </si>
  <si>
    <t>11,49</t>
  </si>
  <si>
    <t>29,07</t>
  </si>
  <si>
    <t>CAP PVC, SERIE R, DN 100 MM, PARA ESGOTO OU AGUAS PLUVIAIS PREDIAIS</t>
  </si>
  <si>
    <t>CAP PVC, SERIE R, DN 150 MM, PARA ESGOTO OU AGUAS PLUVIAIS PREDIAIS</t>
  </si>
  <si>
    <t>52,04</t>
  </si>
  <si>
    <t>CAP PVC, SERIE R, DN 75 MM, PARA ESGOTO OU AGUAS PLUVIAIS PREDIAIS</t>
  </si>
  <si>
    <t>71,47</t>
  </si>
  <si>
    <t>2,01</t>
  </si>
  <si>
    <t>20,05</t>
  </si>
  <si>
    <t>67,80</t>
  </si>
  <si>
    <t>105,55</t>
  </si>
  <si>
    <t>135,09</t>
  </si>
  <si>
    <t>229,53</t>
  </si>
  <si>
    <t>126,50</t>
  </si>
  <si>
    <t>155,41</t>
  </si>
  <si>
    <t>158,70</t>
  </si>
  <si>
    <t>48,97</t>
  </si>
  <si>
    <t>83,37</t>
  </si>
  <si>
    <t>11,48</t>
  </si>
  <si>
    <t>2.032,36</t>
  </si>
  <si>
    <t>19,41</t>
  </si>
  <si>
    <t>3.435,74</t>
  </si>
  <si>
    <t>3.971,71</t>
  </si>
  <si>
    <t>125,95</t>
  </si>
  <si>
    <t>12.500,00</t>
  </si>
  <si>
    <t>16.958,04</t>
  </si>
  <si>
    <t>18.356,64</t>
  </si>
  <si>
    <t>19.755,24</t>
  </si>
  <si>
    <t>21.153,84</t>
  </si>
  <si>
    <t>24.125,87</t>
  </si>
  <si>
    <t>2.159,09</t>
  </si>
  <si>
    <t>46,84</t>
  </si>
  <si>
    <t>89,89</t>
  </si>
  <si>
    <t>10.084,09</t>
  </si>
  <si>
    <t>438.282,82</t>
  </si>
  <si>
    <t>375.888,47</t>
  </si>
  <si>
    <t>380.453,85</t>
  </si>
  <si>
    <t>432.500,00</t>
  </si>
  <si>
    <t>530.352,69</t>
  </si>
  <si>
    <t>2.824,11</t>
  </si>
  <si>
    <t>4.070,06</t>
  </si>
  <si>
    <t>5.426,75</t>
  </si>
  <si>
    <t>945,76</t>
  </si>
  <si>
    <t>2.087,21</t>
  </si>
  <si>
    <t>973,43</t>
  </si>
  <si>
    <t>648,94</t>
  </si>
  <si>
    <t>32,08</t>
  </si>
  <si>
    <t>8,92</t>
  </si>
  <si>
    <t>8,95</t>
  </si>
  <si>
    <t>7,38</t>
  </si>
  <si>
    <t>10,57</t>
  </si>
  <si>
    <t>11,03</t>
  </si>
  <si>
    <t>10,55</t>
  </si>
  <si>
    <t>9,06</t>
  </si>
  <si>
    <t>33,10</t>
  </si>
  <si>
    <t>38,26</t>
  </si>
  <si>
    <t>36,85</t>
  </si>
  <si>
    <t>36,36</t>
  </si>
  <si>
    <t>47,94</t>
  </si>
  <si>
    <t>61,03</t>
  </si>
  <si>
    <t>68,06</t>
  </si>
  <si>
    <t>77,56</t>
  </si>
  <si>
    <t>25,90</t>
  </si>
  <si>
    <t>41,97</t>
  </si>
  <si>
    <t>27,47</t>
  </si>
  <si>
    <t>35,18</t>
  </si>
  <si>
    <t>44,64</t>
  </si>
  <si>
    <t>64,12</t>
  </si>
  <si>
    <t>23,22</t>
  </si>
  <si>
    <t>30,34</t>
  </si>
  <si>
    <t>33,39</t>
  </si>
  <si>
    <t>36,43</t>
  </si>
  <si>
    <t>68,32</t>
  </si>
  <si>
    <t>25,05</t>
  </si>
  <si>
    <t>30,64</t>
  </si>
  <si>
    <t>43,75</t>
  </si>
  <si>
    <t>53,33</t>
  </si>
  <si>
    <t>20,64</t>
  </si>
  <si>
    <t>131,36</t>
  </si>
  <si>
    <t>153,38</t>
  </si>
  <si>
    <t>198,92</t>
  </si>
  <si>
    <t>29,33</t>
  </si>
  <si>
    <t>694,92</t>
  </si>
  <si>
    <t>235,00</t>
  </si>
  <si>
    <t>369,33</t>
  </si>
  <si>
    <t>551,60</t>
  </si>
  <si>
    <t>307,97</t>
  </si>
  <si>
    <t>485,81</t>
  </si>
  <si>
    <t>330,99</t>
  </si>
  <si>
    <t>359,04</t>
  </si>
  <si>
    <t>497,71</t>
  </si>
  <si>
    <t>6,44</t>
  </si>
  <si>
    <t>14,11</t>
  </si>
  <si>
    <t>157,10</t>
  </si>
  <si>
    <t>54,90</t>
  </si>
  <si>
    <t>177,58</t>
  </si>
  <si>
    <t>3.393,16</t>
  </si>
  <si>
    <t>24,90</t>
  </si>
  <si>
    <t>26,63</t>
  </si>
  <si>
    <t>109,88</t>
  </si>
  <si>
    <t>33,18</t>
  </si>
  <si>
    <t>15,92</t>
  </si>
  <si>
    <t>14,10</t>
  </si>
  <si>
    <t>17,58</t>
  </si>
  <si>
    <t>18,69</t>
  </si>
  <si>
    <t>10.890,00</t>
  </si>
  <si>
    <t>9.142,07</t>
  </si>
  <si>
    <t>7.891,30</t>
  </si>
  <si>
    <t>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t>
  </si>
  <si>
    <t>6.100,27</t>
  </si>
  <si>
    <t>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t>
  </si>
  <si>
    <t>107.861,26</t>
  </si>
  <si>
    <t>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t>
  </si>
  <si>
    <t>14.200,65</t>
  </si>
  <si>
    <t>13.494,13</t>
  </si>
  <si>
    <t>107.200,11</t>
  </si>
  <si>
    <t>86.386,21</t>
  </si>
  <si>
    <t>184.941,22</t>
  </si>
  <si>
    <t>200.884,26</t>
  </si>
  <si>
    <t>72.638,00</t>
  </si>
  <si>
    <t>46.771,01</t>
  </si>
  <si>
    <t>54.394,13</t>
  </si>
  <si>
    <t>72.846,44</t>
  </si>
  <si>
    <t>2.691,78</t>
  </si>
  <si>
    <t>16,70</t>
  </si>
  <si>
    <t>338,74</t>
  </si>
  <si>
    <t>352,00</t>
  </si>
  <si>
    <t>355,95</t>
  </si>
  <si>
    <t>366,26</t>
  </si>
  <si>
    <t>321,24</t>
  </si>
  <si>
    <t>327,50</t>
  </si>
  <si>
    <t>317,28</t>
  </si>
  <si>
    <t>301,03</t>
  </si>
  <si>
    <t>325,00</t>
  </si>
  <si>
    <t>311,81</t>
  </si>
  <si>
    <t>357,34</t>
  </si>
  <si>
    <t>362,52</t>
  </si>
  <si>
    <t>309,52</t>
  </si>
  <si>
    <t>335,31</t>
  </si>
  <si>
    <t>321,43</t>
  </si>
  <si>
    <t>355,79</t>
  </si>
  <si>
    <t>319,84</t>
  </si>
  <si>
    <t>345,63</t>
  </si>
  <si>
    <t>339,41</t>
  </si>
  <si>
    <t>358,22</t>
  </si>
  <si>
    <t>373,52</t>
  </si>
  <si>
    <t>344,41</t>
  </si>
  <si>
    <t>382,70</t>
  </si>
  <si>
    <t>408,89</t>
  </si>
  <si>
    <t>437,26</t>
  </si>
  <si>
    <t>284,24</t>
  </si>
  <si>
    <t>288,88</t>
  </si>
  <si>
    <t>8,46</t>
  </si>
  <si>
    <t>11,38</t>
  </si>
  <si>
    <t>9,10</t>
  </si>
  <si>
    <t>150,85</t>
  </si>
  <si>
    <t>15,18</t>
  </si>
  <si>
    <t>20,18</t>
  </si>
  <si>
    <t>82,19</t>
  </si>
  <si>
    <t>136,92</t>
  </si>
  <si>
    <t>23,33</t>
  </si>
  <si>
    <t>11,97</t>
  </si>
  <si>
    <t>35,54</t>
  </si>
  <si>
    <t>105,11</t>
  </si>
  <si>
    <t>163,99</t>
  </si>
  <si>
    <t>27,95</t>
  </si>
  <si>
    <t>21,01</t>
  </si>
  <si>
    <t>8,72</t>
  </si>
  <si>
    <t>37,88</t>
  </si>
  <si>
    <t>118,26</t>
  </si>
  <si>
    <t>162,29</t>
  </si>
  <si>
    <t>87,07</t>
  </si>
  <si>
    <t>25,93</t>
  </si>
  <si>
    <t>40,04</t>
  </si>
  <si>
    <t>11,59</t>
  </si>
  <si>
    <t>97,39</t>
  </si>
  <si>
    <t>162,12</t>
  </si>
  <si>
    <t>4,99</t>
  </si>
  <si>
    <t>5,62</t>
  </si>
  <si>
    <t>9,94</t>
  </si>
  <si>
    <t>66,51</t>
  </si>
  <si>
    <t>18,31</t>
  </si>
  <si>
    <t>25,87</t>
  </si>
  <si>
    <t>12,25</t>
  </si>
  <si>
    <t>16,15</t>
  </si>
  <si>
    <t>6,97</t>
  </si>
  <si>
    <t>92,71</t>
  </si>
  <si>
    <t>170,63</t>
  </si>
  <si>
    <t>27,05</t>
  </si>
  <si>
    <t>45,82</t>
  </si>
  <si>
    <t>9,29</t>
  </si>
  <si>
    <t>15,83</t>
  </si>
  <si>
    <t>35,99</t>
  </si>
  <si>
    <t>6,27</t>
  </si>
  <si>
    <t>19,86</t>
  </si>
  <si>
    <t>5,78</t>
  </si>
  <si>
    <t>14,55</t>
  </si>
  <si>
    <t>6,40</t>
  </si>
  <si>
    <t>21,13</t>
  </si>
  <si>
    <t>33,12</t>
  </si>
  <si>
    <t>28,60</t>
  </si>
  <si>
    <t>115,19</t>
  </si>
  <si>
    <t>140,79</t>
  </si>
  <si>
    <t>19,49</t>
  </si>
  <si>
    <t>17,46</t>
  </si>
  <si>
    <t>22,99</t>
  </si>
  <si>
    <t>19,69</t>
  </si>
  <si>
    <t>32,02</t>
  </si>
  <si>
    <t>9,84</t>
  </si>
  <si>
    <t>13,24</t>
  </si>
  <si>
    <t>27,98</t>
  </si>
  <si>
    <t>21,39</t>
  </si>
  <si>
    <t>15,06</t>
  </si>
  <si>
    <t>8,22</t>
  </si>
  <si>
    <t>17,47</t>
  </si>
  <si>
    <t>25,72</t>
  </si>
  <si>
    <t>CONJ. DE FERRAGENS PARA PORTA DE VIDRO TEMPERADO, EM ZAMAC CROMADO, CONTEMPLANDO: DOBRADICA INF.; DOBRADICA SUP.; PIVO PARA DOBRADICA INF.; PIVO PARA DOBRADICA SUP.; FECHADURA CENTRAL EM ZAMC CROMADO; CONTRA FECHADURA DE PRESSAO</t>
  </si>
  <si>
    <t>112,93</t>
  </si>
  <si>
    <t>57,78</t>
  </si>
  <si>
    <t>3.229,92</t>
  </si>
  <si>
    <t>1.960,84</t>
  </si>
  <si>
    <t>CONJUNTO PRE-MOLDADO COMPOSTO POR GRELHA (0,99 X 0,45 M), QUADRO (1,10 X 0,52 M) E CANTONEIRA (1,10 X 0,35 M), EM CONCRETO ARMADO, COM FCK DE 21 MPA</t>
  </si>
  <si>
    <t>194,82</t>
  </si>
  <si>
    <t>12.745,00</t>
  </si>
  <si>
    <t>1.355,86</t>
  </si>
  <si>
    <t>2.027,85</t>
  </si>
  <si>
    <t>141,64</t>
  </si>
  <si>
    <t>4.576,04</t>
  </si>
  <si>
    <t>298,36</t>
  </si>
  <si>
    <t>11.136,99</t>
  </si>
  <si>
    <t>570,31</t>
  </si>
  <si>
    <t>115,51</t>
  </si>
  <si>
    <t>158,89</t>
  </si>
  <si>
    <t>3.498,48</t>
  </si>
  <si>
    <t>5.380,72</t>
  </si>
  <si>
    <t>245,92</t>
  </si>
  <si>
    <t>6.423,42</t>
  </si>
  <si>
    <t>439,82</t>
  </si>
  <si>
    <t>15.789,07</t>
  </si>
  <si>
    <t>825,91</t>
  </si>
  <si>
    <t>108,78</t>
  </si>
  <si>
    <t>1.134,92</t>
  </si>
  <si>
    <t>110,69</t>
  </si>
  <si>
    <t>19.576,17</t>
  </si>
  <si>
    <t>512,19</t>
  </si>
  <si>
    <t>4,46</t>
  </si>
  <si>
    <t>23,92</t>
  </si>
  <si>
    <t>10.651,79</t>
  </si>
  <si>
    <t>87.809,77</t>
  </si>
  <si>
    <t>554,70</t>
  </si>
  <si>
    <t>27,59</t>
  </si>
  <si>
    <t>42,35</t>
  </si>
  <si>
    <t>67,23</t>
  </si>
  <si>
    <t>234,10</t>
  </si>
  <si>
    <t>224,48</t>
  </si>
  <si>
    <t>22,82</t>
  </si>
  <si>
    <t>13,33</t>
  </si>
  <si>
    <t>81,32</t>
  </si>
  <si>
    <t>45,92</t>
  </si>
  <si>
    <t>27,07</t>
  </si>
  <si>
    <t>76,11</t>
  </si>
  <si>
    <t>39,37</t>
  </si>
  <si>
    <t>111,27</t>
  </si>
  <si>
    <t>194,97</t>
  </si>
  <si>
    <t>181,32</t>
  </si>
  <si>
    <t>1.185,46</t>
  </si>
  <si>
    <t>25,14</t>
  </si>
  <si>
    <t>30,61</t>
  </si>
  <si>
    <t>15,70</t>
  </si>
  <si>
    <t>89,35</t>
  </si>
  <si>
    <t>44,10</t>
  </si>
  <si>
    <t>8,75</t>
  </si>
  <si>
    <t>135,90</t>
  </si>
  <si>
    <t>24,53</t>
  </si>
  <si>
    <t>18,42</t>
  </si>
  <si>
    <t>5,23</t>
  </si>
  <si>
    <t>68,52</t>
  </si>
  <si>
    <t>37,65</t>
  </si>
  <si>
    <t>96,64</t>
  </si>
  <si>
    <t>183,79</t>
  </si>
  <si>
    <t>268,18</t>
  </si>
  <si>
    <t>685,46</t>
  </si>
  <si>
    <t>1.690,63</t>
  </si>
  <si>
    <t>30,82</t>
  </si>
  <si>
    <t>56,85</t>
  </si>
  <si>
    <t>CREMONA RETANGULAR INJETADA LISA COM CHAVE, COM CASTANHA / ALCA, EM LATAO, COM ACABAMENTO CROMADO, DE SOBREPOR / EMBUTIR</t>
  </si>
  <si>
    <t>111,20</t>
  </si>
  <si>
    <t>CREMONA RETANGULAR INJETADA LISA, COM CASTANHA / ALCA, EM LATAO, COM ACABAMENTO CROMADO, DE SOBREPOR / EMBUTIR</t>
  </si>
  <si>
    <t>20,12</t>
  </si>
  <si>
    <t>57,87</t>
  </si>
  <si>
    <t>45,32</t>
  </si>
  <si>
    <t>31,16</t>
  </si>
  <si>
    <t>144,58</t>
  </si>
  <si>
    <t>79,91</t>
  </si>
  <si>
    <t>22,28</t>
  </si>
  <si>
    <t>207,51</t>
  </si>
  <si>
    <t>CRUZETA DE MADEIRA TRATADA, *90 X 115 X 2400* MM, EM EUCALIPTO OU EQUIVALENTE DA REGIAO</t>
  </si>
  <si>
    <t>97,05</t>
  </si>
  <si>
    <t>133,53</t>
  </si>
  <si>
    <t>92,49</t>
  </si>
  <si>
    <t>121,45</t>
  </si>
  <si>
    <t>98,39</t>
  </si>
  <si>
    <t>49,75</t>
  </si>
  <si>
    <t>34,89</t>
  </si>
  <si>
    <t>5,45</t>
  </si>
  <si>
    <t>8,73</t>
  </si>
  <si>
    <t>21,91</t>
  </si>
  <si>
    <t>27,90</t>
  </si>
  <si>
    <t>127,48</t>
  </si>
  <si>
    <t>1,68</t>
  </si>
  <si>
    <t>5,95</t>
  </si>
  <si>
    <t>11,54</t>
  </si>
  <si>
    <t>51,65</t>
  </si>
  <si>
    <t>168,98</t>
  </si>
  <si>
    <t>11,63</t>
  </si>
  <si>
    <t>14,17</t>
  </si>
  <si>
    <t>35,04</t>
  </si>
  <si>
    <t>49,81</t>
  </si>
  <si>
    <t>71,58</t>
  </si>
  <si>
    <t>CURVA DE PVC, 45 GRAUS, SERIE R, DN 100 MM, PARA ESGOTO OU AGUAS PLUVIAIS PREDIAIS</t>
  </si>
  <si>
    <t>17,88</t>
  </si>
  <si>
    <t>CURVA DE PVC, 90 GRAUS, SERIE R, DN 100 MM, PARA ESGOTO OU AGUAS PLUVIAIS PREDIAIS</t>
  </si>
  <si>
    <t>CURVA DE PVC, 90 GRAUS, SERIE R, DN 50 MM, PARA ESGOTO OU AGUAS PLUVIAIS PREDIAIS</t>
  </si>
  <si>
    <t>19,14</t>
  </si>
  <si>
    <t>CURVA DE PVC, 90 GRAUS, SERIE R, DN 75 MM, PARA ESGOTO OU AGUAS PLUVIAIS PREDIAIS</t>
  </si>
  <si>
    <t>12,80</t>
  </si>
  <si>
    <t>28,47</t>
  </si>
  <si>
    <t>17,32</t>
  </si>
  <si>
    <t>30,68</t>
  </si>
  <si>
    <t>113,12</t>
  </si>
  <si>
    <t>44,52</t>
  </si>
  <si>
    <t>162,43</t>
  </si>
  <si>
    <t>6,91</t>
  </si>
  <si>
    <t>13,51</t>
  </si>
  <si>
    <t>15,55</t>
  </si>
  <si>
    <t>58,39</t>
  </si>
  <si>
    <t>431,42</t>
  </si>
  <si>
    <t>671,98</t>
  </si>
  <si>
    <t>26,10</t>
  </si>
  <si>
    <t>32,71</t>
  </si>
  <si>
    <t>7,62</t>
  </si>
  <si>
    <t>22,44</t>
  </si>
  <si>
    <t>127,25</t>
  </si>
  <si>
    <t>126,01</t>
  </si>
  <si>
    <t>27,51</t>
  </si>
  <si>
    <t>67,89</t>
  </si>
  <si>
    <t>153,78</t>
  </si>
  <si>
    <t>34,47</t>
  </si>
  <si>
    <t>81,39</t>
  </si>
  <si>
    <t>24,97</t>
  </si>
  <si>
    <t>18,87</t>
  </si>
  <si>
    <t>360,38</t>
  </si>
  <si>
    <t>592,81</t>
  </si>
  <si>
    <t>450,74</t>
  </si>
  <si>
    <t>666,37</t>
  </si>
  <si>
    <t>CURVA PVC, SERIE R, 87.30 GRAUS, CURTA, 100 MM, PARA ESGOTO OU AGUAS PLUVIAIS PREDIAIS (PARA PE-DE-COLUNA)</t>
  </si>
  <si>
    <t>CURVA PVC, SERIE R, 87.30 GRAUS, CURTA, 150 MM, PARA ESGOTO OU AGUAS PLUVIAIS PREDIAIS (PARA PE-DE-COLUNA)</t>
  </si>
  <si>
    <t>104,21</t>
  </si>
  <si>
    <t>CURVA PVC, SERIE R, 87.30 GRAUS, CURTA, 75 MM, PARA ESGOTO OU AGUAS PLUVIAIS PREDIAIS (PARA PE-DE-COLUNA)</t>
  </si>
  <si>
    <t>127,89</t>
  </si>
  <si>
    <t>12,27</t>
  </si>
  <si>
    <t>17,98</t>
  </si>
  <si>
    <t>27,35</t>
  </si>
  <si>
    <t>48,17</t>
  </si>
  <si>
    <t>53,81</t>
  </si>
  <si>
    <t>79,92</t>
  </si>
  <si>
    <t>189,96</t>
  </si>
  <si>
    <t>62,39</t>
  </si>
  <si>
    <t>45,39</t>
  </si>
  <si>
    <t>36,93</t>
  </si>
  <si>
    <t>151,02</t>
  </si>
  <si>
    <t>100,25</t>
  </si>
  <si>
    <t>219,64</t>
  </si>
  <si>
    <t>452,80</t>
  </si>
  <si>
    <t>47,87</t>
  </si>
  <si>
    <t>24,66</t>
  </si>
  <si>
    <t>135,19</t>
  </si>
  <si>
    <t>74,98</t>
  </si>
  <si>
    <t>189,29</t>
  </si>
  <si>
    <t>51,13</t>
  </si>
  <si>
    <t>12,10</t>
  </si>
  <si>
    <t>145,23</t>
  </si>
  <si>
    <t>72,69</t>
  </si>
  <si>
    <t>16,13</t>
  </si>
  <si>
    <t>376,95</t>
  </si>
  <si>
    <t>22,65</t>
  </si>
  <si>
    <t>3,74</t>
  </si>
  <si>
    <t>59,88</t>
  </si>
  <si>
    <t>48,00</t>
  </si>
  <si>
    <t>173,06</t>
  </si>
  <si>
    <t>99,72</t>
  </si>
  <si>
    <t>18,91</t>
  </si>
  <si>
    <t>233,61</t>
  </si>
  <si>
    <t>472,05</t>
  </si>
  <si>
    <t>56,14</t>
  </si>
  <si>
    <t>46,12</t>
  </si>
  <si>
    <t>11,65</t>
  </si>
  <si>
    <t>158,12</t>
  </si>
  <si>
    <t>94,11</t>
  </si>
  <si>
    <t>226,14</t>
  </si>
  <si>
    <t>453,36</t>
  </si>
  <si>
    <t>67,99</t>
  </si>
  <si>
    <t>52,16</t>
  </si>
  <si>
    <t>28,07</t>
  </si>
  <si>
    <t>215,59</t>
  </si>
  <si>
    <t>96,47</t>
  </si>
  <si>
    <t>17,25</t>
  </si>
  <si>
    <t>280,79</t>
  </si>
  <si>
    <t>536,07</t>
  </si>
  <si>
    <t>1.340,94</t>
  </si>
  <si>
    <t>156,01</t>
  </si>
  <si>
    <t>79,43</t>
  </si>
  <si>
    <t>328,58</t>
  </si>
  <si>
    <t>17,80</t>
  </si>
  <si>
    <t>25,37</t>
  </si>
  <si>
    <t>29,93</t>
  </si>
  <si>
    <t>40,58</t>
  </si>
  <si>
    <t>53,28</t>
  </si>
  <si>
    <t>16,41</t>
  </si>
  <si>
    <t>3.421,92</t>
  </si>
  <si>
    <t>4.499,50</t>
  </si>
  <si>
    <t>20,32</t>
  </si>
  <si>
    <t>3.596,59</t>
  </si>
  <si>
    <t>20,86</t>
  </si>
  <si>
    <t>3.690,48</t>
  </si>
  <si>
    <t>35,49</t>
  </si>
  <si>
    <t>30,49</t>
  </si>
  <si>
    <t>96,90</t>
  </si>
  <si>
    <t>23,50</t>
  </si>
  <si>
    <t>556,38</t>
  </si>
  <si>
    <t>1.392,99</t>
  </si>
  <si>
    <t>1.095,80</t>
  </si>
  <si>
    <t>1.696,65</t>
  </si>
  <si>
    <t>3.963,91</t>
  </si>
  <si>
    <t>322,39</t>
  </si>
  <si>
    <t>365,75</t>
  </si>
  <si>
    <t>513,29</t>
  </si>
  <si>
    <t>859,57</t>
  </si>
  <si>
    <t>751,82</t>
  </si>
  <si>
    <t>1.393,13</t>
  </si>
  <si>
    <t>1.180,74</t>
  </si>
  <si>
    <t>1.944,67</t>
  </si>
  <si>
    <t>4.157,34</t>
  </si>
  <si>
    <t>48,24</t>
  </si>
  <si>
    <t>47,50</t>
  </si>
  <si>
    <t>59,10</t>
  </si>
  <si>
    <t>70,59</t>
  </si>
  <si>
    <t>58,66</t>
  </si>
  <si>
    <t>89,98</t>
  </si>
  <si>
    <t>28,65</t>
  </si>
  <si>
    <t>10,90</t>
  </si>
  <si>
    <t>73,17</t>
  </si>
  <si>
    <t>103,09</t>
  </si>
  <si>
    <t>90,62</t>
  </si>
  <si>
    <t>161,08</t>
  </si>
  <si>
    <t>65,61</t>
  </si>
  <si>
    <t>80,62</t>
  </si>
  <si>
    <t>168,34</t>
  </si>
  <si>
    <t>108,75</t>
  </si>
  <si>
    <t>115,93</t>
  </si>
  <si>
    <t>131,53</t>
  </si>
  <si>
    <t>247,61</t>
  </si>
  <si>
    <t>121,32</t>
  </si>
  <si>
    <t>125,07</t>
  </si>
  <si>
    <t>147,36</t>
  </si>
  <si>
    <t>304,08</t>
  </si>
  <si>
    <t>258,09</t>
  </si>
  <si>
    <t>129,58</t>
  </si>
  <si>
    <t>131,89</t>
  </si>
  <si>
    <t>141,04</t>
  </si>
  <si>
    <t>240,50</t>
  </si>
  <si>
    <t>146,73</t>
  </si>
  <si>
    <t>160,04</t>
  </si>
  <si>
    <t>161,00</t>
  </si>
  <si>
    <t>269,43</t>
  </si>
  <si>
    <t>298,38</t>
  </si>
  <si>
    <t>147,64</t>
  </si>
  <si>
    <t>147,75</t>
  </si>
  <si>
    <t>161,07</t>
  </si>
  <si>
    <t>300,57</t>
  </si>
  <si>
    <t>483,35</t>
  </si>
  <si>
    <t>183,32</t>
  </si>
  <si>
    <t>214,81</t>
  </si>
  <si>
    <t>207,02</t>
  </si>
  <si>
    <t>479,60</t>
  </si>
  <si>
    <t>46,05</t>
  </si>
  <si>
    <t>40,62</t>
  </si>
  <si>
    <t>50,59</t>
  </si>
  <si>
    <t>157,59</t>
  </si>
  <si>
    <t>170,78</t>
  </si>
  <si>
    <t>173,24</t>
  </si>
  <si>
    <t>169,46</t>
  </si>
  <si>
    <t>198,98</t>
  </si>
  <si>
    <t>212,36</t>
  </si>
  <si>
    <t>107,21</t>
  </si>
  <si>
    <t>103,14</t>
  </si>
  <si>
    <t>120,05</t>
  </si>
  <si>
    <t>100,42</t>
  </si>
  <si>
    <t>268,71</t>
  </si>
  <si>
    <t>118,88</t>
  </si>
  <si>
    <t>114,81</t>
  </si>
  <si>
    <t>97,71</t>
  </si>
  <si>
    <t>238,85</t>
  </si>
  <si>
    <t>230,71</t>
  </si>
  <si>
    <t>101,78</t>
  </si>
  <si>
    <t>86,85</t>
  </si>
  <si>
    <t>211,71</t>
  </si>
  <si>
    <t>257,85</t>
  </si>
  <si>
    <t>443,33</t>
  </si>
  <si>
    <t>506,06</t>
  </si>
  <si>
    <t>156,86</t>
  </si>
  <si>
    <t>DOBRADEIRA ELETROMECANICA DE VERGALHAO, PARA ACO DE DIAMETRO ATE 1 1/2 "Â, MOTOR ELETRICO TRIFASICO, POTENCIA DE 3 HP ATE 5 HP</t>
  </si>
  <si>
    <t>93.064,23</t>
  </si>
  <si>
    <t>9,15</t>
  </si>
  <si>
    <t>48,50</t>
  </si>
  <si>
    <t>457,67</t>
  </si>
  <si>
    <t>1.341,80</t>
  </si>
  <si>
    <t>74,76</t>
  </si>
  <si>
    <t>81.845,78</t>
  </si>
  <si>
    <t>ELEMENTO VAZADO CERAMICO DIAGONAL (TIPO FLOR/QUADRADO/XIS) 25 X 18 X 7 CM</t>
  </si>
  <si>
    <t>ELEMENTO VAZADO CERAMICO QUADRADO (RETO OU REDONDO), *7 A 9 X 20 X 20* CM (L X A X C)</t>
  </si>
  <si>
    <t>2,37</t>
  </si>
  <si>
    <t>13,55</t>
  </si>
  <si>
    <t>15,78</t>
  </si>
  <si>
    <t>20,81</t>
  </si>
  <si>
    <t>10,81</t>
  </si>
  <si>
    <t>15,77</t>
  </si>
  <si>
    <t>2.791,94</t>
  </si>
  <si>
    <t>19,91</t>
  </si>
  <si>
    <t>19,00</t>
  </si>
  <si>
    <t>3,48</t>
  </si>
  <si>
    <t>1,79</t>
  </si>
  <si>
    <t>12,15</t>
  </si>
  <si>
    <t>15,24</t>
  </si>
  <si>
    <t>24,01</t>
  </si>
  <si>
    <t>6,57</t>
  </si>
  <si>
    <t>8,61</t>
  </si>
  <si>
    <t>34,72</t>
  </si>
  <si>
    <t>34,86</t>
  </si>
  <si>
    <t>4,86</t>
  </si>
  <si>
    <t>9,49</t>
  </si>
  <si>
    <t>3.403,69</t>
  </si>
  <si>
    <t>39.728,28</t>
  </si>
  <si>
    <t>187.039,98</t>
  </si>
  <si>
    <t>439.214,28</t>
  </si>
  <si>
    <t>151.814,79</t>
  </si>
  <si>
    <t>130.000,00</t>
  </si>
  <si>
    <t>286.291,83</t>
  </si>
  <si>
    <t>299.464,28</t>
  </si>
  <si>
    <t>2.456,87</t>
  </si>
  <si>
    <t>32,92</t>
  </si>
  <si>
    <t>5.822,19</t>
  </si>
  <si>
    <t>30,44</t>
  </si>
  <si>
    <t>75,52</t>
  </si>
  <si>
    <t>13.354,29</t>
  </si>
  <si>
    <t>85,95</t>
  </si>
  <si>
    <t>15.199,93</t>
  </si>
  <si>
    <t>117,48</t>
  </si>
  <si>
    <t>20.777,89</t>
  </si>
  <si>
    <t>76,61</t>
  </si>
  <si>
    <t>13.549,10</t>
  </si>
  <si>
    <t>86,43</t>
  </si>
  <si>
    <t>15.286,07</t>
  </si>
  <si>
    <t>20.948,10</t>
  </si>
  <si>
    <t>31,20</t>
  </si>
  <si>
    <t>0,58</t>
  </si>
  <si>
    <t>108,80</t>
  </si>
  <si>
    <t>197,14</t>
  </si>
  <si>
    <t>171,87</t>
  </si>
  <si>
    <t>0,80</t>
  </si>
  <si>
    <t>151,31</t>
  </si>
  <si>
    <t>177,24</t>
  </si>
  <si>
    <t>103,22</t>
  </si>
  <si>
    <t>119,49</t>
  </si>
  <si>
    <t>178,44</t>
  </si>
  <si>
    <t>250,26</t>
  </si>
  <si>
    <t>191,25</t>
  </si>
  <si>
    <t>244,54</t>
  </si>
  <si>
    <t>98,01</t>
  </si>
  <si>
    <t>1.279.296,87</t>
  </si>
  <si>
    <t>EQUIPAMENTO PARA DEMARCACAO DE FAIXAS DE TRAFEGO A QUENTE, A SER MONTADO SOBRE CAMINHAO DE PBT MINIMO DE 17 T E DISTANCIA MINIMA ENTRE EIXOS DE 5,2 M, CAPACIDADE PARA 1.000 KG DE MATERIAL TERMOPLASTICO (INCLUI MONTAGEM, NAO INCLUI CAMINHAO E NEM COMPRESSOR DE AR)</t>
  </si>
  <si>
    <t>1.904.296,87</t>
  </si>
  <si>
    <t>664,10</t>
  </si>
  <si>
    <t>551.089,10</t>
  </si>
  <si>
    <t>499.375,00</t>
  </si>
  <si>
    <t>522.875,00</t>
  </si>
  <si>
    <t>448.438,13</t>
  </si>
  <si>
    <t>535.800,00</t>
  </si>
  <si>
    <t>411.250,00</t>
  </si>
  <si>
    <t>490.562,50</t>
  </si>
  <si>
    <t>470.000,00</t>
  </si>
  <si>
    <t>530.526,60</t>
  </si>
  <si>
    <t>56,30</t>
  </si>
  <si>
    <t>229,00</t>
  </si>
  <si>
    <t>278,57</t>
  </si>
  <si>
    <t>69,90</t>
  </si>
  <si>
    <t>70,55</t>
  </si>
  <si>
    <t>75,96</t>
  </si>
  <si>
    <t>115,14</t>
  </si>
  <si>
    <t>126,28</t>
  </si>
  <si>
    <t>771,00</t>
  </si>
  <si>
    <t>3,18</t>
  </si>
  <si>
    <t>435,73</t>
  </si>
  <si>
    <t>6,22</t>
  </si>
  <si>
    <t>3.899,99</t>
  </si>
  <si>
    <t>390,00</t>
  </si>
  <si>
    <t>707,39</t>
  </si>
  <si>
    <t>968,84</t>
  </si>
  <si>
    <t>154,91</t>
  </si>
  <si>
    <t>226,01</t>
  </si>
  <si>
    <t>16,53</t>
  </si>
  <si>
    <t>12,42</t>
  </si>
  <si>
    <t>7,77</t>
  </si>
  <si>
    <t>2.706,57</t>
  </si>
  <si>
    <t>103,70</t>
  </si>
  <si>
    <t>22,73</t>
  </si>
  <si>
    <t>28,10</t>
  </si>
  <si>
    <t>153,12</t>
  </si>
  <si>
    <t>484,61</t>
  </si>
  <si>
    <t>525,00</t>
  </si>
  <si>
    <t>242,30</t>
  </si>
  <si>
    <t>148,07</t>
  </si>
  <si>
    <t>175,00</t>
  </si>
  <si>
    <t>208,65</t>
  </si>
  <si>
    <t>185,34</t>
  </si>
  <si>
    <t>37,05</t>
  </si>
  <si>
    <t>117,01</t>
  </si>
  <si>
    <t>152,37</t>
  </si>
  <si>
    <t>38,38</t>
  </si>
  <si>
    <t>96,29</t>
  </si>
  <si>
    <t>8,14</t>
  </si>
  <si>
    <t>6,51</t>
  </si>
  <si>
    <t>FECHADRUA BICO DE PAPAGAIO PARA PORTA DE CORRER EXTERNA, EM ACO INOX COM ACABAMENTO CROMADO, MAQUINA COM 45 MM, INCLUINDO CHAVE TIPO CILINDRO</t>
  </si>
  <si>
    <t>71,33</t>
  </si>
  <si>
    <t>FECHADRUA BICO DE PAPAGAIO PARA PORTA DE CORRER INTERNA, EM ACO INOX COM ACABAMENTO CROMADO, MAQUINA COM 45 MM, INCLUINDO CHAVE TIPO BIPARTIDA</t>
  </si>
  <si>
    <t>59,05</t>
  </si>
  <si>
    <t>FECHADURA AUXILIAR DE SEGURANÃA PARA PORTA EXTERNA, EM ACO INOX, BROCA DE 45 A 55 MM, LINGUETA COM 3 AVANCOS, INCLUINDO 2 CHAVES TIPO CILINDRO</t>
  </si>
  <si>
    <t>90,63</t>
  </si>
  <si>
    <t>FECHADURA DE EMBUTIR PARA GAVETA E MOVEIS DE MADEIRA, EM ACO INOX COM ACABAMENTO CROMADO, COM ABAS LATERAIS, CILINDRO COM 22 MM DE DIAMETRO, INCLUINDO CHAVE COM PERFIL METALICO E CAPA ESCAMOTEAVEL</t>
  </si>
  <si>
    <t>FECHADURA DE SOBREPOR PARA GAVETAS E ARMARIOS, EM ACO INOX COM ACABAMENTO CROMADO, COM CILINDRO DE APROX 20 MM</t>
  </si>
  <si>
    <t>9,68</t>
  </si>
  <si>
    <t>FECHADURA DE SOBREPOR PARA PORTAO, EM ACO INOX COM ACABAMENTO CROMADO, CAIXA DE 100 MM, INCLUINDO CHAVE TIPO CILINDRO</t>
  </si>
  <si>
    <t>FECHADURA DE SOBREPOR PARA PORTAO, EM ACO INOX COM ACABAMENTO CROMADO, CAIXA DE 100 MM, INCLUINDO CHAVE TIPO TETRA</t>
  </si>
  <si>
    <t>66,01</t>
  </si>
  <si>
    <t>FECHADURA DE SOBREPOR TIPO CAIXAO, EM FERRO COM ACABAMENTO RESINADO, SEM MACANETA, SEM CILINDRO, INCLUINDO CHAVE TIPO SIMPLES</t>
  </si>
  <si>
    <t>15,08</t>
  </si>
  <si>
    <t>FECHADURA ESPELHO PARA PORTA DE BANHEIRO, EM ACO INOX (MAQUINA, TESTA E CONTRA-TESTA) E EM ZAMAC (MACANETA, LINGUETA E TRINCOS) COM ACABAMENTO CROMADO, MAQUINA DE 40 MM, INCLUINDO CHAVE TIPO TRANQUETA</t>
  </si>
  <si>
    <t>38,53</t>
  </si>
  <si>
    <t>FECHADURA ESPELHO PARA PORTA DE BANHEIRO, EM ACO INOX (MAQUINA, TESTA E CONTRA-TESTA) E EM ZAMAC (MACANETA, LINGUETA E TRINCOS) COM ACABAMENTO CROMADO, MAQUINA DE 55 MM, INCLUINDO CHAVE TIPO TRANQUETA</t>
  </si>
  <si>
    <t>72,88</t>
  </si>
  <si>
    <t>FECHADURA ESPELHO PARA PORTA EXTERNA, EM ACO INOX (MAQUINA, TESTA E CONTRA-TESTA) E EM ZAMAC (MACANETA, LINGUETA E TRINCOS) COM ACABAMENTO CROMADO, MAQUINA DE 40 MM, INCLUINDO CHAVE TIPO CILINDRO</t>
  </si>
  <si>
    <t>FECHADURA ESPELHO PARA PORTA EXTERNA, EM ACO INOX (MAQUINA, TESTA E CONTRA-TESTA) E EM ZAMAC (MACANETA, LINGUETA E TRINCOS) COM ACABAMENTO CROMADO, MAQUINA DE 55 MM, INCLUINDO CHAVE TIPO CILINDRO</t>
  </si>
  <si>
    <t>96,94</t>
  </si>
  <si>
    <t>FECHADURA ESPELHO PARA PORTA INTERNA, EM ACO INOX (MAQUINA, TESTA E CONTRA-TESTA) E EM ZAMAC (MACANETA, LINGUETA E TRINCOS) COM ACABAMENTO CROMADO, MAQUINA DE 40 MM, INCLUINDO CHAVE TIPO INTERNA</t>
  </si>
  <si>
    <t>43,73</t>
  </si>
  <si>
    <t>FECHADURA ESPELHO PARA PORTA INTERNA, EM ACO INOX (MAQUINA, TESTA E CONTRA-TESTA) E EM ZAMAC (MACANETA, LINGUETA E TRINCOS) COM ACABAMENTO CROMADO, MAQUINA DE 55 MM, INCLUINDO CHAVE TIPO INTERNA</t>
  </si>
  <si>
    <t>FECHADURA PARA PORTA PIVOTANTE DE VIDRO TEMPERADO, EM ACO INOX COM ACABAMENTO CROMADO, RECORTE PADRAO SANTA MARINA, COM CILINDRO EM LATAO, INCLUINDO CHAVE TIPO CILINDRO</t>
  </si>
  <si>
    <t>36,26</t>
  </si>
  <si>
    <t>FECHADURA ROSETA REDONDA PARA PORTA DE BANHEIRO, EM ACO INOX (MAQUINA, TESTA E CONTRA-TESTA) E EM ZAMAC (MACANETA, LINGUETA E TRINCOS) COM ACABAMENTO CROMADO, MAQUINA DE 40 MM, INCLUINDO CHAVE TIPO TRANQUETA</t>
  </si>
  <si>
    <t>54,86</t>
  </si>
  <si>
    <t>FECHADURA ROSETA REDONDA PARA PORTA DE BANHEIRO, EM ACO INOX (MAQUINA, TESTA E CONTRA-TESTA) E EM ZAMAC (MACANETA, LINGUETA E TRINCOS) COM ACABAMENTO CROMADO, MAQUINA DE 55 MM, INCLUINDO CHAVE TIPO TRANQUETA</t>
  </si>
  <si>
    <t>87,84</t>
  </si>
  <si>
    <t>FECHADURA ROSETA REDONDA PARA PORTA EXTERNA, EM ACO INOX (MAQUINA, TESTA E CONTRA-TESTA) E EM ZAMAC (MACANETA, LINGUETA E TRINCOS) COM ACABAMENTO CROMADO, MAQUINA DE 40 MM, INCLUINDO CHAVE TIPO CILINDRO</t>
  </si>
  <si>
    <t>63,68</t>
  </si>
  <si>
    <t>FECHADURA ROSETA REDONDA PARA PORTA EXTERNA, EM ACO INOX (MAQUINA, TESTA E CONTRA-TESTA) E EM ZAMAC (MACANETA, LINGUETA E TRINCOS) COM ACABAMENTO CROMADO, MAQUINA DE 55 MM, INCLUINDO CHAVE TIPO CILINDRO</t>
  </si>
  <si>
    <t>102,73</t>
  </si>
  <si>
    <t>FECHADURA ROSETA REDONDA PARA PORTA INTERNA, EM ACO INOX (MAQUINA, TESTA E CONTRA-TESTA) E EM ZAMAC (MACANETA, LINGUETA E TRINCOS) COM ACABAMENTO CROMADO, MAQUINA DE 40 MM, INCLUINDO CHAVE TIPO INTERNA</t>
  </si>
  <si>
    <t>54,43</t>
  </si>
  <si>
    <t>FECHADURA ROSETA REDONDA PARA PORTA INTERNA, EM ACO INOX (MAQUINA, TESTA E CONTRA-TESTA) E EM ZAMAC (MACANETA, LINGUETA E TRINCOS) COM ACABAMENTO CROMADO, MAQUINA DE 55 MM, INCLUINDO CHAVE TIPO INTERNA</t>
  </si>
  <si>
    <t>FECHO / TRINCO TIPO AVIAO, EM ZAMAC CROMADO, *60* MM, PARA JANELAS - INCLUI PARAFUSOS</t>
  </si>
  <si>
    <t>FECHO QUEBRA UNHA, EM LATAO COM ACABAMENTO CROMADO, DE EMBUTIR, COM COMANDO ALAVANCA, ALTURA DE DE 22 CM, LARGURA MINIMA DE 1,90 CM E ESPESSURA MINIMA DE 1,90 MM, PARA PORTAS E JANELAS (INCLUI PARAFUSOS)</t>
  </si>
  <si>
    <t>76,03</t>
  </si>
  <si>
    <t>FECHO QUEBRA UNHA, EM LATAO COM ACABAMENTO CROMADO, DE EMBUTIR, COM COMANDO ALAVANCA, ALTURA DE DE 40 CM, LARGURA MINIMA DE 1,90 CM E ESPESSURA MINIMA DE 1,90 MM, PARA PORTAS E JANELAS (INCLUI PARAFUSOS)</t>
  </si>
  <si>
    <t>99,45</t>
  </si>
  <si>
    <t>FECHO QUEBRA UNHA, EM LATAO COM ACABAMENTO CROMADO, DE EMBUTIR, COM COMANDO DESLIZANTE, ALTURA DE 12 CM, LARGURA MINIMA DE 1,90 CM E ESPESSURA MINIMA DE 1,90 MM</t>
  </si>
  <si>
    <t>16,48</t>
  </si>
  <si>
    <t>FECHO QUEBRA UNHA, EM LATAO COM ACABAMENTO CROMADO, DE EMBUTIR, COM COMANDO DESLIZANTE, ALTURA DE 22 CM, LARGURA MINIMA DE 1,90 CM E ESPESSURA MINIMA DE 1,90 MM</t>
  </si>
  <si>
    <t>35,71</t>
  </si>
  <si>
    <t>FECHO QUEBRA UNHA, EM LATAO COM ACABAMENTO CROMADO, DE EMBUTIR, COM COMANDO DESLIZANTE, ALTURA DE 40 CM, LARGURA MINIMA DE 1,90 CM E ESPESSURA MINIMA DE 1,90 MM</t>
  </si>
  <si>
    <t>62,09</t>
  </si>
  <si>
    <t>71,44</t>
  </si>
  <si>
    <t>14,97</t>
  </si>
  <si>
    <t>110,22</t>
  </si>
  <si>
    <t>240,10</t>
  </si>
  <si>
    <t>76,97</t>
  </si>
  <si>
    <t>167,28</t>
  </si>
  <si>
    <t>0,06</t>
  </si>
  <si>
    <t>FERROLHO COM FECHO / TRINCO REDONDO, EM ACO GALVANIZADO / ZINCADO, DE SOBREPOR, COM COMPRIMENTO DE 2" E ESPESSURA MINIMA DA CHAPA DE 0,90 MM, PARA PORTAS E JANELAS</t>
  </si>
  <si>
    <t>FERROLHO COM FECHO / TRINCO REDONDO, EM ACO GALVANIZADO / ZINCADO, DE SOBREPOR, COM COMPRIMENTO DE 3" A 4" E ESPESSURA MINIMA DA CHAPA DE 0,90 MM</t>
  </si>
  <si>
    <t>FERROLHO COM FECHO / TRINCO REDONDO, EM ACO GALVANIZADO / ZINCADO, DE SOBREPOR, COM COMPRIMENTO DE 5" E ESPESSURA MINIMA DA CHAPA DE 0,90 MM</t>
  </si>
  <si>
    <t>FERROLHO COM FECHO / TRINCO REDONDO, EM ACO GALVANIZADO / ZINCADO, DE SOBREPOR, COM COMPRIMENTO DE 6" E ESPESSURA MINIMA DA CHAPA DE 1,50 MM</t>
  </si>
  <si>
    <t>FERROLHO COM FECHO / TRINCO REDONDO, EM ACO GALVANIZADO / ZINCADO, DE SOBREPOR, COM COMPRIMENTO DE 8" E ESPESSURA MINIMA DA CHAPA DE 1,50 MM</t>
  </si>
  <si>
    <t>12,24</t>
  </si>
  <si>
    <t>FERROLHO COM FECHO /TRINCO REDONDO, EM ACO GALVANIZADO / ZINCADO, DE SOBREPOR, COM COMPRIMENTO DE 10" A 12" E ESPESSURA MINIMA DA CHAPA DE 1,50 MM</t>
  </si>
  <si>
    <t>FERROLHO COM FECHO CHATO E PORTA CADEADO , EM ACO GALVANIZADO / ZINCADO, DE SOBREPOR, COM COMPRIMENTO DE 3" A 4", CHAPA COM ESPESSURA MINIMA DE 0,90 MM E LARGURA MINIMA DE 3,20 CM (FECHO SIMPLES / LEVE) (INCLUI PARAFUSOS)</t>
  </si>
  <si>
    <t>FERROLHO COM FECHO CHATO E PORTA CADEADO , EM ACO GALVANIZADO / ZINCADO, DE SOBREPOR, COM COMPRIMENTO DE 3" A 4", CHAPA COM ESPESSURA MINIMA DE 1,70 MM E LARGURA MINIMA DE 5,00 CM (FECHO REFORCADO)</t>
  </si>
  <si>
    <t>FERROLHO COM FECHO CHATO E PORTA CADEADO , EM ACO GALVANIZADO / ZINCADO, DE SOBREPOR, COM COMPRIMENTO DE 5", CHAPA COM ESPESSURA MINIMA DE 0,90 MM E LARGURA MINIMA DE 3,20 CM (FECHO SIMPLES)</t>
  </si>
  <si>
    <t>FERROLHO COM FECHO CHATO E PORTA CADEADO , EM ACO GALVANIZADO / ZINCADO, DE SOBREPOR, COM COMPRIMENTO DE 5", CHAPA COM ESPESSURA MINIMA DE 1,70 MM E LARGURA MINIMA DE 5,00 CM (FECHO REFORCADO)</t>
  </si>
  <si>
    <t>FERROLHO COM FECHO CHATO E PORTA CADEADO , EM ACO GALVANIZADO / ZINCADO, DE SOBREPOR, COM COMPRIMENTO DE 6", CHAPA COM ESPESSURA MINIMA DE 0,90 MM E LARGURA MINIMA DE 3,80 CM (FECHO SIMPLES)</t>
  </si>
  <si>
    <t>FERROLHO COM FECHO CHATO E PORTA CADEADO , EM ACO GALVANIZADO / ZINCADO, DE SOBREPOR, COM COMPRIMENTO DE 6", CHAPA COM ESPESSURA MINIMA DE 1,70 MM E LARGURA /MINIMA DE 5,00 CM (FECHO REFORCADO) (INCLUI PARAFUSOS)</t>
  </si>
  <si>
    <t>899,93</t>
  </si>
  <si>
    <t>2.304,21</t>
  </si>
  <si>
    <t>3.149,44</t>
  </si>
  <si>
    <t>65,30</t>
  </si>
  <si>
    <t>77,85</t>
  </si>
  <si>
    <t>79,41</t>
  </si>
  <si>
    <t>76,81</t>
  </si>
  <si>
    <t>3,28</t>
  </si>
  <si>
    <t>63,50</t>
  </si>
  <si>
    <t>46,93</t>
  </si>
  <si>
    <t>40,73</t>
  </si>
  <si>
    <t>142,55</t>
  </si>
  <si>
    <t>7,12</t>
  </si>
  <si>
    <t>115,71</t>
  </si>
  <si>
    <t>8,40</t>
  </si>
  <si>
    <t>102,33</t>
  </si>
  <si>
    <t>39,90</t>
  </si>
  <si>
    <t>31,70</t>
  </si>
  <si>
    <t>13,87</t>
  </si>
  <si>
    <t>100,65</t>
  </si>
  <si>
    <t>148,79</t>
  </si>
  <si>
    <t>249,99</t>
  </si>
  <si>
    <t>105,54</t>
  </si>
  <si>
    <t>105,98</t>
  </si>
  <si>
    <t>115,60</t>
  </si>
  <si>
    <t>123,99</t>
  </si>
  <si>
    <t>56,91</t>
  </si>
  <si>
    <t>86,00</t>
  </si>
  <si>
    <t>18,06</t>
  </si>
  <si>
    <t>72,37</t>
  </si>
  <si>
    <t>3.665,79</t>
  </si>
  <si>
    <t>942,63</t>
  </si>
  <si>
    <t>2.900,72</t>
  </si>
  <si>
    <t>8.378,96</t>
  </si>
  <si>
    <t>12,09</t>
  </si>
  <si>
    <t>12,57</t>
  </si>
  <si>
    <t>2.119,28</t>
  </si>
  <si>
    <t>GESSO EM PO PARA REVESTIMENTOS/MOLDURAS/SANCAS E USO GERAL</t>
  </si>
  <si>
    <t>12,83</t>
  </si>
  <si>
    <t>38.265,30</t>
  </si>
  <si>
    <t>30.000,00</t>
  </si>
  <si>
    <t>4,82</t>
  </si>
  <si>
    <t>6,75</t>
  </si>
  <si>
    <t>15,31</t>
  </si>
  <si>
    <t>16,92</t>
  </si>
  <si>
    <t>36,54</t>
  </si>
  <si>
    <t>18,29</t>
  </si>
  <si>
    <t>130,32</t>
  </si>
  <si>
    <t>113,24</t>
  </si>
  <si>
    <t>135,17</t>
  </si>
  <si>
    <t>152,25</t>
  </si>
  <si>
    <t>400,00</t>
  </si>
  <si>
    <t>234,04</t>
  </si>
  <si>
    <t>323,72</t>
  </si>
  <si>
    <t>178,60</t>
  </si>
  <si>
    <t>226,97</t>
  </si>
  <si>
    <t>23,74</t>
  </si>
  <si>
    <t>407.612,18</t>
  </si>
  <si>
    <t>461.808,05</t>
  </si>
  <si>
    <t>857.864,21</t>
  </si>
  <si>
    <t>170,18</t>
  </si>
  <si>
    <t>194,09</t>
  </si>
  <si>
    <t>193,67</t>
  </si>
  <si>
    <t>2.592,37</t>
  </si>
  <si>
    <t>2.959,48</t>
  </si>
  <si>
    <t>5.152,90</t>
  </si>
  <si>
    <t>712.772,57</t>
  </si>
  <si>
    <t>1.370.716,48</t>
  </si>
  <si>
    <t>2.330.218,02</t>
  </si>
  <si>
    <t>142.812,58</t>
  </si>
  <si>
    <t>224.940,62</t>
  </si>
  <si>
    <t>833.021,87</t>
  </si>
  <si>
    <t>56.235,15</t>
  </si>
  <si>
    <t>79.100,00</t>
  </si>
  <si>
    <t>184.896,25</t>
  </si>
  <si>
    <t>46,49</t>
  </si>
  <si>
    <t>41,62</t>
  </si>
  <si>
    <t>11,86</t>
  </si>
  <si>
    <t>3.555,50</t>
  </si>
  <si>
    <t>3.220,48</t>
  </si>
  <si>
    <t>1.903,44</t>
  </si>
  <si>
    <t>2.004,69</t>
  </si>
  <si>
    <t>731,60</t>
  </si>
  <si>
    <t>1.029,20</t>
  </si>
  <si>
    <t>84,32</t>
  </si>
  <si>
    <t>90,51</t>
  </si>
  <si>
    <t>111,59</t>
  </si>
  <si>
    <t>1.661,60</t>
  </si>
  <si>
    <t>2.169,99</t>
  </si>
  <si>
    <t>16,88</t>
  </si>
  <si>
    <t>2.786,01</t>
  </si>
  <si>
    <t>18,32</t>
  </si>
  <si>
    <t>3.025,05</t>
  </si>
  <si>
    <t>14,45</t>
  </si>
  <si>
    <t>4,26</t>
  </si>
  <si>
    <t>10,37</t>
  </si>
  <si>
    <t>1.225,00</t>
  </si>
  <si>
    <t>65,92</t>
  </si>
  <si>
    <t>348,01</t>
  </si>
  <si>
    <t>592,53</t>
  </si>
  <si>
    <t>85,13</t>
  </si>
  <si>
    <t>4,04</t>
  </si>
  <si>
    <t>154,51</t>
  </si>
  <si>
    <t>124,45</t>
  </si>
  <si>
    <t>114,77</t>
  </si>
  <si>
    <t>217,99</t>
  </si>
  <si>
    <t>163,45</t>
  </si>
  <si>
    <t>420,10</t>
  </si>
  <si>
    <t>348,39</t>
  </si>
  <si>
    <t>484,66</t>
  </si>
  <si>
    <t>599,93</t>
  </si>
  <si>
    <t>199,90</t>
  </si>
  <si>
    <t>234,81</t>
  </si>
  <si>
    <t>276,89</t>
  </si>
  <si>
    <t>194,48</t>
  </si>
  <si>
    <t>204,52</t>
  </si>
  <si>
    <t>328,06</t>
  </si>
  <si>
    <t>227,63</t>
  </si>
  <si>
    <t>257,28</t>
  </si>
  <si>
    <t>320,89</t>
  </si>
  <si>
    <t>361,54</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</si>
  <si>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</si>
  <si>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</si>
  <si>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</si>
  <si>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89,90</t>
  </si>
  <si>
    <t>117,16</t>
  </si>
  <si>
    <t>233,85</t>
  </si>
  <si>
    <t>356,02</t>
  </si>
  <si>
    <t>2.496,81</t>
  </si>
  <si>
    <t>JOELHO COM VISITA, PVC SERIE R, 90 GRAUS, 100 X 75 MM, PARA ESGOTO OU AGUAS PLUVIAIS PREDIAIS</t>
  </si>
  <si>
    <t>38,58</t>
  </si>
  <si>
    <t>2,99</t>
  </si>
  <si>
    <t>7,22</t>
  </si>
  <si>
    <t>46,03</t>
  </si>
  <si>
    <t>122,97</t>
  </si>
  <si>
    <t>143,45</t>
  </si>
  <si>
    <t>45,20</t>
  </si>
  <si>
    <t>119,92</t>
  </si>
  <si>
    <t>139,34</t>
  </si>
  <si>
    <t>2,13</t>
  </si>
  <si>
    <t>3,53</t>
  </si>
  <si>
    <t>7,63</t>
  </si>
  <si>
    <t>15,45</t>
  </si>
  <si>
    <t>139,92</t>
  </si>
  <si>
    <t>61,21</t>
  </si>
  <si>
    <t>13,52</t>
  </si>
  <si>
    <t>39,64</t>
  </si>
  <si>
    <t>36,18</t>
  </si>
  <si>
    <t>11,53</t>
  </si>
  <si>
    <t>5,32</t>
  </si>
  <si>
    <t>5,73</t>
  </si>
  <si>
    <t>5,83</t>
  </si>
  <si>
    <t>41,56</t>
  </si>
  <si>
    <t>4,62</t>
  </si>
  <si>
    <t>213,98</t>
  </si>
  <si>
    <t>19,52</t>
  </si>
  <si>
    <t>26,69</t>
  </si>
  <si>
    <t>33,04</t>
  </si>
  <si>
    <t>24,89</t>
  </si>
  <si>
    <t>22,41</t>
  </si>
  <si>
    <t>59,08</t>
  </si>
  <si>
    <t>119,38</t>
  </si>
  <si>
    <t>30,47</t>
  </si>
  <si>
    <t>40,20</t>
  </si>
  <si>
    <t>13,67</t>
  </si>
  <si>
    <t>18,96</t>
  </si>
  <si>
    <t>23,83</t>
  </si>
  <si>
    <t>24,05</t>
  </si>
  <si>
    <t>22,09</t>
  </si>
  <si>
    <t>27,64</t>
  </si>
  <si>
    <t>24,28</t>
  </si>
  <si>
    <t>43,05</t>
  </si>
  <si>
    <t>54,08</t>
  </si>
  <si>
    <t>20,33</t>
  </si>
  <si>
    <t>21,75</t>
  </si>
  <si>
    <t>23,30</t>
  </si>
  <si>
    <t>28,39</t>
  </si>
  <si>
    <t>42,21</t>
  </si>
  <si>
    <t>JOELHO, PVC SERIE R, 45 GRAUS, DN 100 MM, PARA ESGOTO OU AGUAS PLUVIAIS PREDIAIS</t>
  </si>
  <si>
    <t>JOELHO, PVC SERIE R, 45 GRAUS, DN 150 MM, PARA ESGOTO OU AGUAS PLUVIAIS PREDIAIS</t>
  </si>
  <si>
    <t>56,70</t>
  </si>
  <si>
    <t>JOELHO, PVC SERIE R, 45 GRAUS, DN 40 MM, PARA ESGOTO OU AGUAS PLUVIAIS PREDIAIS</t>
  </si>
  <si>
    <t>JOELHO, PVC SERIE R, 45 GRAUS, DN 50 MM, PARA ESGOTO OU AGUAS PLUVIAIS PREDIAIS</t>
  </si>
  <si>
    <t>JOELHO, PVC SERIE R, 45 GRAUS, DN 75 MM, PARA ESGOTO OU AGUAS PLUVIAIS PREDIAIS</t>
  </si>
  <si>
    <t>JOELHO, PVC SERIE R, 90 GRAUS, DN 100 MM, PARA ESGOTO OU AGUAS PLUVIAIS PREDIAIS</t>
  </si>
  <si>
    <t>21,98</t>
  </si>
  <si>
    <t>JOELHO, PVC SERIE R, 90 GRAUS, DN 150 MM, PARA ESGOTO OU AGUAS PLUVIAIS PREDIAIS</t>
  </si>
  <si>
    <t>73,04</t>
  </si>
  <si>
    <t>JOELHO, PVC SERIE R, 90 GRAUS, DN 40 MM, PARA ESGOTO OU AGUAS PLUVIAIS PREDIAIS</t>
  </si>
  <si>
    <t>JOELHO, PVC SERIE R, 90 GRAUS, DN 50 MM, PARA ESGOTO OU AGUAS PLUVIAIS PREDIAIS</t>
  </si>
  <si>
    <t>JOELHO, PVC SERIE R, 90 GRAUS, DN 75 MM, PARA ESGOTO OU AGUAS PLUVIAIS PREDIAIS</t>
  </si>
  <si>
    <t>195,68</t>
  </si>
  <si>
    <t>26,78</t>
  </si>
  <si>
    <t>73,02</t>
  </si>
  <si>
    <t>85,68</t>
  </si>
  <si>
    <t>13,03</t>
  </si>
  <si>
    <t>19,38</t>
  </si>
  <si>
    <t>29,43</t>
  </si>
  <si>
    <t>39,92</t>
  </si>
  <si>
    <t>37,51</t>
  </si>
  <si>
    <t>12,31</t>
  </si>
  <si>
    <t>41,79</t>
  </si>
  <si>
    <t>JUNCAO DUPLA, PVC SERIE R, DN 100 X 100 X 100 MM, PARA ESGOTO OU AGUAS PLUVIAIS PREDIAIS</t>
  </si>
  <si>
    <t>70,21</t>
  </si>
  <si>
    <t>27,84</t>
  </si>
  <si>
    <t>94,30</t>
  </si>
  <si>
    <t>JUNCAO SIMPLES, PVC SERIE R, DN 100 X 100 MM, PARA ESGOTO OU AGUAS PLUVIAIS PREDIAIS</t>
  </si>
  <si>
    <t>41,42</t>
  </si>
  <si>
    <t>JUNCAO SIMPLES, PVC SERIE R, DN 100 X 75 MM, PARA ESGOTO OU AGUAS PLUVIAIS PREDIAIS</t>
  </si>
  <si>
    <t>38,69</t>
  </si>
  <si>
    <t>JUNCAO SIMPLES, PVC SERIE R, DN 150 X 100 MM, PARA ESGOTO OU AGUAS PLUVIAIS PREDIAIS</t>
  </si>
  <si>
    <t>109,78</t>
  </si>
  <si>
    <t>JUNCAO SIMPLES, PVC SERIE R, DN 150 X 150 MM, PARA ESGOTO OU AGUAS PLUVIAIS PREDIAIS</t>
  </si>
  <si>
    <t>123,80</t>
  </si>
  <si>
    <t>JUNCAO SIMPLES, PVC SERIE R, DN 40 X 40 MM, PARA ESGOTO OU AGUAS PLUVIAIS PREDIAIS</t>
  </si>
  <si>
    <t>JUNCAO SIMPLES, PVC SERIE R, DN 50 X 50 MM, PARA ESGOTO OU AGUAS PLUVIAIS PREDIAIS</t>
  </si>
  <si>
    <t>JUNCAO SIMPLES, PVC SERIE R, DN 75 X 75 MM, PARA ESGOTO OU AGUAS PLUVIAIS PREDIAIS</t>
  </si>
  <si>
    <t>26,47</t>
  </si>
  <si>
    <t>16,55</t>
  </si>
  <si>
    <t>11,71</t>
  </si>
  <si>
    <t>15,28</t>
  </si>
  <si>
    <t>90,74</t>
  </si>
  <si>
    <t>187,95</t>
  </si>
  <si>
    <t>525,88</t>
  </si>
  <si>
    <t>791,99</t>
  </si>
  <si>
    <t>1.103,21</t>
  </si>
  <si>
    <t>455,33</t>
  </si>
  <si>
    <t>570,07</t>
  </si>
  <si>
    <t>790,66</t>
  </si>
  <si>
    <t>1.044,34</t>
  </si>
  <si>
    <t>312,25</t>
  </si>
  <si>
    <t>362,19</t>
  </si>
  <si>
    <t>397,82</t>
  </si>
  <si>
    <t>260,90</t>
  </si>
  <si>
    <t>72,66</t>
  </si>
  <si>
    <t>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t>
  </si>
  <si>
    <t>118,37</t>
  </si>
  <si>
    <t>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t>
  </si>
  <si>
    <t>129,79</t>
  </si>
  <si>
    <t>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t>
  </si>
  <si>
    <t>221,43</t>
  </si>
  <si>
    <t>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t>
  </si>
  <si>
    <t>190,55</t>
  </si>
  <si>
    <t>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t>
  </si>
  <si>
    <t>261,31</t>
  </si>
  <si>
    <t>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t>
  </si>
  <si>
    <t>260,43</t>
  </si>
  <si>
    <t>47,45</t>
  </si>
  <si>
    <t>26,79</t>
  </si>
  <si>
    <t>KIT PORTA PRONTA DE MADEIRA, FOLHA LEVE (NBR 15930) DE 600 X 2100 MM OU 700 X 2100 MM, DE 35 MM A 40 MM DE ESPESSURA, COM MARCO EM ACO, NUCLEO COLMEIA, CAPA LISA EM HDF, ACABAMENTO MELAMINICO BRANCO (INCLUI MARCO, ALIZARES, DOBRADICAS E FECHADURA)</t>
  </si>
  <si>
    <t>393,64</t>
  </si>
  <si>
    <t>KIT PORTA PRONTA DE MADEIRA, FOLHA LEVE (NBR 15930) DE 600 X 2100 MM OU 700 X 2100 MM, DE 35 MM A 40 MM DE ESPESSURA, NUCLEO COLMEIA, ESTRUTURA USINADA PARA FECHADURA, CAPA LISA EM HDF, ACABAMENTO EM PRIMER PARA PINTURA (INCLUI MARCO, ALIZARES E DOBRADICAS)</t>
  </si>
  <si>
    <t>321,27</t>
  </si>
  <si>
    <t>KIT PORTA PRONTA DE MADEIRA, FOLHA LEVE (NBR 15930) DE 800 X 2100 MM, DE 35 MM A 40 MM DE ESPESSURA, COM MARCO EM ACO, NUCLEO COLMEIA, CAPA LISA EM HDF, ACABAMENTO MELAMINICO BRANCO (INCLUI MARCO, ALIZARES, DOBRADICAS E FECHADURA)</t>
  </si>
  <si>
    <t>KIT PORTA PRONTA DE MADEIRA, FOLHA LEVE (NBR 15930) DE 800 X 2100 MM, DE 35 MM A 40 MM DE ESPESSURA, NUCLEO COLMEIA, ESTRUTURA USINADA PARA FECHADURA, CAPA LISA EM HDF, ACABAMENTO EM PRIMER PARA PINTURA (INCLUI MARCO, ALIZARES E DOBRADICAS)</t>
  </si>
  <si>
    <t>326,53</t>
  </si>
  <si>
    <t>KIT PORTA PRONTA DE MADEIRA, FOLHA LEVE (NBR 15930) DE 900 X 2100 MM, DE 35 MM A 40 MM DE ESPESSURA, COM MARCO EM ACO, NUCLEO COLMEIA, CAPA LISA EM HDF, ACABAMENTO MELAMINICO BRANCO (INCLUI MARCO, ALIZARES, DOBRADICAS E FECHADURA)</t>
  </si>
  <si>
    <t>KIT PORTA PRONTA DE MADEIRA, FOLHA LEVE (NBR 15930) DE 900 X 2100 MM, DE 35 MM A 40 MM DE ESPESSURA, NUCLEO COLMEIA, ESTRUTURA USINADA PARA FECHADURA, CAPA LISA EM HDF, ACABAMENTO EM PRIMER PARA PINTURA (INCLUI MARCO, ALIZARES E DOBRADICAS)</t>
  </si>
  <si>
    <t>332,06</t>
  </si>
  <si>
    <t>KIT PORTA PRONTA DE MADEIRA, FOLHA MEDIA (NBR 15930) DE 600 X 2100 MM OU 700 X 2100 MM, DE 35 MM A 40 MM DE ESPESSURA, NUCLEO SEMI-SOLIDO (SARRAFEADO), ESTRUTURA USINADA PARA FECHADURA, CAPA LISA EM HDF, ACABAMENTO MELAMINICO BRANCO (INCLUI MARCO, ALIZARES E DOBRADICAS)</t>
  </si>
  <si>
    <t>494,82</t>
  </si>
  <si>
    <t>KIT PORTA PRONTA DE MADEIRA, FOLHA MEDIA (NBR 15930) DE 600 X 2100 MM, DE 35 MM A 40 MM DE ESPESSURA, NUCLEO SEMI-SOLIDO (SARRAFEADO), ESTRUTURA USINADA PARA FECHADURA, CAPA LISA EM HDF, ACABAMENTO EM PRIMER PARA PINTURA (INCLUI MARCO, ALIZARES E DOBRADICAS)</t>
  </si>
  <si>
    <t>355,32</t>
  </si>
  <si>
    <t>KIT PORTA PRONTA DE MADEIRA, FOLHA MEDIA (NBR 15930) DE 700 X 2100 MM, DE 35 MM A 40 MM DE ESPESSURA, NUCLEO SEMI-SOLIDO (SARRAFEADO), ESTRUTURA USINADA PARA FECHADURA, CAPA LISA EM HDF, ACABAMENTO EM PRIMER PARA PINTURA (INCLUI MARCO, ALIZARES E DOBRADICAS)</t>
  </si>
  <si>
    <t>400,40</t>
  </si>
  <si>
    <t>KIT PORTA PRONTA DE MADEIRA, FOLHA MEDIA (NBR 15930) DE 800 X 2100 MM, DE 35 MM A 40 MM DE ESPESSURA,  NUCLEO SEMI-SOLIDO (SARRAFEADO), ESTRUTURA USINADA PARA FECHADURA, CAPA LISA EM HDF, ACABAMENTO EM PRIMER PARA PINTURA (INCLUI MARCO, ALIZARES E DOBRADICAS)</t>
  </si>
  <si>
    <t>440,44</t>
  </si>
  <si>
    <t>KIT PORTA PRONTA DE MADEIRA, FOLHA MEDIA (NBR 15930) DE 800 X 2100 MM, DE 35 MM A 40 MM DE ESPESSURA, NUCLEO SEMI-SOLIDO (SARRAFEADO), ESTRUTURA USINADA PARA FECHADURA, CAPA LISA EM HDF, ACABAMENTO MELAMINICO BRANCO (INCLUI MARCO, ALIZARES E DOBRADICAS)</t>
  </si>
  <si>
    <t>509,91</t>
  </si>
  <si>
    <t>KIT PORTA PRONTA DE MADEIRA, FOLHA MEDIA (NBR 15930) DE 900 X 2100 MM, DE 35 MM A 40 MM DE ESPESSURA, NUCLEO SEMI-SOLIDO (SARRAFEADO), ESTRUTURA USINADA PARA FECHADURA, CAPA LISA EM HDF, ACABAMENTO EM PRIMER PARA PINTURA (INCLUI MARCO, ALIZARES E DOBRADICAS)</t>
  </si>
  <si>
    <t>460,58</t>
  </si>
  <si>
    <t>KIT PORTA PRONTA DE MADEIRA, FOLHA MEDIA (NBR 15930) DE 900 X 2100 MM, DE 35 MM A 40 MM DE ESPESSURA, NUCLEO SEMI-SOLIDO (SARRAFEADO), ESTRUTURA USINADA PARA FECHADURA, CAPA LISA EM HDF, ACABAMENTO MELAMINICO BRANCO (INCLUI MARCO, ALIZARES E DOBRADICAS)</t>
  </si>
  <si>
    <t>546,92</t>
  </si>
  <si>
    <t>KIT PORTA PRONTA DE MADEIRA, FOLHA PESADA (NBR 15930) DE 800 X 2100 MM, DE 40 MM  A 45 MM DE ESPESSURA, NUCLEO SOLIDO, CAPA LISA EM HDF, ACABAMENTO MELAMINICO BRANCO (INCLUI MARCO, ALIZARES, DOBRADICAS E FECHADURA EXTERNA)</t>
  </si>
  <si>
    <t>596,74</t>
  </si>
  <si>
    <t>KIT PORTA PRONTA DE MADEIRA, FOLHA PESADA (NBR 15930) DE 800 X 2100 MM, DE 40 MM A 45 MM DE ESPESSURA , NUCLEO SOLIDO, ESTRUTURA USINADA PARA FECHADURA, CAPA LISA EM HDF, ACABAMENTO EM LAMINADO NATURAL COM VERNIZ (INCLUI MARCO, ALIZARES E DOBRADICAS)</t>
  </si>
  <si>
    <t>735,98</t>
  </si>
  <si>
    <t>KIT PORTA PRONTA DE MADEIRA, FOLHA PESADA (NBR 15930) DE 800 X 2100 MM, DE 40 MM A 45 MM DE ESPESSURA, COM MARCO EM ACO, NUCLEO SOLIDO, CAPA LISA EM HDF, ACABAMENTO MELAMINICO BRANCO (INCLUI MARCO, ALIZARES, DOBRADICAS E FECHADURA)</t>
  </si>
  <si>
    <t>580,11</t>
  </si>
  <si>
    <t>KIT PORTA PRONTA DE MADEIRA, FOLHA PESADA (NBR 15930) DE 900 X 2100 MM, DE 40 MM  A 45 MM DE ESPESSURA, NUCLEO SOLIDO, CAPA LISA EM HDF, ACABAMENTO MELAMINICO BRANCO (INCLUI MARCO, ALIZARES, DOBRADICAS E FECHADURA EXTERNA)</t>
  </si>
  <si>
    <t>612,90</t>
  </si>
  <si>
    <t>KIT PORTA PRONTA DE MADEIRA, FOLHA PESADA (NBR 15930) DE 900 X 2100 MM, DE 40 MM A 45 MM DE ESPESSURA , NUCLEO SOLIDO, ESTRUTURA USINADA PARA FECHADURA, CAPA LISA EM HDF, ACABAMENTO EM LAMINADO NATURAL COM VERNIZ (INCLUI MARCO, ALIZARES E DOBRADICAS)</t>
  </si>
  <si>
    <t>746,43</t>
  </si>
  <si>
    <t>KIT PORTA PRONTA DE MADEIRA, FOLHA PESADA (NBR 15930) DE 900 X 2100 MM, DE 40 MM A 45 MM DE ESPESSURA, COM MARCO EM ACO, NUCLEO SOLIDO, CAPA LISA EM HDF, ACABAMENTO MELAMINICO BRANCO (INCLUI MARCO, ALIZARES, DOBRADICAS E FECHADURA)</t>
  </si>
  <si>
    <t>616,37</t>
  </si>
  <si>
    <t>51,71</t>
  </si>
  <si>
    <t>61,20</t>
  </si>
  <si>
    <t>32,00</t>
  </si>
  <si>
    <t>33,35</t>
  </si>
  <si>
    <t>33,24</t>
  </si>
  <si>
    <t>36,58</t>
  </si>
  <si>
    <t>38,44</t>
  </si>
  <si>
    <t>40,31</t>
  </si>
  <si>
    <t>46,51</t>
  </si>
  <si>
    <t>265,42</t>
  </si>
  <si>
    <t>452,40</t>
  </si>
  <si>
    <t>56,33</t>
  </si>
  <si>
    <t>28,99</t>
  </si>
  <si>
    <t>7,82</t>
  </si>
  <si>
    <t>1.850,00</t>
  </si>
  <si>
    <t>120,85</t>
  </si>
  <si>
    <t>123,19</t>
  </si>
  <si>
    <t>177,43</t>
  </si>
  <si>
    <t>78,24</t>
  </si>
  <si>
    <t>194,65</t>
  </si>
  <si>
    <t>93,32</t>
  </si>
  <si>
    <t>76,91</t>
  </si>
  <si>
    <t>83,75</t>
  </si>
  <si>
    <t>122,35</t>
  </si>
  <si>
    <t>219,39</t>
  </si>
  <si>
    <t>222,66</t>
  </si>
  <si>
    <t>2.035,21</t>
  </si>
  <si>
    <t>68,18</t>
  </si>
  <si>
    <t>12,69</t>
  </si>
  <si>
    <t>4.806,31</t>
  </si>
  <si>
    <t>794,89</t>
  </si>
  <si>
    <t>800,00</t>
  </si>
  <si>
    <t>LOCACAO DE ANDAIME METALICO TUBULAR DE ENCAIXE, TIPO DE TORRE, COM LARGURA DE 1 ATE 1,5 M E ALTURA DE *1,00* M (INCLUSO SAPATAS FIXAS OU RODIZIOS)</t>
  </si>
  <si>
    <t>403,50</t>
  </si>
  <si>
    <t>595,00</t>
  </si>
  <si>
    <t>464,84</t>
  </si>
  <si>
    <t>743,75</t>
  </si>
  <si>
    <t>675,57</t>
  </si>
  <si>
    <t>45,56</t>
  </si>
  <si>
    <t>0,90</t>
  </si>
  <si>
    <t>LONA PLASTICA EXTRA FORTE PRETA, E = 200 MICRA</t>
  </si>
  <si>
    <t>LONA PLASTICA PESADA PRETA, E = 150 MICRA</t>
  </si>
  <si>
    <t>154,87</t>
  </si>
  <si>
    <t>22,61</t>
  </si>
  <si>
    <t>771,74</t>
  </si>
  <si>
    <t>896,43</t>
  </si>
  <si>
    <t>1.485,07</t>
  </si>
  <si>
    <t>231,92</t>
  </si>
  <si>
    <t>473,74</t>
  </si>
  <si>
    <t>571,25</t>
  </si>
  <si>
    <t>40,89</t>
  </si>
  <si>
    <t>10,51</t>
  </si>
  <si>
    <t>60,33</t>
  </si>
  <si>
    <t>56,66</t>
  </si>
  <si>
    <t>80,14</t>
  </si>
  <si>
    <t>3,84</t>
  </si>
  <si>
    <t>214,58</t>
  </si>
  <si>
    <t>101,59</t>
  </si>
  <si>
    <t>125,14</t>
  </si>
  <si>
    <t>20,68</t>
  </si>
  <si>
    <t>47,03</t>
  </si>
  <si>
    <t>52,80</t>
  </si>
  <si>
    <t>36,28</t>
  </si>
  <si>
    <t>42,01</t>
  </si>
  <si>
    <t>123,12</t>
  </si>
  <si>
    <t>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t>
  </si>
  <si>
    <t>64,67</t>
  </si>
  <si>
    <t>63,01</t>
  </si>
  <si>
    <t>44,67</t>
  </si>
  <si>
    <t>93,08</t>
  </si>
  <si>
    <t>23,14</t>
  </si>
  <si>
    <t>99,44</t>
  </si>
  <si>
    <t>111,75</t>
  </si>
  <si>
    <t>310,51</t>
  </si>
  <si>
    <t>259,85</t>
  </si>
  <si>
    <t>21,74</t>
  </si>
  <si>
    <t>35,51</t>
  </si>
  <si>
    <t>116,39</t>
  </si>
  <si>
    <t>178,20</t>
  </si>
  <si>
    <t>48,72</t>
  </si>
  <si>
    <t>107,53</t>
  </si>
  <si>
    <t>191,81</t>
  </si>
  <si>
    <t>349,37</t>
  </si>
  <si>
    <t>479,52</t>
  </si>
  <si>
    <t>25,98</t>
  </si>
  <si>
    <t>19,04</t>
  </si>
  <si>
    <t>62,00</t>
  </si>
  <si>
    <t>133,44</t>
  </si>
  <si>
    <t>218,18</t>
  </si>
  <si>
    <t>364,72</t>
  </si>
  <si>
    <t>9,69</t>
  </si>
  <si>
    <t>48,35</t>
  </si>
  <si>
    <t>LUVA DE CORRER, PVC SERIE R, 100 MM, PARA ESGOTO OU AGUAS PLUVIAIS PREDIAIS</t>
  </si>
  <si>
    <t>18,21</t>
  </si>
  <si>
    <t>LUVA DE CORRER, PVC SERIE R, 150 MM, PARA ESGOTO OU AGUAS PLUVIAIS PREDIAIS</t>
  </si>
  <si>
    <t>LUVA DE CORRER, PVC SERIE R, 75 MM, PARA ESGOTO OU AGUAS PLUVIAIS PREDIAIS</t>
  </si>
  <si>
    <t>7,89</t>
  </si>
  <si>
    <t>17,30</t>
  </si>
  <si>
    <t>26,50</t>
  </si>
  <si>
    <t>72,94</t>
  </si>
  <si>
    <t>115,02</t>
  </si>
  <si>
    <t>209,54</t>
  </si>
  <si>
    <t>345,62</t>
  </si>
  <si>
    <t>26,16</t>
  </si>
  <si>
    <t>18,38</t>
  </si>
  <si>
    <t>16,91</t>
  </si>
  <si>
    <t>78,65</t>
  </si>
  <si>
    <t>33,96</t>
  </si>
  <si>
    <t>26,55</t>
  </si>
  <si>
    <t>107,75</t>
  </si>
  <si>
    <t>53,55</t>
  </si>
  <si>
    <t>145,71</t>
  </si>
  <si>
    <t>7,66</t>
  </si>
  <si>
    <t>21,46</t>
  </si>
  <si>
    <t>16,65</t>
  </si>
  <si>
    <t>21,73</t>
  </si>
  <si>
    <t>32,70</t>
  </si>
  <si>
    <t>34,50</t>
  </si>
  <si>
    <t>3,45</t>
  </si>
  <si>
    <t>10,79</t>
  </si>
  <si>
    <t>116,94</t>
  </si>
  <si>
    <t>190,75</t>
  </si>
  <si>
    <t>12,65</t>
  </si>
  <si>
    <t>26,49</t>
  </si>
  <si>
    <t>20,72</t>
  </si>
  <si>
    <t>9,02</t>
  </si>
  <si>
    <t>83,88</t>
  </si>
  <si>
    <t>41,74</t>
  </si>
  <si>
    <t>113,55</t>
  </si>
  <si>
    <t>5,47</t>
  </si>
  <si>
    <t>7,35</t>
  </si>
  <si>
    <t>15,91</t>
  </si>
  <si>
    <t>4,53</t>
  </si>
  <si>
    <t>10,08</t>
  </si>
  <si>
    <t>25,28</t>
  </si>
  <si>
    <t>37,99</t>
  </si>
  <si>
    <t>17,23</t>
  </si>
  <si>
    <t>26,56</t>
  </si>
  <si>
    <t>40,76</t>
  </si>
  <si>
    <t>100,71</t>
  </si>
  <si>
    <t>2,90</t>
  </si>
  <si>
    <t>16,60</t>
  </si>
  <si>
    <t>62,94</t>
  </si>
  <si>
    <t>72,49</t>
  </si>
  <si>
    <t>6,86</t>
  </si>
  <si>
    <t>13,85</t>
  </si>
  <si>
    <t>31,25</t>
  </si>
  <si>
    <t>LUVA SIMPLES, PVC SERIE R, 100 MM, PARA ESGOTO OU AGUAS PLUVIAIS PREDIAIS</t>
  </si>
  <si>
    <t>LUVA SIMPLES, PVC SERIE R, 150 MM, PARA ESGOTO OU AGUAS PLUVIAIS PREDIAIS</t>
  </si>
  <si>
    <t>30,46</t>
  </si>
  <si>
    <t>LUVA SIMPLES, PVC SERIE R, 40 MM, PARA ESGOTO OU AGUAS PLUVIAIS PREDIAIS</t>
  </si>
  <si>
    <t>3,81</t>
  </si>
  <si>
    <t>LUVA SIMPLES, PVC SERIE R, 50 MM, PARA ESGOTO OU AGUAS PLUVIAIS PREDIAIS</t>
  </si>
  <si>
    <t>LUVA SIMPLES, PVC SERIE R, 75 MM, PARA ESGOTO OU AGUAS PLUVIAIS PREDIAIS</t>
  </si>
  <si>
    <t>2.081,50</t>
  </si>
  <si>
    <t>164,60</t>
  </si>
  <si>
    <t>9,92</t>
  </si>
  <si>
    <t>MACANETA ALAVANCA RETA OCA, EM ZAMAC COM ACABAMENTO CROMADO, COMPRIMENTO APROX DE 15 CM</t>
  </si>
  <si>
    <t>36,67</t>
  </si>
  <si>
    <t>16,95</t>
  </si>
  <si>
    <t>MACANETA BOLA, EM ZAMAC COM ACABAMENTO CROMADO, DIAMETRO DE APROX 2 1/2"</t>
  </si>
  <si>
    <t>94,58</t>
  </si>
  <si>
    <t>MADEIRA ROLICA TRATADA, D = 12 A 15 CM, H = 3,00 M, EM EUCALIPTO OU EQUIVALENTE DA REGIAO</t>
  </si>
  <si>
    <t>18,34</t>
  </si>
  <si>
    <t>MADEIRA ROLICA TRATADA, D = 16 A 20 CM, H = 6,00 M, EM EUCALIPTO OU EQUIVALENTE DA REGIAO</t>
  </si>
  <si>
    <t>37,04</t>
  </si>
  <si>
    <t>MADEIRA ROLICA TRATADA, D = 25 A 29 CM, H = 6,50 M, EM EUCALIPTO OU EQUIVALENTE DA REGIAO</t>
  </si>
  <si>
    <t>98,27</t>
  </si>
  <si>
    <t>MADEIRA ROLICA TRATADA, D = 30 A 34 CM, H = 6,50 M, EM EUCALIPTO OU EQUIVALENTE DA REGIAO</t>
  </si>
  <si>
    <t>143,16</t>
  </si>
  <si>
    <t>MADEIRA SERRADA EM PINUS, MISTA OU EQUIVALENTE DA REGIAO - BRUTA</t>
  </si>
  <si>
    <t>1.085,93</t>
  </si>
  <si>
    <t>24,00</t>
  </si>
  <si>
    <t>12,96</t>
  </si>
  <si>
    <t>350,00</t>
  </si>
  <si>
    <t>431,43</t>
  </si>
  <si>
    <t>537,12</t>
  </si>
  <si>
    <t>573,51</t>
  </si>
  <si>
    <t>518,06</t>
  </si>
  <si>
    <t>617,69</t>
  </si>
  <si>
    <t>623,76</t>
  </si>
  <si>
    <t>814,35</t>
  </si>
  <si>
    <t>694,80</t>
  </si>
  <si>
    <t>875,00</t>
  </si>
  <si>
    <t>1.063,86</t>
  </si>
  <si>
    <t>1.212,87</t>
  </si>
  <si>
    <t>15,43</t>
  </si>
  <si>
    <t>74,78</t>
  </si>
  <si>
    <t>5,54</t>
  </si>
  <si>
    <t>17,20</t>
  </si>
  <si>
    <t>35,42</t>
  </si>
  <si>
    <t>43,50</t>
  </si>
  <si>
    <t>4,12</t>
  </si>
  <si>
    <t>12,12</t>
  </si>
  <si>
    <t>15,85</t>
  </si>
  <si>
    <t>16,82</t>
  </si>
  <si>
    <t>21,03</t>
  </si>
  <si>
    <t>31,54</t>
  </si>
  <si>
    <t>52,46</t>
  </si>
  <si>
    <t>34,05</t>
  </si>
  <si>
    <t>57,40</t>
  </si>
  <si>
    <t>MAQUINA DE 40 MM PARA FECHADURA DE EMBUTIR EXTERNA, EM ACO INOX</t>
  </si>
  <si>
    <t>25,75</t>
  </si>
  <si>
    <t>MAQUINA DE 40 MM PARA FECHADURA, PARA PORTA DE BANHEIRO, EM ACO INOX</t>
  </si>
  <si>
    <t>23,29</t>
  </si>
  <si>
    <t>MAQUINA DE 40 MM PARA FECHADURA, PARA PORTA INTERNA, EM ACO INOX</t>
  </si>
  <si>
    <t>MAQUINA DE 55 MM PARA FECHADURA DE EMBUTIR EXTERNA, EM ACO INOX</t>
  </si>
  <si>
    <t>44,18</t>
  </si>
  <si>
    <t>MAQUINA DE 55 MM PARA FECHADURA, PARA PORTA DE BANHEIRO, EM ACO INOX</t>
  </si>
  <si>
    <t>MAQUINA DE 55 MM PARA FECHADURA, PARA PORTA INTERNA, EM ACO INOX</t>
  </si>
  <si>
    <t>47.417,11</t>
  </si>
  <si>
    <t>19.850,06</t>
  </si>
  <si>
    <t>13.586,14</t>
  </si>
  <si>
    <t>197.013,73</t>
  </si>
  <si>
    <t>21.484,47</t>
  </si>
  <si>
    <t>594,54</t>
  </si>
  <si>
    <t>14,90</t>
  </si>
  <si>
    <t>2.636,72</t>
  </si>
  <si>
    <t>2.524,20</t>
  </si>
  <si>
    <t>22,97</t>
  </si>
  <si>
    <t>MASSA DE REJUNTE EM PO PARA DRYWALL, A BASE DE GESSO, SECAGEM RAPIDA, PARA TRATAMENTO DE JUNTAS DE CHAPA DE GESSO (NECESSITA ADICAO DE AGUA)</t>
  </si>
  <si>
    <t>31,94</t>
  </si>
  <si>
    <t>144,85</t>
  </si>
  <si>
    <t>162,93</t>
  </si>
  <si>
    <t>1.673,28</t>
  </si>
  <si>
    <t>4.931,96</t>
  </si>
  <si>
    <t>2.692,51</t>
  </si>
  <si>
    <t>1.966,59</t>
  </si>
  <si>
    <t>MEIO-FIO OU GUIA DE CONCRETO PRE MOLDADO, COMP 1 M, *30 X 10/12* CM (H X L1/L2)</t>
  </si>
  <si>
    <t>MEIO-FIO OU GUIA DE CONCRETO PRE MOLDADO, COMP 80 CM, *30 X 10/10* (H X L1/L2)</t>
  </si>
  <si>
    <t>MEIO-FIO OU GUIA DE CONCRETO PRE-MOLDADO, COMP *39* CM, *19 X 6,5/6,5* CM (H X L1/L2)</t>
  </si>
  <si>
    <t>7,59</t>
  </si>
  <si>
    <t>MEIO-FIO OU GUIA DE CONCRETO PRE-MOLDADO, COMP 1 M, *20 X 12/15* CM (H X L1/L2)</t>
  </si>
  <si>
    <t>17,34</t>
  </si>
  <si>
    <t>MEIO-FIO OU GUIA DE CONCRETO PRE-MOLDADO, COMP 80 CM, *25 X 08/08* CM (H X L1/L2)</t>
  </si>
  <si>
    <t>MEIO-FIO OU GUIA DE CONCRETO PRE-MOLDADO, TIPO CHAPEU PARA BOCA DE LOBO,  DIMENSOES *1,20* X 0,15 X 0,30 M</t>
  </si>
  <si>
    <t>27,10</t>
  </si>
  <si>
    <t>MEIO-FIO OU GUIA DE CONCRETO, PRE-MOLDADO, COMP 1 M, *30 X 12/15* CM (H X L1/L2)</t>
  </si>
  <si>
    <t>MEIO-FIO OU GUIA DE CONCRETO, PRE-MOLDADO, COMP 80 CM, *45 X 12/18* CM (H X L1/L2)</t>
  </si>
  <si>
    <t>6.783,22</t>
  </si>
  <si>
    <t>49,96</t>
  </si>
  <si>
    <t>8.836,61</t>
  </si>
  <si>
    <t>12.095,78</t>
  </si>
  <si>
    <t>466,52</t>
  </si>
  <si>
    <t>556,54</t>
  </si>
  <si>
    <t>615,10</t>
  </si>
  <si>
    <t>272,58</t>
  </si>
  <si>
    <t>293,56</t>
  </si>
  <si>
    <t>146.742,75</t>
  </si>
  <si>
    <t>226.467,11</t>
  </si>
  <si>
    <t>222.754,54</t>
  </si>
  <si>
    <t>271.760,54</t>
  </si>
  <si>
    <t>279.936,66</t>
  </si>
  <si>
    <t>10.149,18</t>
  </si>
  <si>
    <t>10.734,46</t>
  </si>
  <si>
    <t>12.772,57</t>
  </si>
  <si>
    <t>50.802,25</t>
  </si>
  <si>
    <t>38,91</t>
  </si>
  <si>
    <t>MOLA HIDRAULICA AEREA, PARA PORTAS DE ATE 1.100 MM E PESO DE ATE 85 KG, COM CORPO EM ALUMINIO E BRACO EM ACO, SEM BRACO DE PARADA</t>
  </si>
  <si>
    <t>169,29</t>
  </si>
  <si>
    <t>MOLA HIDRAULICA AEREA, PARA PORTAS DE ATE 850 MM E PESO DE ATE 50 KG, COM CORPO EM ALUMINIO E BRACO EM ACO, SEM BRACO DE PARADA</t>
  </si>
  <si>
    <t>90,25</t>
  </si>
  <si>
    <t>MOLA HIDRAULICA AEREA, PARA PORTAS DE ATE 950 MM E PESO DE ATE 65 KG, COM CORPO EM ALUMINIO E BRACO EM ACO, SEM BRACO DE PARADA</t>
  </si>
  <si>
    <t>130,67</t>
  </si>
  <si>
    <t>MOLA HIDRAULICA DE PISO, PARA PORTAS DE ATE 1100 MM E PESO DE ATE 120 KG, COM CORPO EM ACO INOX</t>
  </si>
  <si>
    <t>608,63</t>
  </si>
  <si>
    <t>2.493,43</t>
  </si>
  <si>
    <t>3.448,90</t>
  </si>
  <si>
    <t>23,16</t>
  </si>
  <si>
    <t>4.097,30</t>
  </si>
  <si>
    <t>1.985,37</t>
  </si>
  <si>
    <t>5.304,54</t>
  </si>
  <si>
    <t>2.636,54</t>
  </si>
  <si>
    <t>2.478,04</t>
  </si>
  <si>
    <t>3.055,71</t>
  </si>
  <si>
    <t>614.000,00</t>
  </si>
  <si>
    <t>762.971,56</t>
  </si>
  <si>
    <t>803.125,99</t>
  </si>
  <si>
    <t>3.673,45</t>
  </si>
  <si>
    <t>1.821,54</t>
  </si>
  <si>
    <t>1.500,60</t>
  </si>
  <si>
    <t>1.467,96</t>
  </si>
  <si>
    <t>20,23</t>
  </si>
  <si>
    <t>3.579,90</t>
  </si>
  <si>
    <t>3.376,76</t>
  </si>
  <si>
    <t>4.780,74</t>
  </si>
  <si>
    <t>3.525,55</t>
  </si>
  <si>
    <t>4.118,24</t>
  </si>
  <si>
    <t>3.732,76</t>
  </si>
  <si>
    <t>2.260,53</t>
  </si>
  <si>
    <t>43,91</t>
  </si>
  <si>
    <t>MOURAO DE CONCRETO CURVO, *10 X 10* CM, H= *2,60* M + CURVA DE 0,40 M</t>
  </si>
  <si>
    <t>39,10</t>
  </si>
  <si>
    <t>MOURAO DE CONCRETO RETO, SECAO QUADARA *10 X 10* CM, H= *2,30* M</t>
  </si>
  <si>
    <t>36,86</t>
  </si>
  <si>
    <t>MOURAO DE CONCRETO RETO, SECAO QUADRADA, *10 X 10* CM, H= 3,00 M</t>
  </si>
  <si>
    <t>37,95</t>
  </si>
  <si>
    <t>MOURAO ROLICO DE MADEIRA TRATADA, D = 16 A 20 CM, H = 2,20 M, EM EUCALIPTO OU EQUIVALENTE DA REGIAO (PARA CERCA)</t>
  </si>
  <si>
    <t>20,79</t>
  </si>
  <si>
    <t>MOURAO ROLICO DE MADEIRA TRATADA, D = 8 A 11 CM, H = 2,20 M, EM EUCALIPTO OU EQUIVALENTE DA REGIAO (PARA CERCA)</t>
  </si>
  <si>
    <t>45,97</t>
  </si>
  <si>
    <t>110,34</t>
  </si>
  <si>
    <t>34,02</t>
  </si>
  <si>
    <t>202,04</t>
  </si>
  <si>
    <t>246,85</t>
  </si>
  <si>
    <t>260,70</t>
  </si>
  <si>
    <t>250,92</t>
  </si>
  <si>
    <t>4.164,82</t>
  </si>
  <si>
    <t>17,05</t>
  </si>
  <si>
    <t>40,59</t>
  </si>
  <si>
    <t>26,52</t>
  </si>
  <si>
    <t>66,04</t>
  </si>
  <si>
    <t>106,32</t>
  </si>
  <si>
    <t>234,68</t>
  </si>
  <si>
    <t>389,94</t>
  </si>
  <si>
    <t>18,12</t>
  </si>
  <si>
    <t>17,60</t>
  </si>
  <si>
    <t>10,62</t>
  </si>
  <si>
    <t>56,23</t>
  </si>
  <si>
    <t>33,97</t>
  </si>
  <si>
    <t>102,69</t>
  </si>
  <si>
    <t>90,69</t>
  </si>
  <si>
    <t>21,89</t>
  </si>
  <si>
    <t>84,81</t>
  </si>
  <si>
    <t>1.391,61</t>
  </si>
  <si>
    <t>54.019,44</t>
  </si>
  <si>
    <t>78.851,53</t>
  </si>
  <si>
    <t>95.423,26</t>
  </si>
  <si>
    <t>149.482,69</t>
  </si>
  <si>
    <t>43.193,38</t>
  </si>
  <si>
    <t>NUMERO / ALGARISMO PARA RESIDENCIA (FACHADA), EM ZAMAC, COM ALTURA DE APROX *45* MM, INCLUSIVE PARAFUSOS</t>
  </si>
  <si>
    <t>NUMERO / ALGARISMO PARA RESIDENCIA (FACHADA), EM ZAMAC, COM ALTURA DE APROX 125 MM, INCLUSIVE PARAFUSOS</t>
  </si>
  <si>
    <t>18,23</t>
  </si>
  <si>
    <t>3,73</t>
  </si>
  <si>
    <t>OLHO MAGICO PARA PORTAS, EM LATAO, COM LENTE DE POLICARBONATO, ANGULO DE *200* GRAUS, ESPESSURA ENTRE *25 E 46* MM, INCLUINDO FECHO JANELA</t>
  </si>
  <si>
    <t>14,84</t>
  </si>
  <si>
    <t>3.968,54</t>
  </si>
  <si>
    <t>3.227,79</t>
  </si>
  <si>
    <t>3.114,92</t>
  </si>
  <si>
    <t>3.579,61</t>
  </si>
  <si>
    <t>3.972,66</t>
  </si>
  <si>
    <t>4.351,87</t>
  </si>
  <si>
    <t>2.501,59</t>
  </si>
  <si>
    <t>3.895,91</t>
  </si>
  <si>
    <t>2.368,94</t>
  </si>
  <si>
    <t>4.040,37</t>
  </si>
  <si>
    <t>4.956,80</t>
  </si>
  <si>
    <t>3.466,33</t>
  </si>
  <si>
    <t>23,57</t>
  </si>
  <si>
    <t>4.171,29</t>
  </si>
  <si>
    <t>3.582,16</t>
  </si>
  <si>
    <t>8,82</t>
  </si>
  <si>
    <t>7,81</t>
  </si>
  <si>
    <t>79,45</t>
  </si>
  <si>
    <t>147,94</t>
  </si>
  <si>
    <t>195,05</t>
  </si>
  <si>
    <t>289,22</t>
  </si>
  <si>
    <t>342,89</t>
  </si>
  <si>
    <t>18,46</t>
  </si>
  <si>
    <t>38,52</t>
  </si>
  <si>
    <t>1.465,66</t>
  </si>
  <si>
    <t>83,16</t>
  </si>
  <si>
    <t>245,45</t>
  </si>
  <si>
    <t>407,75</t>
  </si>
  <si>
    <t>94,55</t>
  </si>
  <si>
    <t>0,09</t>
  </si>
  <si>
    <t>8,27</t>
  </si>
  <si>
    <t>11,34</t>
  </si>
  <si>
    <t>8,62</t>
  </si>
  <si>
    <t>12,93</t>
  </si>
  <si>
    <t>14,06</t>
  </si>
  <si>
    <t>13,50</t>
  </si>
  <si>
    <t>28,26</t>
  </si>
  <si>
    <t>68,00</t>
  </si>
  <si>
    <t>PARAFUSO, AUTO ATARRACHANTE, CABECA CHATA, FENDA SIMPLES, 1/4 (6,35 MM) X 25 MM</t>
  </si>
  <si>
    <t>28,13</t>
  </si>
  <si>
    <t>111,38</t>
  </si>
  <si>
    <t>PARALELEPIPEDO GRANITICO OU BASALTICO, PARA PAVIMENTACAO, SEM FRETE (VARIACAO REGIONAL DE PECAS POR M2)</t>
  </si>
  <si>
    <t>3.937,05</t>
  </si>
  <si>
    <t>144,40</t>
  </si>
  <si>
    <t>37,37</t>
  </si>
  <si>
    <t>87,52</t>
  </si>
  <si>
    <t>16,27</t>
  </si>
  <si>
    <t>2.879,32</t>
  </si>
  <si>
    <t>18,19</t>
  </si>
  <si>
    <t>172,22</t>
  </si>
  <si>
    <t>300,17</t>
  </si>
  <si>
    <t>251,97</t>
  </si>
  <si>
    <t>404,79</t>
  </si>
  <si>
    <t>40,00</t>
  </si>
  <si>
    <t>38,67</t>
  </si>
  <si>
    <t>80,94</t>
  </si>
  <si>
    <t>92,75</t>
  </si>
  <si>
    <t>80,33</t>
  </si>
  <si>
    <t>80,76</t>
  </si>
  <si>
    <t>75,23</t>
  </si>
  <si>
    <t>68,86</t>
  </si>
  <si>
    <t>74,20</t>
  </si>
  <si>
    <t>75,51</t>
  </si>
  <si>
    <t>125,70</t>
  </si>
  <si>
    <t>145,04</t>
  </si>
  <si>
    <t>70,91</t>
  </si>
  <si>
    <t>227,39</t>
  </si>
  <si>
    <t>56,40</t>
  </si>
  <si>
    <t>78,40</t>
  </si>
  <si>
    <t>84,30</t>
  </si>
  <si>
    <t>71,30</t>
  </si>
  <si>
    <t>116,69</t>
  </si>
  <si>
    <t>11.884,54</t>
  </si>
  <si>
    <t>7,85</t>
  </si>
  <si>
    <t>34,82</t>
  </si>
  <si>
    <t>5,69</t>
  </si>
  <si>
    <t>16,86</t>
  </si>
  <si>
    <t>3,52</t>
  </si>
  <si>
    <t>PERFIL U DE ABAS IGUAIS, EM ALUMINIO, 1/2" (1,27 X 1,27 CM), PARA PORTA OU JANELA DE CORRER</t>
  </si>
  <si>
    <t>6,93</t>
  </si>
  <si>
    <t>2.306.710,50</t>
  </si>
  <si>
    <t>3.586.842,08</t>
  </si>
  <si>
    <t>878.157,91</t>
  </si>
  <si>
    <t>752.120,60</t>
  </si>
  <si>
    <t>481.750,00</t>
  </si>
  <si>
    <t>502.639,52</t>
  </si>
  <si>
    <t>53.996,74</t>
  </si>
  <si>
    <t>28,93</t>
  </si>
  <si>
    <t>PILAR QUADRADO NAO APARELHADO *10 X 10* CM, EM MACARANDUBA, ANGELIM OU EQUIVALENTE DA REGIAO - BRUTA</t>
  </si>
  <si>
    <t>31,21</t>
  </si>
  <si>
    <t>PILAR QUADRADO NAO APARELHADO *15 X 15* CM, EM MACARANDUBA, ANGELIM OU EQUIVALENTE DA REGIAO - BRUTA</t>
  </si>
  <si>
    <t>66,24</t>
  </si>
  <si>
    <t>PILAR QUADRADO NAO APARELHADO *20 X 20* CM, EM MACARANDUBA, ANGELIM OU EQUIVALENTE DA REGIAO - BRUTA</t>
  </si>
  <si>
    <t>115,26</t>
  </si>
  <si>
    <t>44,85</t>
  </si>
  <si>
    <t>38,56</t>
  </si>
  <si>
    <t>51,15</t>
  </si>
  <si>
    <t>31,55</t>
  </si>
  <si>
    <t>33,05</t>
  </si>
  <si>
    <t>PINO GUIA RETO, EM LATAO, CHAPA COM 3 MM DE ESPESSURA E GUIA COM ROLETE DE 9 MM</t>
  </si>
  <si>
    <t>16,09</t>
  </si>
  <si>
    <t>2.845,96</t>
  </si>
  <si>
    <t>2.774,64</t>
  </si>
  <si>
    <t>284,15</t>
  </si>
  <si>
    <t>172,59</t>
  </si>
  <si>
    <t>47,46</t>
  </si>
  <si>
    <t>276,60</t>
  </si>
  <si>
    <t>339,26</t>
  </si>
  <si>
    <t>19,79</t>
  </si>
  <si>
    <t>82,00</t>
  </si>
  <si>
    <t>265,00</t>
  </si>
  <si>
    <t>255,55</t>
  </si>
  <si>
    <t>138,95</t>
  </si>
  <si>
    <t>157,44</t>
  </si>
  <si>
    <t>91,70</t>
  </si>
  <si>
    <t>118,08</t>
  </si>
  <si>
    <t>217,79</t>
  </si>
  <si>
    <t>116,76</t>
  </si>
  <si>
    <t>128,57</t>
  </si>
  <si>
    <t>98,40</t>
  </si>
  <si>
    <t>189,69</t>
  </si>
  <si>
    <t>469,68</t>
  </si>
  <si>
    <t>418,18</t>
  </si>
  <si>
    <t>152,84</t>
  </si>
  <si>
    <t>211,11</t>
  </si>
  <si>
    <t>323,00</t>
  </si>
  <si>
    <t>332,00</t>
  </si>
  <si>
    <t>PLACA / CHAPA DE GESSO ACARTONADO, ACABAMENTO VINILICO LISO EM UMA DAS FACES, COR BRANCA, BORDA QUADRADA, E = 9,5 MM, *625 X 1250* MM (L X C), PARA FORRO REMOVIVEL</t>
  </si>
  <si>
    <t>32,32</t>
  </si>
  <si>
    <t>PLACA / CHAPA DE GESSO ACARTONADO, ACABAMENTO VINILICO LISO EM UMA DAS FACES, COR BRANCA, BORDA QUADRADA, E = 9,5 MM, *625 X 625* MM (L X C), PARA FORRO REMOVIVEL</t>
  </si>
  <si>
    <t>37,33</t>
  </si>
  <si>
    <t>PLACA / CHAPA DE GESSO ACARTONADO, RESISTENTE A UMIDADE (RU), COR VERDE, E = 12,5 MM, 1200 X 1800 MM (L X C)</t>
  </si>
  <si>
    <t>PLACA / CHAPA DE GESSO ACARTONADO, RESISTENTE A UMIDADE (RU), COR VERDE, E = 12,5 MM, 1200 X 2400 MM (L X C)</t>
  </si>
  <si>
    <t>20,44</t>
  </si>
  <si>
    <t>PLACA / CHAPA DE GESSO ACARTONADO, RESISTENTE AO FOGO (RF), COR ROSA, E = 12,5 MM, 1200 X 1800 MM (L X C)</t>
  </si>
  <si>
    <t>PLACA / CHAPA DE GESSO ACARTONADO, RESISTENTE AO FOGO (RF), COR ROSA, E = 12,5 MM, 1200 X 2400 MM (L X C)</t>
  </si>
  <si>
    <t>19,40</t>
  </si>
  <si>
    <t>PLACA / CHAPA DE GESSO ACARTONADO, STANDARD (ST), COR BRANCA, E = 12,5 MM, 1200 X 1800 MM (L X C)</t>
  </si>
  <si>
    <t>PLACA / CHAPA DE GESSO ACARTONADO, STANDARD (ST), COR BRANCA, E = 12,5 MM, 1200 X 2400 MM (L X C)</t>
  </si>
  <si>
    <t>56,82</t>
  </si>
  <si>
    <t>55,00</t>
  </si>
  <si>
    <t>90,75</t>
  </si>
  <si>
    <t>45,08</t>
  </si>
  <si>
    <t>49,09</t>
  </si>
  <si>
    <t>41,39</t>
  </si>
  <si>
    <t>PLACA DE GESSO PARA FORRO, *60 X 60* CM, ESPESSURA DE 12 MM (SEM COLOCACAO)</t>
  </si>
  <si>
    <t>1.320,01</t>
  </si>
  <si>
    <t>829,13</t>
  </si>
  <si>
    <t>275,00</t>
  </si>
  <si>
    <t>17,93</t>
  </si>
  <si>
    <t>42,56</t>
  </si>
  <si>
    <t>55,93</t>
  </si>
  <si>
    <t>635,25</t>
  </si>
  <si>
    <t>792,00</t>
  </si>
  <si>
    <t>41,25</t>
  </si>
  <si>
    <t>1.353,33</t>
  </si>
  <si>
    <t>133,39</t>
  </si>
  <si>
    <t>80,20</t>
  </si>
  <si>
    <t>61,90</t>
  </si>
  <si>
    <t>14,80</t>
  </si>
  <si>
    <t>9,12</t>
  </si>
  <si>
    <t>31,45</t>
  </si>
  <si>
    <t>4,20</t>
  </si>
  <si>
    <t>44,04</t>
  </si>
  <si>
    <t>26,54</t>
  </si>
  <si>
    <t>60,08</t>
  </si>
  <si>
    <t>122,00</t>
  </si>
  <si>
    <t>235,61</t>
  </si>
  <si>
    <t>692,79</t>
  </si>
  <si>
    <t>6,45</t>
  </si>
  <si>
    <t>6.328,18</t>
  </si>
  <si>
    <t>PONTALETE *7,5 X 7,5* CM EM PINUS, MISTA OU EQUIVALENTE DA REGIAO - BRUTA</t>
  </si>
  <si>
    <t>PONTALETE ROLIÇO SEM TRATAMENTO, D = 8 A 11 CM, H = 3 M, EM EUCALIPTO OU EQUIVALENTE DA REGIAO - BRUTA (PARA ESCORAMENTO)</t>
  </si>
  <si>
    <t>PONTALETE ROLIÇO SEM TRATAMENTO, D = 8 A 11 CM, H = 6 M, EM EUCALIPTO OU EQUIVALENTE DA REGIAO - BRUTA (PARA ESCORAMENTO)</t>
  </si>
  <si>
    <t>156,36</t>
  </si>
  <si>
    <t>0,32</t>
  </si>
  <si>
    <t>PORTA CADEADO EM ACO GALVANIZADO, COMPRIMENTO DE 3  1/2"</t>
  </si>
  <si>
    <t>697,33</t>
  </si>
  <si>
    <t>PORTA DE ABRIR / GIRO, DE MADEIRA FOLHA MEDIA (NBR 15930) DE 1000 X 2100 MM, DE 35 MM A 40 MM DE ESPESSURA, NUCLEO SEMI-SOLIDO (SARRAFEADO), CAPA LISA EM HDF, ACABAMENTO EM LAMINADO NATURAL PARA VERNIZ</t>
  </si>
  <si>
    <t>208,04</t>
  </si>
  <si>
    <t>PORTA DE ABRIR / GIRO, DE MADEIRA FOLHA MEDIA (NBR 15930) DE 1000 X 2100 MM, DE 35 MM A 40 MM DE ESPESSURA, NUCLEO SEMI-SOLIDO (SARRAFEADO), CAPA LISA EM HDF, ACABAMENTO EM PRIMER PARA PINTURA</t>
  </si>
  <si>
    <t>195,13</t>
  </si>
  <si>
    <t>PORTA DE ABRIR / GIRO, DE MADEIRA FOLHA MEDIA (NBR 15930) DE 700 X 2100 MM, DE 35 MM A 40 MM DE ESPESSURA, NUCLEO SEMI-SOLIDO (SARRAFEADO), CAPA FRISADA EM HDF, ACABAMENTO MELAMINICO EM PADRAO MADEIRA</t>
  </si>
  <si>
    <t>153,89</t>
  </si>
  <si>
    <t>PORTA DE ABRIR / GIRO, DE MADEIRA FOLHA MEDIA (NBR 15930) DE 700 X 2100 MM, DE 35 MM A 40 MM DE ESPESSURA, NUCLEO SEMI-SOLIDO (SARRAFEADO), CAPA LISA EM HDF, ACABAMENTO EM LAMINADO NATURAL PARA VERNIZ</t>
  </si>
  <si>
    <t>137,00</t>
  </si>
  <si>
    <t>PORTA DE ABRIR / GIRO, DE MADEIRA FOLHA MEDIA (NBR 15930) DE 800 X 2100 MM, DE 35 MM A 40 MM DE ESPESSURA, NUCLEO SEMI-SOLIDO (SARRAFEADO), CAPA FRISADA EM HDF, ACABAMENTO MELAMINICO EM PADRAO MADEIRA</t>
  </si>
  <si>
    <t>173,80</t>
  </si>
  <si>
    <t>PORTA DE ABRIR / GIRO, DE MADEIRA FOLHA MEDIA (NBR 15930) DE 800 X 2100 MM, DE 35 MM A 40 MM DE ESPESSURA, NUCLEO SEMI-SOLIDO (SARRAFEADO), CAPA LISA EM HDF, ACABAMENTO EM LAMINADO NATURAL PARA VERNIZ</t>
  </si>
  <si>
    <t>169,77</t>
  </si>
  <si>
    <t>PORTA DE ABRIR / GIRO, DE MADEIRA FOLHA MEDIA (NBR 15930) DE 900 X 2100 MM, DE 35 MM A 40 MM DE ESPESSURA, NUCLEO SEMI-SOLIDO (SARRAFEADO), CAPA LISA EM HDF, ACABAMENTO EM LAMINADO NATURAL PARA VERNIZ</t>
  </si>
  <si>
    <t>194,23</t>
  </si>
  <si>
    <t>313,65</t>
  </si>
  <si>
    <t>387,90</t>
  </si>
  <si>
    <t>716,14</t>
  </si>
  <si>
    <t>580,66</t>
  </si>
  <si>
    <t>401,01</t>
  </si>
  <si>
    <t>734,32</t>
  </si>
  <si>
    <t>337,09</t>
  </si>
  <si>
    <t>371,97</t>
  </si>
  <si>
    <t>295,40</t>
  </si>
  <si>
    <t>480,02</t>
  </si>
  <si>
    <t>404,66</t>
  </si>
  <si>
    <t>602,85</t>
  </si>
  <si>
    <t>277,19</t>
  </si>
  <si>
    <t>187,11</t>
  </si>
  <si>
    <t>457,84</t>
  </si>
  <si>
    <t>380,25</t>
  </si>
  <si>
    <t>264,64</t>
  </si>
  <si>
    <t>PORTA DE MADEIRA, FOLHA LEVE (NBR 15930) DE 600 X 2100 MM, DE 35 MM A 40 MM DE ESPESSURA, NUCLEO COLMEIA, CAPA LISA EM HDF, ACABAMENTO EM PRIMER PARA PINTURA</t>
  </si>
  <si>
    <t>117,69</t>
  </si>
  <si>
    <t>PORTA DE MADEIRA, FOLHA LEVE (NBR 15930) DE 700 X 2100 MM, DE 35 MM A 40 MM DE ESPESSURA, NUCLEO COLMEIA, CAPA LISA EM HDF, ACABAMENTO EM PRIMER PARA PINTURA</t>
  </si>
  <si>
    <t>122,14</t>
  </si>
  <si>
    <t>PORTA DE MADEIRA, FOLHA LEVE (NBR 15930) DE 800 X 2100 MM, DE 35 MM A 40 MM DE ESPESSURA, NUCLEO COLMEIA, CAPA LISA EM HDF, ACABAMENTO EM PRIMER PARA PINTURA</t>
  </si>
  <si>
    <t>129,83</t>
  </si>
  <si>
    <t>PORTA DE MADEIRA, FOLHA LEVE (NBR 15930), DE 600 X 2100 MM, E = 35 MM, NUCLEO COLMEIA, CAPA LISA EM HDF, ACABAMENTO MELAMINICO EM PADRAO MADEIRA</t>
  </si>
  <si>
    <t>152,50</t>
  </si>
  <si>
    <t>PORTA DE MADEIRA, FOLHA MEDIA (NBR 15930) DE 600 X 2100 MM, DE 35 MM A 40 MM DE ESPESSURA, NUCLEO SEMI-SOLIDO (SARRAFEADO), CAPA FRISADA EM HDF, ACABAMENTO MELAMINICO EM PADRAO MADEIRA</t>
  </si>
  <si>
    <t>PORTA DE MADEIRA, FOLHA MEDIA (NBR 15930) DE 600 X 2100 MM, DE 35 MM A 40 MM DE ESPESSURA, NUCLEO SEMI-SOLIDO (SARRAFEADO), CAPA LISA EM HDF, ACABAMENTO EM PRIMER PARA PINTURA</t>
  </si>
  <si>
    <t>128,55</t>
  </si>
  <si>
    <t>PORTA DE MADEIRA, FOLHA MEDIA (NBR 15930) DE 600 X 2100 MM, DE 35 MM A 40 MM DE ESPESSURA, NUCLEO SEMI-SOLIDO (SARRAFEADO), CAPA LISA EM HDF, ACABAMENTO LAMINADO NATURAL PARA VERNIZ</t>
  </si>
  <si>
    <t>135,53</t>
  </si>
  <si>
    <t>PORTA DE MADEIRA, FOLHA MEDIA (NBR 15930) DE 700 X 2100 MM, DE 35 MM A 40 MM DE ESPESSURA, NUCLEO SEMI-SOLIDO (SARRAFEADO), CAPA LISA EM HDF, ACABAMENTO EM PRIMER PARA PINTURA</t>
  </si>
  <si>
    <t>129,69</t>
  </si>
  <si>
    <t>PORTA DE MADEIRA, FOLHA MEDIA (NBR 15930) DE 800 X 2100 MM, DE 35 MM A 40 MM DE ESPESSURA, NUCLEO SEMI-SOLIDO (SARRAFEADO), CAPA LISA EM HDF, ACABAMENTO EM PRIMER PARA PINTURA</t>
  </si>
  <si>
    <t>141,43</t>
  </si>
  <si>
    <t>PORTA DE MADEIRA, FOLHA MEDIA (NBR 15930) DE 900 X 2100 MM, DE 35 MM A 40 MM DE ESPESSURA, NUCLEO SEMI-SOLIDO (SARRAFEADO), CAPA LISA EM HDF, ACABAMENTO EM PRIMER PARA PINTURA</t>
  </si>
  <si>
    <t>188,04</t>
  </si>
  <si>
    <t>PORTA DE MADEIRA, FOLHA PESADA (NBR 15930) DE 800 X 2100 MM, DE 40 MM A 45 MM DE ESPESSURA, NUCLEO SOLIDO, CAPA LISA EM HDF, ACABAMENTO EM LAMINADO NATURAL PARA VERNIZ</t>
  </si>
  <si>
    <t>264,06</t>
  </si>
  <si>
    <t>PORTA DE MADEIRA, FOLHA PESADA (NBR 15930) DE 800 X 2100 MM, DE 40 MM A 45 MM DE ESPESSURA, NUCLEO SOLIDO, CAPA LISA EM HDF, ACABAMENTO EM PRIMER PARA PINTURA</t>
  </si>
  <si>
    <t>292,00</t>
  </si>
  <si>
    <t>PORTA DE MADEIRA, FOLHA PESADA (NBR 15930) DE 900 X 2100 MM, DE 40 MM A 45 MM DE ESPESSURA, NUCLEO SOLIDO, CAPA LISA EM HDF, ACABAMENTO EM LAMINADO NATURAL PARA VERNIZ</t>
  </si>
  <si>
    <t>307,32</t>
  </si>
  <si>
    <t>PORTA DE MADEIRA, FOLHA PESADA (NBR 15930) DE 900 X 2100 MM, DE 40 MM A 45 MM DE ESPESSURA, NUCLEO SOLIDO, CAPA LISA EM HDF, ACABAMENTO EM PRIMER PARA PINTURA</t>
  </si>
  <si>
    <t>331,18</t>
  </si>
  <si>
    <t>901,27</t>
  </si>
  <si>
    <t>21,96</t>
  </si>
  <si>
    <t>208,55</t>
  </si>
  <si>
    <t>433,19</t>
  </si>
  <si>
    <t>332,62</t>
  </si>
  <si>
    <t>301,86</t>
  </si>
  <si>
    <t>620,91</t>
  </si>
  <si>
    <t>398,25</t>
  </si>
  <si>
    <t>199,94</t>
  </si>
  <si>
    <t>1.457,93</t>
  </si>
  <si>
    <t>1.657,03</t>
  </si>
  <si>
    <t>1.409,29</t>
  </si>
  <si>
    <t>1.407,24</t>
  </si>
  <si>
    <t>1.050,00</t>
  </si>
  <si>
    <t>1.063,33</t>
  </si>
  <si>
    <t>1.473,10</t>
  </si>
  <si>
    <t>362,56</t>
  </si>
  <si>
    <t>861,79</t>
  </si>
  <si>
    <t>214,61</t>
  </si>
  <si>
    <t>POSTE ROLICO DE MADEIRA TRATADA, D = 20 A 25 CM, H = 12,00 M, EM EUCALIPTO OU EQUIVALENTE DA REGIAO</t>
  </si>
  <si>
    <t>69,25</t>
  </si>
  <si>
    <t>PRANCHA  APARELHADA *4 X 30* CM, EM MACARANDUBA, ANGELIM OU EQUIVALENTE DA REGIAO</t>
  </si>
  <si>
    <t>32,68</t>
  </si>
  <si>
    <t>PRANCHA NAO APARELHADA  *6 X 25* CM, EM MACARANDUBA, ANGELIM OU EQUIVALENTE DA REGIAO -  BRUTA</t>
  </si>
  <si>
    <t>27,16</t>
  </si>
  <si>
    <t>PRANCHA NAO APARELHADA  *6 X 30* CM, EM MACARANDUBA, ANGELIM OU EQUIVALENTE DA REGIAO - BRUTA</t>
  </si>
  <si>
    <t>32,57</t>
  </si>
  <si>
    <t>PRANCHA NAO APARELHADA  *6 X 40* CM, EM MACARANDUBA, ANGELIM OU EQUIVALENTE DA REGIAO -  BRUTA</t>
  </si>
  <si>
    <t>75,17</t>
  </si>
  <si>
    <t>PRANCHAO  APARELHADO *8 X 30* CM, EM MACARANDUBA, ANGELIM OU EQUIVALENTE DA REGIAO</t>
  </si>
  <si>
    <t>67,65</t>
  </si>
  <si>
    <t>PRANCHAO APARELHADO *7,5 X 23* CM, EM MACARANDUBA, ANGELIM OU EQUIVALENTE DA REGIAO</t>
  </si>
  <si>
    <t>50,11</t>
  </si>
  <si>
    <t>PRANCHAO NAO APARELHADO  *7,5 X 23* CM, EM MACARANDUBA, ANGELIM OU EQUIVALENTE DA REGIAO - BRUTA</t>
  </si>
  <si>
    <t>56,37</t>
  </si>
  <si>
    <t>PRANCHAO NAO APARELHADO *8 X 30* CM, EM MACARANDUBA, ANGELIM OU EQUIVALENTE DA REGIAO - BRUTA</t>
  </si>
  <si>
    <t>18,71</t>
  </si>
  <si>
    <t>28,83</t>
  </si>
  <si>
    <t>26,67</t>
  </si>
  <si>
    <t>18,08</t>
  </si>
  <si>
    <t>16,78</t>
  </si>
  <si>
    <t>15,27</t>
  </si>
  <si>
    <t>17,04</t>
  </si>
  <si>
    <t>2.561,88</t>
  </si>
  <si>
    <t>169,76</t>
  </si>
  <si>
    <t>482,00</t>
  </si>
  <si>
    <t>66.036,62</t>
  </si>
  <si>
    <t>87.531,21</t>
  </si>
  <si>
    <t>525,10</t>
  </si>
  <si>
    <t>63,31</t>
  </si>
  <si>
    <t>204,00</t>
  </si>
  <si>
    <t>25,32</t>
  </si>
  <si>
    <t>28,87</t>
  </si>
  <si>
    <t>5,89</t>
  </si>
  <si>
    <t>3.019,63</t>
  </si>
  <si>
    <t>PUXADOR DE EMBUTIR TIPO CONCHA, COM FURO PARA CHAVE, EM LATAO CROMADO,  COMPRIMENTO DE APROX *100* MM E LARGURA DE APROX *40* MM</t>
  </si>
  <si>
    <t>PUXADOR TIPO ALCA, EM ZAMAC CROMADO, COM COMPRIMENTO DE APROX 150 MM, COM ROSETA PARA PORTAS DE MADEIRAS, INCLUINDO PARAFUSOS</t>
  </si>
  <si>
    <t>PUXADOR TIPO ALCA, EM ZAMAC CROMADO, COM ROSETAS, COMPRIMENTO DE APROX *100* MM, PARA PORTAS E JANELAS DE MADEIRA, INCLUINDO PARAFUSOS</t>
  </si>
  <si>
    <t>PUXADOR TUBULAR RETO DUPLO, EM ALUMINIO CROMADO, COMPRIMENTO DE APROX 400 MM E DIAMETRO DE 25 MM (1")</t>
  </si>
  <si>
    <t>103,52</t>
  </si>
  <si>
    <t>PUXADOR TUBULAR RETO SIMPLES, EM ALUMINIO CROMADO, COM COMPRIMENTO DE APROX 400 MM E DIAMETRO DE 25 MM</t>
  </si>
  <si>
    <t>51,76</t>
  </si>
  <si>
    <t>306,50</t>
  </si>
  <si>
    <t>429,53</t>
  </si>
  <si>
    <t>451,39</t>
  </si>
  <si>
    <t>633,95</t>
  </si>
  <si>
    <t>517,66</t>
  </si>
  <si>
    <t>1.092,96</t>
  </si>
  <si>
    <t>520,28</t>
  </si>
  <si>
    <t>759,59</t>
  </si>
  <si>
    <t>889,00</t>
  </si>
  <si>
    <t>886,07</t>
  </si>
  <si>
    <t>318,15</t>
  </si>
  <si>
    <t>397,54</t>
  </si>
  <si>
    <t>367,60</t>
  </si>
  <si>
    <t>535,73</t>
  </si>
  <si>
    <t>661,63</t>
  </si>
  <si>
    <t>795,30</t>
  </si>
  <si>
    <t>92,59</t>
  </si>
  <si>
    <t>171,54</t>
  </si>
  <si>
    <t>371,78</t>
  </si>
  <si>
    <t>290,65</t>
  </si>
  <si>
    <t>54,37</t>
  </si>
  <si>
    <t>56,31</t>
  </si>
  <si>
    <t>88,40</t>
  </si>
  <si>
    <t>151,63</t>
  </si>
  <si>
    <t>37,76</t>
  </si>
  <si>
    <t>27,86</t>
  </si>
  <si>
    <t>79,74</t>
  </si>
  <si>
    <t>163,06</t>
  </si>
  <si>
    <t>77,39</t>
  </si>
  <si>
    <t>95,25</t>
  </si>
  <si>
    <t>119,06</t>
  </si>
  <si>
    <t>187,53</t>
  </si>
  <si>
    <t>20,46</t>
  </si>
  <si>
    <t>48,07</t>
  </si>
  <si>
    <t>110,51</t>
  </si>
  <si>
    <t>41,85</t>
  </si>
  <si>
    <t>22,08</t>
  </si>
  <si>
    <t>143,52</t>
  </si>
  <si>
    <t>65,78</t>
  </si>
  <si>
    <t>78,44</t>
  </si>
  <si>
    <t>90,37</t>
  </si>
  <si>
    <t>55,54</t>
  </si>
  <si>
    <t>44,36</t>
  </si>
  <si>
    <t>86,80</t>
  </si>
  <si>
    <t>166,96</t>
  </si>
  <si>
    <t>314,92</t>
  </si>
  <si>
    <t>REDUCAO EXCENTRICA PVC, SERIE R, DN 100 X 75 MM, PARA ESGOTO OU AGUAS PLUVIAIS PREDIAIS</t>
  </si>
  <si>
    <t>12,98</t>
  </si>
  <si>
    <t>REDUCAO EXCENTRICA PVC, SERIE R, DN 150 X 100 MM, PARA ESGOTO OU AGUAS PLUVIAIS PREDIAIS</t>
  </si>
  <si>
    <t>35,48</t>
  </si>
  <si>
    <t>REDUCAO EXCENTRICA PVC, SERIE R, DN 75 X 50 MM, PARA ESGOTO OU AGUAS PLUVIAIS PREDIAIS</t>
  </si>
  <si>
    <t>139,28</t>
  </si>
  <si>
    <t>59,83</t>
  </si>
  <si>
    <t>31,37</t>
  </si>
  <si>
    <t>83,01</t>
  </si>
  <si>
    <t>8,51</t>
  </si>
  <si>
    <t>20,66</t>
  </si>
  <si>
    <t>44,34</t>
  </si>
  <si>
    <t>9,97</t>
  </si>
  <si>
    <t>20,39</t>
  </si>
  <si>
    <t>51,58</t>
  </si>
  <si>
    <t>31,05</t>
  </si>
  <si>
    <t>53,43</t>
  </si>
  <si>
    <t>42,32</t>
  </si>
  <si>
    <t>18,65</t>
  </si>
  <si>
    <t>74,43</t>
  </si>
  <si>
    <t>154,36</t>
  </si>
  <si>
    <t>186,88</t>
  </si>
  <si>
    <t>389,39</t>
  </si>
  <si>
    <t>58,76</t>
  </si>
  <si>
    <t>85,44</t>
  </si>
  <si>
    <t>81,69</t>
  </si>
  <si>
    <t>195,00</t>
  </si>
  <si>
    <t>43,79</t>
  </si>
  <si>
    <t>45,27</t>
  </si>
  <si>
    <t>33,87</t>
  </si>
  <si>
    <t>5.771,30</t>
  </si>
  <si>
    <t>12.499,42</t>
  </si>
  <si>
    <t>REJUNTE CIMENTICIO, QUALQUER COR</t>
  </si>
  <si>
    <t>REJUNTE EPOXI, QUALQUER COR</t>
  </si>
  <si>
    <t>61,83</t>
  </si>
  <si>
    <t>117,58</t>
  </si>
  <si>
    <t>32,26</t>
  </si>
  <si>
    <t>75,15</t>
  </si>
  <si>
    <t>236.606,26</t>
  </si>
  <si>
    <t>256.636,43</t>
  </si>
  <si>
    <t>266.025,55</t>
  </si>
  <si>
    <t>193,94</t>
  </si>
  <si>
    <t>121,21</t>
  </si>
  <si>
    <t>27,24</t>
  </si>
  <si>
    <t>92,69</t>
  </si>
  <si>
    <t>RIPA  APARELHADA *1,5 X 5* CM, EM MACARANDUBA, ANGELIM OU EQUIVALENTE DA REGIAO</t>
  </si>
  <si>
    <t>RIPA NAO APARELHADA  *1 X 3* CM, EM MACARANDUBA, ANGELIM OU EQUIVALENTE DA REGIAO - BRUTA</t>
  </si>
  <si>
    <t>RIPA NAO APARELHADA,  *1,5 X 5* CM, EM MACARANDUBA, ANGELIM OU EQUIVALENTE DA REGIAO -  BRUTA</t>
  </si>
  <si>
    <t>2.307,00</t>
  </si>
  <si>
    <t>6.269,93</t>
  </si>
  <si>
    <t>12,46</t>
  </si>
  <si>
    <t>39,52</t>
  </si>
  <si>
    <t>RODIZIO TIPO NAPOLEAO PARA JANELAS DE CORRER, EM ZAMAC, COMPRIMENTO DE APROX 60 CM, COM ROLAMENTO EM ACO</t>
  </si>
  <si>
    <t>ROLDANA CONCAVA DUPLA, 4 RODAS, EM ZAMAC COM CHAPA DE LATAO, ROLAMENTOS EM ACO, PARA PORTAS E JANELAS DE CORRER</t>
  </si>
  <si>
    <t>ROLDANA CONCAVA DUPLA, 4 RODAS, PARA PORTA DE CORRER, EM ZAMAC COM CHAPA DE ACO,  ROLAMENTO INTERNO BLINDADO DE ACO REVESTIDO EM NYLON</t>
  </si>
  <si>
    <t>33,86</t>
  </si>
  <si>
    <t>531.288,95</t>
  </si>
  <si>
    <t>500.500,00</t>
  </si>
  <si>
    <t>443.934,19</t>
  </si>
  <si>
    <t>332.961,17</t>
  </si>
  <si>
    <t>429.613,68</t>
  </si>
  <si>
    <t>320.248,37</t>
  </si>
  <si>
    <t>437.579,99</t>
  </si>
  <si>
    <t>96.668,02</t>
  </si>
  <si>
    <t>479.050,02</t>
  </si>
  <si>
    <t>393.250,00</t>
  </si>
  <si>
    <t>28,61</t>
  </si>
  <si>
    <t>1.569,45</t>
  </si>
  <si>
    <t>1.193,20</t>
  </si>
  <si>
    <t>57,14</t>
  </si>
  <si>
    <t>198,04</t>
  </si>
  <si>
    <t>260,63</t>
  </si>
  <si>
    <t>SARRAFO *2,5 X 10* CM EM PINUS, MISTA OU EQUIVALENTE DA REGIAO - BRUTA</t>
  </si>
  <si>
    <t>SARRAFO *2,5 X 5* CM EM PINUS, MISTA OU EQUIVALENTE DA REGIAO - BRUTA</t>
  </si>
  <si>
    <t>SARRAFO *2,5 X 7,5* CM EM PINUS, MISTA OU EQUIVALENTE DA REGIAO - BRUTA</t>
  </si>
  <si>
    <t>SARRAFO APARELHADO *2 X 10* CM, EM MACARANDUBA, ANGELIM OU EQUIVALENTE DA REGIAO</t>
  </si>
  <si>
    <t>SARRAFO NAO APARELHADO *2,5 X 10* CM, EM MACARANDUBA, ANGELIM OU EQUIVALENTE DA REGIAO -  BRUTA</t>
  </si>
  <si>
    <t>SARRAFO NAO APARELHADO *2,5 X 7* CM, EM MACARANDUBA, ANGELIM OU EQUIVALENTE DA REGIAO -  BRUTA</t>
  </si>
  <si>
    <t>SARRAFO NAO APARELHADO 2,5 X 5 CM, EM MACARANDUBA, ANGELIM OU EQUIVALENTE DA REGIAO -  BRUTA</t>
  </si>
  <si>
    <t>103,33</t>
  </si>
  <si>
    <t>387,95</t>
  </si>
  <si>
    <t>13,68</t>
  </si>
  <si>
    <t>23,13</t>
  </si>
  <si>
    <t>25,54</t>
  </si>
  <si>
    <t>53,57</t>
  </si>
  <si>
    <t>40,36</t>
  </si>
  <si>
    <t>71,72</t>
  </si>
  <si>
    <t>92,95</t>
  </si>
  <si>
    <t>70,29</t>
  </si>
  <si>
    <t>156.118,88</t>
  </si>
  <si>
    <t>183.566,43</t>
  </si>
  <si>
    <t>141.958,04</t>
  </si>
  <si>
    <t>31,96</t>
  </si>
  <si>
    <t>1.160,14</t>
  </si>
  <si>
    <t>4.674,13</t>
  </si>
  <si>
    <t>1.604,87</t>
  </si>
  <si>
    <t>152,41</t>
  </si>
  <si>
    <t>154,27</t>
  </si>
  <si>
    <t>121,27</t>
  </si>
  <si>
    <t>128,43</t>
  </si>
  <si>
    <t>3.099,99</t>
  </si>
  <si>
    <t>3.350,00</t>
  </si>
  <si>
    <t>1.670,52</t>
  </si>
  <si>
    <t>51,08</t>
  </si>
  <si>
    <t>1.771,67</t>
  </si>
  <si>
    <t>1.427,31</t>
  </si>
  <si>
    <t>92,46</t>
  </si>
  <si>
    <t>176,66</t>
  </si>
  <si>
    <t>203,84</t>
  </si>
  <si>
    <t>1.886,44</t>
  </si>
  <si>
    <t>55,83</t>
  </si>
  <si>
    <t>78,43</t>
  </si>
  <si>
    <t>58,99</t>
  </si>
  <si>
    <t>54,91</t>
  </si>
  <si>
    <t>44,33</t>
  </si>
  <si>
    <t>22,48</t>
  </si>
  <si>
    <t>22,00</t>
  </si>
  <si>
    <t>182,04</t>
  </si>
  <si>
    <t>116,10</t>
  </si>
  <si>
    <t>13,12</t>
  </si>
  <si>
    <t>1.748,56</t>
  </si>
  <si>
    <t>TABUA  NAO  APARELHADA  *2,5 X 20* CM, EM MACARANDUBA, ANGELIM OU EQUIVALENTE DA REGIAO - BRUTA</t>
  </si>
  <si>
    <t>TABUA *2,5 X 15 CM EM PINUS, MISTA OU EQUIVALENTE DA REGIAO - BRUTA</t>
  </si>
  <si>
    <t>TABUA *2,5 X 23* CM EM PINUS, MISTA OU EQUIVALENTE DA REGIAO - BRUTA</t>
  </si>
  <si>
    <t>TABUA *2,5 X 30 CM EM PINUS, MISTA OU EQUIVALENTE DA REGIAO - BRUTA</t>
  </si>
  <si>
    <t>TABUA APARELHADA *2,5 X 15* CM, EM MACARANDUBA, ANGELIM OU EQUIVALENTE DA REGIAO</t>
  </si>
  <si>
    <t>11,23</t>
  </si>
  <si>
    <t>TABUA APARELHADA *2,5 X 25* CM, EM MACARANDUBA, ANGELIM OU EQUIVALENTE DA REGIAO</t>
  </si>
  <si>
    <t>TABUA APARELHADA *2,5 X 30* CM, EM MACARANDUBA, ANGELIM OU EQUIVALENTE DA REGIAO</t>
  </si>
  <si>
    <t>207,83</t>
  </si>
  <si>
    <t>224,31</t>
  </si>
  <si>
    <t>278,42</t>
  </si>
  <si>
    <t>TABUA NAO APARELHADA *2,5 X 15* CM, EM MACARANDUBA, ANGELIM OU EQUIVALENTE DA REGIAO - BRUTA</t>
  </si>
  <si>
    <t>TABUA NAO APARELHADA *2,5 X 30* CM, EM MACARANDUBA, ANGELIM OU EQUIVALENTE DA REGIAO - BRUTA</t>
  </si>
  <si>
    <t>130,19</t>
  </si>
  <si>
    <t>160,50</t>
  </si>
  <si>
    <t>11.489,74</t>
  </si>
  <si>
    <t>831,33</t>
  </si>
  <si>
    <t>1.212,50</t>
  </si>
  <si>
    <t>TAMPA DE CONCRETO ARMADO PARA FOSSA SEPTICA, DIAMETRO NOMINAL DE 3,00 M E ESPESSURA MINIMA DE 100 MM</t>
  </si>
  <si>
    <t>778,08</t>
  </si>
  <si>
    <t>TAMPA DE CONCRETO ARMADO PARA FOSSA, D = *0,90* M, E = 0,05 M</t>
  </si>
  <si>
    <t>50,01</t>
  </si>
  <si>
    <t>TAMPA DE CONCRETO ARMADO PARA FOSSA, D = *1,10* M, E = 0,05 M</t>
  </si>
  <si>
    <t>63,73</t>
  </si>
  <si>
    <t>TAMPA DE CONCRETO ARMADO PARA FOSSA, D = *1,35* M, E = 0,05 M</t>
  </si>
  <si>
    <t>98,50</t>
  </si>
  <si>
    <t>TAMPA DE CONCRETO ARMADO PARA FOSSA, D = 1,50 M, E = 0,05 M</t>
  </si>
  <si>
    <t>147,17</t>
  </si>
  <si>
    <t>TAMPA DE CONCRETO ARMADO PARA FOSSA, D = 2,00 M, E = 0,05 M</t>
  </si>
  <si>
    <t>292,63</t>
  </si>
  <si>
    <t>TAMPA DE CONCRETO ARMADO PARA FOSSA, D = 2,50 M, E = 0,05 M</t>
  </si>
  <si>
    <t>538,72</t>
  </si>
  <si>
    <t>TAMPA DE CONCRETO ARMADO PARA POCO DE INSPECAO, COM FURO E TAMPINHA, DIAMETRO NOMINAL DE 3,00 M E ESPESSURA MINIMA DE 100 MM</t>
  </si>
  <si>
    <t>946,28</t>
  </si>
  <si>
    <t>TAMPA DE CONCRETO ARMADO PARA POCO, COM  FURO E TAMPINHA, D = *0,90* M, E = 0,05 M</t>
  </si>
  <si>
    <t>TAMPA DE CONCRETO ARMADO PARA POCO, COM  FURO E TAMPINHA, D = *1,10* M, E = 0,05 M</t>
  </si>
  <si>
    <t>TAMPA DE CONCRETO ARMADO PARA POCO, COM  FURO E TAMPINHA, D = *1,35* M, E = 0,05 M</t>
  </si>
  <si>
    <t>134,31</t>
  </si>
  <si>
    <t>TAMPA DE CONCRETO ARMADO PARA POCO, COM  FURO E TAMPINHA, D = 1,50 M, E = 0,05 M</t>
  </si>
  <si>
    <t>206,52</t>
  </si>
  <si>
    <t>TAMPA DE CONCRETO ARMADO PARA POCO, COM  FURO E TAMPINHA, D = 2,00 M, E = 0,05 M</t>
  </si>
  <si>
    <t>387,22</t>
  </si>
  <si>
    <t>TAMPA DE CONCRETO ARMADO PARA POCO, COM  FURO E TAMPINHA, D = 2,50 M, E = 0,05 M</t>
  </si>
  <si>
    <t>595,76</t>
  </si>
  <si>
    <t>43,41</t>
  </si>
  <si>
    <t>10,13</t>
  </si>
  <si>
    <t>76,14</t>
  </si>
  <si>
    <t>102,14</t>
  </si>
  <si>
    <t>78,99</t>
  </si>
  <si>
    <t>121,26</t>
  </si>
  <si>
    <t>154,71</t>
  </si>
  <si>
    <t>191,60</t>
  </si>
  <si>
    <t>83,34</t>
  </si>
  <si>
    <t>208,37</t>
  </si>
  <si>
    <t>528,37</t>
  </si>
  <si>
    <t>647,44</t>
  </si>
  <si>
    <t>270,13</t>
  </si>
  <si>
    <t>126,51</t>
  </si>
  <si>
    <t>296,18</t>
  </si>
  <si>
    <t>193,48</t>
  </si>
  <si>
    <t>327,44</t>
  </si>
  <si>
    <t>416,74</t>
  </si>
  <si>
    <t>480,00</t>
  </si>
  <si>
    <t>572,27</t>
  </si>
  <si>
    <t>635,53</t>
  </si>
  <si>
    <t>2.024,93</t>
  </si>
  <si>
    <t>685,39</t>
  </si>
  <si>
    <t>13,14</t>
  </si>
  <si>
    <t>334,03</t>
  </si>
  <si>
    <t>60.150,00</t>
  </si>
  <si>
    <t>74.030,76</t>
  </si>
  <si>
    <t>42.245,81</t>
  </si>
  <si>
    <t>50.192,05</t>
  </si>
  <si>
    <t>39.932,35</t>
  </si>
  <si>
    <t>83.636,66</t>
  </si>
  <si>
    <t>87.660,07</t>
  </si>
  <si>
    <t>102.898,74</t>
  </si>
  <si>
    <t>248,26</t>
  </si>
  <si>
    <t>523,50</t>
  </si>
  <si>
    <t>324,69</t>
  </si>
  <si>
    <t>304,18</t>
  </si>
  <si>
    <t>161,59</t>
  </si>
  <si>
    <t>204,49</t>
  </si>
  <si>
    <t>17,89</t>
  </si>
  <si>
    <t>3.165,55</t>
  </si>
  <si>
    <t>TARJETA LIVRE / OCUPADO PARA PORTA DE BANHEIRO, CORPO EM ZAMAC E ESPELHO EM LATAO</t>
  </si>
  <si>
    <t>33,47</t>
  </si>
  <si>
    <t>26,42</t>
  </si>
  <si>
    <t>34,30</t>
  </si>
  <si>
    <t>55,82</t>
  </si>
  <si>
    <t>134,80</t>
  </si>
  <si>
    <t>164,02</t>
  </si>
  <si>
    <t>978,79</t>
  </si>
  <si>
    <t>10,49</t>
  </si>
  <si>
    <t>50,85</t>
  </si>
  <si>
    <t>100,51</t>
  </si>
  <si>
    <t>286,13</t>
  </si>
  <si>
    <t>447,66</t>
  </si>
  <si>
    <t>24,94</t>
  </si>
  <si>
    <t>95,04</t>
  </si>
  <si>
    <t>50,05</t>
  </si>
  <si>
    <t>127,30</t>
  </si>
  <si>
    <t>234,69</t>
  </si>
  <si>
    <t>335,25</t>
  </si>
  <si>
    <t>785,79</t>
  </si>
  <si>
    <t>TE DE INSPECAO, PVC, SERIE R, 100 X 75 MM, PARA ESGOTO OU AGUAS PLUVIAIS PREDIAIS</t>
  </si>
  <si>
    <t>TE DE INSPECAO, PVC, SERIE R, 150 X 100 MM, PARA ESGOTO OU AGUAS PLUVIAIS PREDIAIS</t>
  </si>
  <si>
    <t>TE DE INSPECAO, PVC, SERIE R, 75 X 75 MM, PARA ESGOTO OU AGUAS PLUVIAIS PREDIAIS</t>
  </si>
  <si>
    <t>21,22</t>
  </si>
  <si>
    <t>37,12</t>
  </si>
  <si>
    <t>28,11</t>
  </si>
  <si>
    <t>19,12</t>
  </si>
  <si>
    <t>105,71</t>
  </si>
  <si>
    <t>55,41</t>
  </si>
  <si>
    <t>147,77</t>
  </si>
  <si>
    <t>279,79</t>
  </si>
  <si>
    <t>34,60</t>
  </si>
  <si>
    <t>18,11</t>
  </si>
  <si>
    <t>18,97</t>
  </si>
  <si>
    <t>29,06</t>
  </si>
  <si>
    <t>30,52</t>
  </si>
  <si>
    <t>35,17</t>
  </si>
  <si>
    <t>52,27</t>
  </si>
  <si>
    <t>42,04</t>
  </si>
  <si>
    <t>54,45</t>
  </si>
  <si>
    <t>8,60</t>
  </si>
  <si>
    <t>22,14</t>
  </si>
  <si>
    <t>33,54</t>
  </si>
  <si>
    <t>32,04</t>
  </si>
  <si>
    <t>85,32</t>
  </si>
  <si>
    <t>72,10</t>
  </si>
  <si>
    <t>41,58</t>
  </si>
  <si>
    <t>470,07</t>
  </si>
  <si>
    <t>521,88</t>
  </si>
  <si>
    <t>146,60</t>
  </si>
  <si>
    <t>3,05</t>
  </si>
  <si>
    <t>9,41</t>
  </si>
  <si>
    <t>13,66</t>
  </si>
  <si>
    <t>46,52</t>
  </si>
  <si>
    <t>72,26</t>
  </si>
  <si>
    <t>149,44</t>
  </si>
  <si>
    <t>151,98</t>
  </si>
  <si>
    <t>230,36</t>
  </si>
  <si>
    <t>255,06</t>
  </si>
  <si>
    <t>349,85</t>
  </si>
  <si>
    <t>142,87</t>
  </si>
  <si>
    <t>35,55</t>
  </si>
  <si>
    <t>52,11</t>
  </si>
  <si>
    <t>35,19</t>
  </si>
  <si>
    <t>47,34</t>
  </si>
  <si>
    <t>28,09</t>
  </si>
  <si>
    <t>58,71</t>
  </si>
  <si>
    <t>74,61</t>
  </si>
  <si>
    <t>29,86</t>
  </si>
  <si>
    <t>62,36</t>
  </si>
  <si>
    <t>95,13</t>
  </si>
  <si>
    <t>23,31</t>
  </si>
  <si>
    <t>50,69</t>
  </si>
  <si>
    <t>3,72</t>
  </si>
  <si>
    <t>42,54</t>
  </si>
  <si>
    <t>45,29</t>
  </si>
  <si>
    <t>21,14</t>
  </si>
  <si>
    <t>31,67</t>
  </si>
  <si>
    <t>34,20</t>
  </si>
  <si>
    <t>18,47</t>
  </si>
  <si>
    <t>20,78</t>
  </si>
  <si>
    <t>57,58</t>
  </si>
  <si>
    <t>57,22</t>
  </si>
  <si>
    <t>156,99</t>
  </si>
  <si>
    <t>28,22</t>
  </si>
  <si>
    <t>9,47</t>
  </si>
  <si>
    <t>68,58</t>
  </si>
  <si>
    <t>52,86</t>
  </si>
  <si>
    <t>16,33</t>
  </si>
  <si>
    <t>32,80</t>
  </si>
  <si>
    <t>194,73</t>
  </si>
  <si>
    <t>307,82</t>
  </si>
  <si>
    <t>493,45</t>
  </si>
  <si>
    <t>75,37</t>
  </si>
  <si>
    <t>57,84</t>
  </si>
  <si>
    <t>18,61</t>
  </si>
  <si>
    <t>37,66</t>
  </si>
  <si>
    <t>241,82</t>
  </si>
  <si>
    <t>123,84</t>
  </si>
  <si>
    <t>395,61</t>
  </si>
  <si>
    <t>26,74</t>
  </si>
  <si>
    <t>45,38</t>
  </si>
  <si>
    <t>67,94</t>
  </si>
  <si>
    <t>107,37</t>
  </si>
  <si>
    <t>23,17</t>
  </si>
  <si>
    <t>50,68</t>
  </si>
  <si>
    <t>TE, PVC, SERIE R, 100 X 100 MM, PARA ESGOTO OU AGUAS PLUVIAIS PREDIAIS</t>
  </si>
  <si>
    <t>TE, PVC, SERIE R, 100 X 75 MM, PARA ESGOTO OU AGUAS PLUVIAIS PREDIAIS</t>
  </si>
  <si>
    <t>TE, PVC, SERIE R, 150 X 100 MM, PARA ESGOTO OU AGUAS PLUVIAIS PREDIAIS</t>
  </si>
  <si>
    <t>TE, PVC, SERIE R, 150 X 150 MM, PARA ESGOTO OU AGUAS PLUVIAIS PREDIAIS</t>
  </si>
  <si>
    <t>89,13</t>
  </si>
  <si>
    <t>TE, PVC, SERIE R, 75 X 75 MM, PARA ESGOTO OU AGUAS PLUVIAIS PREDIAIS</t>
  </si>
  <si>
    <t>50,64</t>
  </si>
  <si>
    <t>112,38</t>
  </si>
  <si>
    <t>360,94</t>
  </si>
  <si>
    <t>160,93</t>
  </si>
  <si>
    <t>539,81</t>
  </si>
  <si>
    <t>1.551,68</t>
  </si>
  <si>
    <t>1.931,33</t>
  </si>
  <si>
    <t>37,14</t>
  </si>
  <si>
    <t>2.579,69</t>
  </si>
  <si>
    <t>4.322,89</t>
  </si>
  <si>
    <t>4.037,58</t>
  </si>
  <si>
    <t>4.385,75</t>
  </si>
  <si>
    <t>18,56</t>
  </si>
  <si>
    <t>19,74</t>
  </si>
  <si>
    <t>48,31</t>
  </si>
  <si>
    <t>10,53</t>
  </si>
  <si>
    <t>1.077,28</t>
  </si>
  <si>
    <t>126,85</t>
  </si>
  <si>
    <t>170,19</t>
  </si>
  <si>
    <t>196,41</t>
  </si>
  <si>
    <t>160,64</t>
  </si>
  <si>
    <t>219,06</t>
  </si>
  <si>
    <t>245,34</t>
  </si>
  <si>
    <t>50,28</t>
  </si>
  <si>
    <t>17,37</t>
  </si>
  <si>
    <t>41,40</t>
  </si>
  <si>
    <t>24,56</t>
  </si>
  <si>
    <t>99,03</t>
  </si>
  <si>
    <t>54,47</t>
  </si>
  <si>
    <t>65,02</t>
  </si>
  <si>
    <t>91,33</t>
  </si>
  <si>
    <t>34,00</t>
  </si>
  <si>
    <t>136,89</t>
  </si>
  <si>
    <t>56,06</t>
  </si>
  <si>
    <t>84,65</t>
  </si>
  <si>
    <t>98,65</t>
  </si>
  <si>
    <t>142,30</t>
  </si>
  <si>
    <t>157,17</t>
  </si>
  <si>
    <t>76,42</t>
  </si>
  <si>
    <t>198,72</t>
  </si>
  <si>
    <t>218,68</t>
  </si>
  <si>
    <t>238,50</t>
  </si>
  <si>
    <t>258,38</t>
  </si>
  <si>
    <t>286,08</t>
  </si>
  <si>
    <t>189,19</t>
  </si>
  <si>
    <t>301,48</t>
  </si>
  <si>
    <t>395,93</t>
  </si>
  <si>
    <t>486,77</t>
  </si>
  <si>
    <t>541,78</t>
  </si>
  <si>
    <t>606,55</t>
  </si>
  <si>
    <t>59,47</t>
  </si>
  <si>
    <t>TELHA TERMOISOLANTE REVESTIDA EM ACO GALVALUME, FACE SUPERIOR TRAPEZOIDAL E FACE INFERIOR PLANA (NAO INCLUI ACESSORIOS DE FIXACAO), REVEST COM ESPESSURA DE 0,50 MM, COM PRE-PINTURA DE COR BRANCA NAS DUAS FACES, NUCLEO EM POLIIOCIANURATO (PIR) COM ESPESSURA DE 50 MM</t>
  </si>
  <si>
    <t>234,02</t>
  </si>
  <si>
    <t>190,92</t>
  </si>
  <si>
    <t>197,16</t>
  </si>
  <si>
    <t>203,59</t>
  </si>
  <si>
    <t>62,14</t>
  </si>
  <si>
    <t>295,28</t>
  </si>
  <si>
    <t>373,05</t>
  </si>
  <si>
    <t>2.816,72</t>
  </si>
  <si>
    <t>15,81</t>
  </si>
  <si>
    <t>82,85</t>
  </si>
  <si>
    <t>23,52</t>
  </si>
  <si>
    <t>68,56</t>
  </si>
  <si>
    <t>860,30</t>
  </si>
  <si>
    <t>1.207,43</t>
  </si>
  <si>
    <t>14,73</t>
  </si>
  <si>
    <t>TIJOLO CERAMICO LAMINADO 5,5 X 11 X 23 CM (L X A X C)</t>
  </si>
  <si>
    <t>TIJOLO CERAMICO MACICO APARENTE *6 X 12 X 24* CM (L X A X C)</t>
  </si>
  <si>
    <t>TIJOLO CERAMICO MACICO APARENTE 2 FUROS, *6,5 X 10 X 20* CM (L X A X C)</t>
  </si>
  <si>
    <t>TIJOLO CERAMICO MACICO COMUM *5 X 10 X 20* CM (L X A X C)</t>
  </si>
  <si>
    <t>TIJOLO CERAMICO REFRATARIO 2,5 X 11,4 X 22,9 CM (L X A X C)</t>
  </si>
  <si>
    <t>TIJOLO CERAMICO REFRATARIO 6,3 X 11,4 X 22,9 CM (L X A X C)</t>
  </si>
  <si>
    <t>5,31</t>
  </si>
  <si>
    <t>13,17</t>
  </si>
  <si>
    <t>TINTA A OLEO BRILHANTE, PARA MADEIRAS E METAIS</t>
  </si>
  <si>
    <t>26,01</t>
  </si>
  <si>
    <t>14,59</t>
  </si>
  <si>
    <t>7,72</t>
  </si>
  <si>
    <t>77,74</t>
  </si>
  <si>
    <t>83,79</t>
  </si>
  <si>
    <t>TINTA EPOXI BASE AGUA PREMIUM, BRANCA</t>
  </si>
  <si>
    <t>43,45</t>
  </si>
  <si>
    <t>TINTA ESMALTE BASE AGUA PREMIUM ACETINADO</t>
  </si>
  <si>
    <t>22,47</t>
  </si>
  <si>
    <t>TINTA ESMALTE BASE AGUA PREMIUM BRILHANTE</t>
  </si>
  <si>
    <t>21,06</t>
  </si>
  <si>
    <t>TINTA ESMALTE SINTETICO PREMIUM DE DUPLA ACAO GRAFITE FOSCO PARA SUPERFICIES METALICAS FERROSAS</t>
  </si>
  <si>
    <t>TINTA ESMALTE SINTETICO PREMIUM DE EFEITO PROTETOR DE SUPERFICIE METALICA ALUMINIO</t>
  </si>
  <si>
    <t>21,35</t>
  </si>
  <si>
    <t>TINTA ESMALTE SINTETICO STANDARD ACETINADO</t>
  </si>
  <si>
    <t>TINTA ESMALTE SINTETICO STANDARD BRILHANTE</t>
  </si>
  <si>
    <t>TINTA ESMALTE SINTETICO STANDARD FOSCO</t>
  </si>
  <si>
    <t>15,11</t>
  </si>
  <si>
    <t>14,93</t>
  </si>
  <si>
    <t>28,06</t>
  </si>
  <si>
    <t>26,44</t>
  </si>
  <si>
    <t>9,65</t>
  </si>
  <si>
    <t>6,20</t>
  </si>
  <si>
    <t>2.704,33</t>
  </si>
  <si>
    <t>97,36</t>
  </si>
  <si>
    <t>103,99</t>
  </si>
  <si>
    <t>24,92</t>
  </si>
  <si>
    <t>172,61</t>
  </si>
  <si>
    <t>65,19</t>
  </si>
  <si>
    <t>49,38</t>
  </si>
  <si>
    <t>119,04</t>
  </si>
  <si>
    <t>41,47</t>
  </si>
  <si>
    <t>43,21</t>
  </si>
  <si>
    <t>20,90</t>
  </si>
  <si>
    <t>23,11</t>
  </si>
  <si>
    <t>61.849,87</t>
  </si>
  <si>
    <t>9.560,66</t>
  </si>
  <si>
    <t>4.385,62</t>
  </si>
  <si>
    <t>12.058,28</t>
  </si>
  <si>
    <t>78.207,01</t>
  </si>
  <si>
    <t>16.915,99</t>
  </si>
  <si>
    <t>5.356,73</t>
  </si>
  <si>
    <t>19.735,32</t>
  </si>
  <si>
    <t>5.983,24</t>
  </si>
  <si>
    <t>32.204,91</t>
  </si>
  <si>
    <t>7.737,50</t>
  </si>
  <si>
    <t>44.174,54</t>
  </si>
  <si>
    <t>153,77</t>
  </si>
  <si>
    <t>648.012,20</t>
  </si>
  <si>
    <t>2.669.582,29</t>
  </si>
  <si>
    <t>628.666,55</t>
  </si>
  <si>
    <t>815.000,00</t>
  </si>
  <si>
    <t>810.015,21</t>
  </si>
  <si>
    <t>1.200.617,08</t>
  </si>
  <si>
    <t>657.981,61</t>
  </si>
  <si>
    <t>182.523,35</t>
  </si>
  <si>
    <t>211.495,31</t>
  </si>
  <si>
    <t>62.289,71</t>
  </si>
  <si>
    <t>101.012,18</t>
  </si>
  <si>
    <t>155.000,00</t>
  </si>
  <si>
    <t>149.314,24</t>
  </si>
  <si>
    <t>166.588,77</t>
  </si>
  <si>
    <t>TRAVA / PRENDEDOR DE PORTA, EM LATAO CROMADO, MONTADO EM PISO</t>
  </si>
  <si>
    <t>141,00</t>
  </si>
  <si>
    <t>TRILHO PANTOGRAFICO CONCAVO, TIPO U, EM ALUMINIO, COM DIMENSOES DE APROX *35 X 35* MM, PARA ROLDANA DE PORTA DE CORRER</t>
  </si>
  <si>
    <t>15,02</t>
  </si>
  <si>
    <t>TRILHO PANTOGRAFICO RETO, EM ALUMINIO, TIPO U, COM DIMENSOES DE *38 X 38* MM PARA PORTA DE CORRER</t>
  </si>
  <si>
    <t>30,73</t>
  </si>
  <si>
    <t>TRILHO QUADRADO FRIZADO PARA RODIZIO (VERGALHAO MACICO), EM ALUMINIO, COM DIMENSOES DE *6 X 6* MM</t>
  </si>
  <si>
    <t>671,25</t>
  </si>
  <si>
    <t>10,38</t>
  </si>
  <si>
    <t>19,37</t>
  </si>
  <si>
    <t>31,83</t>
  </si>
  <si>
    <t>67,55</t>
  </si>
  <si>
    <t>23,48</t>
  </si>
  <si>
    <t>79,53</t>
  </si>
  <si>
    <t>58,63</t>
  </si>
  <si>
    <t>TUBO ACO CARBONO SEM COSTURA 1 1/4", E= *3,56 MM, SCHEDULE 40, *3,38* KG/M</t>
  </si>
  <si>
    <t>53,80</t>
  </si>
  <si>
    <t>26,15</t>
  </si>
  <si>
    <t>TUBO ACO CARBONO SEM COSTURA 1", E= *3,38 MM, SCHEDULE 40, *2,50* KG/M</t>
  </si>
  <si>
    <t>40,15</t>
  </si>
  <si>
    <t>1.243,31</t>
  </si>
  <si>
    <t>116,57</t>
  </si>
  <si>
    <t>71,95</t>
  </si>
  <si>
    <t>2.385,67</t>
  </si>
  <si>
    <t>1.322,02</t>
  </si>
  <si>
    <t>35,67</t>
  </si>
  <si>
    <t>44,95</t>
  </si>
  <si>
    <t>TUBO ACO CARBONO SEM COSTURA 3", E= *5,49 MM, SCHEDULE 40, *11,28* KG/M</t>
  </si>
  <si>
    <t>146,76</t>
  </si>
  <si>
    <t>213,54</t>
  </si>
  <si>
    <t>TUBO ACO CARBONO SEM COSTURA 5", E= *6,55 MM, SCHEDULE 40, *21,75* KG/M</t>
  </si>
  <si>
    <t>334,98</t>
  </si>
  <si>
    <t>575,59</t>
  </si>
  <si>
    <t>377,07</t>
  </si>
  <si>
    <t>756,43</t>
  </si>
  <si>
    <t>437,49</t>
  </si>
  <si>
    <t>477,26</t>
  </si>
  <si>
    <t>567,75</t>
  </si>
  <si>
    <t>132,30</t>
  </si>
  <si>
    <t>39,38</t>
  </si>
  <si>
    <t>43,52</t>
  </si>
  <si>
    <t>56,79</t>
  </si>
  <si>
    <t>79,46</t>
  </si>
  <si>
    <t>91,29</t>
  </si>
  <si>
    <t>43,56</t>
  </si>
  <si>
    <t>37,50</t>
  </si>
  <si>
    <t>15,84</t>
  </si>
  <si>
    <t>29,73</t>
  </si>
  <si>
    <t>77,96</t>
  </si>
  <si>
    <t>62,82</t>
  </si>
  <si>
    <t>20,04</t>
  </si>
  <si>
    <t>144,48</t>
  </si>
  <si>
    <t>216,31</t>
  </si>
  <si>
    <t>234,59</t>
  </si>
  <si>
    <t>17,01</t>
  </si>
  <si>
    <t>27,34</t>
  </si>
  <si>
    <t>150,92</t>
  </si>
  <si>
    <t>243,76</t>
  </si>
  <si>
    <t>301,89</t>
  </si>
  <si>
    <t>391,03</t>
  </si>
  <si>
    <t>58,95</t>
  </si>
  <si>
    <t>1.558,76</t>
  </si>
  <si>
    <t>444,41</t>
  </si>
  <si>
    <t>1.172,74</t>
  </si>
  <si>
    <t>2.446,46</t>
  </si>
  <si>
    <t>170,45</t>
  </si>
  <si>
    <t>201,59</t>
  </si>
  <si>
    <t>831,02</t>
  </si>
  <si>
    <t>23,36</t>
  </si>
  <si>
    <t>32,01</t>
  </si>
  <si>
    <t>48,80</t>
  </si>
  <si>
    <t>74,96</t>
  </si>
  <si>
    <t>118,79</t>
  </si>
  <si>
    <t>75,27</t>
  </si>
  <si>
    <t>89,28</t>
  </si>
  <si>
    <t>101,89</t>
  </si>
  <si>
    <t>13,70</t>
  </si>
  <si>
    <t>70,46</t>
  </si>
  <si>
    <t>121,94</t>
  </si>
  <si>
    <t>123,66</t>
  </si>
  <si>
    <t>67,66</t>
  </si>
  <si>
    <t>16,38</t>
  </si>
  <si>
    <t>54,39</t>
  </si>
  <si>
    <t>68,71</t>
  </si>
  <si>
    <t>124,85</t>
  </si>
  <si>
    <t>229,82</t>
  </si>
  <si>
    <t>338,59</t>
  </si>
  <si>
    <t>54,01</t>
  </si>
  <si>
    <t>513,39</t>
  </si>
  <si>
    <t>406,51</t>
  </si>
  <si>
    <t>21,56</t>
  </si>
  <si>
    <t>37,09</t>
  </si>
  <si>
    <t>47,07</t>
  </si>
  <si>
    <t>68,35</t>
  </si>
  <si>
    <t>92,30</t>
  </si>
  <si>
    <t>133,86</t>
  </si>
  <si>
    <t>188,59</t>
  </si>
  <si>
    <t>275,68</t>
  </si>
  <si>
    <t>90,55</t>
  </si>
  <si>
    <t>159,14</t>
  </si>
  <si>
    <t>130,97</t>
  </si>
  <si>
    <t>40,10</t>
  </si>
  <si>
    <t>220,39</t>
  </si>
  <si>
    <t>285,94</t>
  </si>
  <si>
    <t>423,50</t>
  </si>
  <si>
    <t>65,35</t>
  </si>
  <si>
    <t>623,37</t>
  </si>
  <si>
    <t>13,61</t>
  </si>
  <si>
    <t>20,94</t>
  </si>
  <si>
    <t>177,65</t>
  </si>
  <si>
    <t>TUBO DE CONCRETO ARMADO PARA AGUAS PLUVIAIS, CLASSE PA-1, COM ENCAIXE PONTA E BOLSA, DIAMETRO NOMINAL DE = 600 MM</t>
  </si>
  <si>
    <t>TUBO DE CONCRETO ARMADO PARA AGUAS PLUVIAIS, CLASSE PA-1, COM ENCAIXE PONTA E BOLSA, DIAMETRO NOMINAL DE 1000 MM</t>
  </si>
  <si>
    <t>187,15</t>
  </si>
  <si>
    <t>TUBO DE CONCRETO ARMADO PARA AGUAS PLUVIAIS, CLASSE PA-1, COM ENCAIXE PONTA E BOLSA, DIAMETRO NOMINAL DE 1100 MM</t>
  </si>
  <si>
    <t>262,18</t>
  </si>
  <si>
    <t>TUBO DE CONCRETO ARMADO PARA AGUAS PLUVIAIS, CLASSE PA-1, COM ENCAIXE PONTA E BOLSA, DIAMETRO NOMINAL DE 1200 MM</t>
  </si>
  <si>
    <t>279,52</t>
  </si>
  <si>
    <t>TUBO DE CONCRETO ARMADO PARA AGUAS PLUVIAIS, CLASSE PA-1, COM ENCAIXE PONTA E BOLSA, DIAMETRO NOMINAL DE 1500 MM</t>
  </si>
  <si>
    <t>404,97</t>
  </si>
  <si>
    <t>TUBO DE CONCRETO ARMADO PARA AGUAS PLUVIAIS, CLASSE PA-1, COM ENCAIXE PONTA E BOLSA, DIAMETRO NOMINAL DE 2000 MM</t>
  </si>
  <si>
    <t>1.122,18</t>
  </si>
  <si>
    <t>TUBO DE CONCRETO ARMADO PARA AGUAS PLUVIAIS, CLASSE PA-1, COM ENCAIXE PONTA E BOLSA, DIAMETRO NOMINAL DE 300 MM</t>
  </si>
  <si>
    <t>43,96</t>
  </si>
  <si>
    <t>TUBO DE CONCRETO ARMADO PARA AGUAS PLUVIAIS, CLASSE PA-1, COM ENCAIXE PONTA E BOLSA, DIAMETRO NOMINAL DE 400 MM</t>
  </si>
  <si>
    <t>49,61</t>
  </si>
  <si>
    <t>TUBO DE CONCRETO ARMADO PARA AGUAS PLUVIAIS, CLASSE PA-1, COM ENCAIXE PONTA E BOLSA, DIAMETRO NOMINAL DE 500 MM</t>
  </si>
  <si>
    <t>59,29</t>
  </si>
  <si>
    <t>TUBO DE CONCRETO ARMADO PARA AGUAS PLUVIAIS, CLASSE PA-1, COM ENCAIXE PONTA E BOLSA, DIAMETRO NOMINAL DE 700 MM</t>
  </si>
  <si>
    <t>130,85</t>
  </si>
  <si>
    <t>TUBO DE CONCRETO ARMADO PARA AGUAS PLUVIAIS, CLASSE PA-1, COM ENCAIXE PONTA E BOLSA, DIAMETRO NOMINAL DE 800 MM</t>
  </si>
  <si>
    <t>159,73</t>
  </si>
  <si>
    <t>TUBO DE CONCRETO ARMADO PARA AGUAS PLUVIAIS, CLASSE PA-1, COM ENCAIXE PONTA E BOLSA, DIAMETRO NOMINAL DE 900 MM</t>
  </si>
  <si>
    <t>183,52</t>
  </si>
  <si>
    <t>TUBO DE CONCRETO ARMADO PARA AGUAS PLUVIAIS, CLASSE PA-2, COM ENCAIXE PONTA E BOLSA, DIAMETRO NOMINAL DE 1000 MM</t>
  </si>
  <si>
    <t>205,71</t>
  </si>
  <si>
    <t>TUBO DE CONCRETO ARMADO PARA AGUAS PLUVIAIS, CLASSE PA-2, COM ENCAIXE PONTA E BOLSA, DIAMETRO NOMINAL DE 1100 MM</t>
  </si>
  <si>
    <t>283,96</t>
  </si>
  <si>
    <t>TUBO DE CONCRETO ARMADO PARA AGUAS PLUVIAIS, CLASSE PA-2, COM ENCAIXE PONTA E BOLSA, DIAMETRO NOMINAL DE 1200 MM</t>
  </si>
  <si>
    <t>301,71</t>
  </si>
  <si>
    <t>TUBO DE CONCRETO ARMADO PARA AGUAS PLUVIAIS, CLASSE PA-2, COM ENCAIXE PONTA E BOLSA, DIAMETRO NOMINAL DE 1500 MM</t>
  </si>
  <si>
    <t>433,21</t>
  </si>
  <si>
    <t>TUBO DE CONCRETO ARMADO PARA AGUAS PLUVIAIS, CLASSE PA-2, COM ENCAIXE PONTA E BOLSA, DIAMETRO NOMINAL DE 2000 MM</t>
  </si>
  <si>
    <t>1.258,48</t>
  </si>
  <si>
    <t>TUBO DE CONCRETO ARMADO PARA AGUAS PLUVIAIS, CLASSE PA-2, COM ENCAIXE PONTA E BOLSA, DIAMETRO NOMINAL DE 300 MM</t>
  </si>
  <si>
    <t>TUBO DE CONCRETO ARMADO PARA AGUAS PLUVIAIS, CLASSE PA-2, COM ENCAIXE PONTA E BOLSA, DIAMETRO NOMINAL DE 400 MM</t>
  </si>
  <si>
    <t>52,43</t>
  </si>
  <si>
    <t>TUBO DE CONCRETO ARMADO PARA AGUAS PLUVIAIS, CLASSE PA-2, COM ENCAIXE PONTA E BOLSA, DIAMETRO NOMINAL DE 500 MM</t>
  </si>
  <si>
    <t>TUBO DE CONCRETO ARMADO PARA AGUAS PLUVIAIS, CLASSE PA-2, COM ENCAIXE PONTA E BOLSA, DIAMETRO NOMINAL DE 600 MM</t>
  </si>
  <si>
    <t>83,29</t>
  </si>
  <si>
    <t>TUBO DE CONCRETO ARMADO PARA AGUAS PLUVIAIS, CLASSE PA-2, COM ENCAIXE PONTA E BOLSA, DIAMETRO NOMINAL DE 700 MM</t>
  </si>
  <si>
    <t>127,46</t>
  </si>
  <si>
    <t>TUBO DE CONCRETO ARMADO PARA AGUAS PLUVIAIS, CLASSE PA-2, COM ENCAIXE PONTA E BOLSA, DIAMETRO NOMINAL DE 800 MM</t>
  </si>
  <si>
    <t>TUBO DE CONCRETO ARMADO PARA AGUAS PLUVIAIS, CLASSE PA-2, COM ENCAIXE PONTA E BOLSA, DIAMETRO NOMINAL DE 900 MM</t>
  </si>
  <si>
    <t>185,54</t>
  </si>
  <si>
    <t>TUBO DE CONCRETO ARMADO PARA AGUAS PLUVIAIS, CLASSE PA-3, COM ENCAIXE PONTA E BOLSA, DIAMETRO NOMINAL DE 1000 MM</t>
  </si>
  <si>
    <t>TUBO DE CONCRETO ARMADO PARA AGUAS PLUVIAIS, CLASSE PA-3, COM ENCAIXE PONTA E BOLSA, DIAMETRO NOMINAL DE 1100 MM</t>
  </si>
  <si>
    <t>344,87</t>
  </si>
  <si>
    <t>TUBO DE CONCRETO ARMADO PARA AGUAS PLUVIAIS, CLASSE PA-3, COM ENCAIXE PONTA E BOLSA, DIAMETRO NOMINAL DE 1200 MM</t>
  </si>
  <si>
    <t>416,99</t>
  </si>
  <si>
    <t>TUBO DE CONCRETO ARMADO PARA AGUAS PLUVIAIS, CLASSE PA-3, COM ENCAIXE PONTA E BOLSA, DIAMETRO NOMINAL DE 1500 MM</t>
  </si>
  <si>
    <t>633,27</t>
  </si>
  <si>
    <t>TUBO DE CONCRETO ARMADO PARA AGUAS PLUVIAIS, CLASSE PA-3, COM ENCAIXE PONTA E BOLSA, DIAMETRO NOMINAL DE 400 MM</t>
  </si>
  <si>
    <t>76,63</t>
  </si>
  <si>
    <t>TUBO DE CONCRETO ARMADO PARA AGUAS PLUVIAIS, CLASSE PA-3, COM ENCAIXE PONTA E BOLSA, DIAMETRO NOMINAL DE 500 MM</t>
  </si>
  <si>
    <t>103,26</t>
  </si>
  <si>
    <t>TUBO DE CONCRETO ARMADO PARA AGUAS PLUVIAIS, CLASSE PA-3, COM ENCAIXE PONTA E BOLSA, DIAMETRO NOMINAL DE 600 MM</t>
  </si>
  <si>
    <t>125,04</t>
  </si>
  <si>
    <t>TUBO DE CONCRETO ARMADO PARA AGUAS PLUVIAIS, CLASSE PA-3, COM ENCAIXE PONTA E BOLSA, DIAMETRO NOMINAL DE 700 MM</t>
  </si>
  <si>
    <t>215,39</t>
  </si>
  <si>
    <t>TUBO DE CONCRETO ARMADO PARA AGUAS PLUVIAIS, CLASSE PA-3, COM ENCAIXE PONTA E BOLSA, DIAMETRO NOMINAL DE 800 MM</t>
  </si>
  <si>
    <t>224,43</t>
  </si>
  <si>
    <t>TUBO DE CONCRETO ARMADO PARA AGUAS PLUVIAIS, CLASSE PA-3, COM ENCAIXE PONTA E BOLSA, DIAMETRO NOMINAL DE 900 MM</t>
  </si>
  <si>
    <t>240,40</t>
  </si>
  <si>
    <t>TUBO DE CONCRETO ARMADO PARA ESGOTO SANITARIO, CLASSE EA-2, COM ENCAIXE PONTA E BOLSA, COM JUNTA ELASTICA, DIAMETRO NOMINAL DE 1000 MM</t>
  </si>
  <si>
    <t>375,93</t>
  </si>
  <si>
    <t>TUBO DE CONCRETO ARMADO PARA ESGOTO SANITARIO, CLASSE EA-2, COM ENCAIXE PONTA E BOLSA, COM JUNTA ELASTICA, DIAMETRO NOMINAL DE 300 MM</t>
  </si>
  <si>
    <t>TUBO DE CONCRETO ARMADO PARA ESGOTO SANITARIO, CLASSE EA-2, COM ENCAIXE PONTA E BOLSA, COM JUNTA ELASTICA, DIAMETRO NOMINAL DE 400 MM</t>
  </si>
  <si>
    <t>80,67</t>
  </si>
  <si>
    <t>TUBO DE CONCRETO ARMADO PARA ESGOTO SANITARIO, CLASSE EA-2, COM ENCAIXE PONTA E BOLSA, COM JUNTA ELASTICA, DIAMETRO NOMINAL DE 500 MM</t>
  </si>
  <si>
    <t>149,24</t>
  </si>
  <si>
    <t>TUBO DE CONCRETO ARMADO PARA ESGOTO SANITARIO, CLASSE EA-2, COM ENCAIXE PONTA E BOLSA, COM JUNTA ELASTICA, DIAMETRO NOMINAL DE 600 MM</t>
  </si>
  <si>
    <t>183,12</t>
  </si>
  <si>
    <t>TUBO DE CONCRETO ARMADO PARA ESGOTO SANITARIO, CLASSE EA-2, COM ENCAIXE PONTA E BOLSA, COM JUNTA ELASTICA, DIAMETRO NOMINAL DE 700 MM</t>
  </si>
  <si>
    <t>TUBO DE CONCRETO ARMADO PARA ESGOTO SANITARIO, CLASSE EA-2, COM ENCAIXE PONTA E BOLSA, COM JUNTA ELASTICA, DIAMETRO NOMINAL DE 800 MM</t>
  </si>
  <si>
    <t>244,47</t>
  </si>
  <si>
    <t>TUBO DE CONCRETO ARMADO PARA ESGOTO SANITARIO, CLASSE EA-2, COM ENCAIXE PONTA E BOLSA, COM JUNTA ELASTICA, DIAMETRO NOMINAL DE 900 MM</t>
  </si>
  <si>
    <t>370,68</t>
  </si>
  <si>
    <t>TUBO DE CONCRETO ARMADO PARA ESGOTO SANITARIO, CLASSE EA-3, COM ENCAIXE PONTA E BOLSA, COM JUNTA ELASTICA, DIAMETRO NOMINAL DE 1000 MM</t>
  </si>
  <si>
    <t>TUBO DE CONCRETO ARMADO PARA ESGOTO SANITARIO, CLASSE EA-3, COM ENCAIXE PONTA E BOLSA, COM JUNTA ELASTICA, DIAMETRO NOMINAL DE 400 MM</t>
  </si>
  <si>
    <t>TUBO DE CONCRETO ARMADO PARA ESGOTO SANITARIO, CLASSE EA-3, COM ENCAIXE PONTA E BOLSA, COM JUNTA ELASTICA, DIAMETRO NOMINAL DE 500 MM</t>
  </si>
  <si>
    <t>198,45</t>
  </si>
  <si>
    <t>TUBO DE CONCRETO ARMADO PARA ESGOTO SANITARIO, CLASSE EA-3, COM ENCAIXE PONTA E BOLSA, COM JUNTA ELASTICA, DIAMETRO NOMINAL DE 600 MM</t>
  </si>
  <si>
    <t>210,15</t>
  </si>
  <si>
    <t>TUBO DE CONCRETO ARMADO PARA ESGOTO SANITARIO, CLASSE EA-3, COM ENCAIXE PONTA E BOLSA, COM JUNTA ELASTICA, DIAMETRO NOMINAL DE 700 MM</t>
  </si>
  <si>
    <t>274,28</t>
  </si>
  <si>
    <t>TUBO DE CONCRETO ARMADO PARA ESGOTO SANITARIO, CLASSE EA-3, COM ENCAIXE PONTA E BOLSA, COM JUNTA ELASTICA, DIAMETRO NOMINAL DE 800 MM</t>
  </si>
  <si>
    <t>300,50</t>
  </si>
  <si>
    <t>TUBO DE CONCRETO ARMADO PARA ESGOTO SANITARIO, CLASSE EA-3, COM ENCAIXE PONTA E BOLSA, COM JUNTA ELASTICA, DIAMETRO NOMINAL DE 900 MM</t>
  </si>
  <si>
    <t>425,54</t>
  </si>
  <si>
    <t>TUBO DE CONCRETO SIMPLES PARA AGUAS PLUVIAIS, CLASSE PS1, COM ENCAIXE MACHO E FEMEA, DIAMETRO NOMINAL DE 200 MM</t>
  </si>
  <si>
    <t>TUBO DE CONCRETO SIMPLES PARA AGUAS PLUVIAIS, CLASSE PS1, COM ENCAIXE MACHO E FEMEA, DIAMETRO NOMINAL DE 300 MM</t>
  </si>
  <si>
    <t>27,88</t>
  </si>
  <si>
    <t>TUBO DE CONCRETO SIMPLES PARA AGUAS PLUVIAIS, CLASSE PS1, COM ENCAIXE MACHO E FEMEA, DIAMETRO NOMINAL DE 400 MM</t>
  </si>
  <si>
    <t>38,93</t>
  </si>
  <si>
    <t>TUBO DE CONCRETO SIMPLES PARA AGUAS PLUVIAIS, CLASSE PS1, COM ENCAIXE MACHO E FEMEA, DIAMETRO NOMINAL DE 500 MM</t>
  </si>
  <si>
    <t>56,58</t>
  </si>
  <si>
    <t>TUBO DE CONCRETO SIMPLES PARA AGUAS PLUVIAIS, CLASSE PS1, COM ENCAIXE MACHO E FEMEA, DIAMETRO NOMINAL DE 600 MM</t>
  </si>
  <si>
    <t>TUBO DE CONCRETO SIMPLES PARA AGUAS PLUVIAIS, CLASSE PS1, COM ENCAIXE PONTA E BOLSA, DIAMETRO NOMINAL DE 200 MM</t>
  </si>
  <si>
    <t>TUBO DE CONCRETO SIMPLES PARA AGUAS PLUVIAIS, CLASSE PS1, COM ENCAIXE PONTA E BOLSA, DIAMETRO NOMINAL DE 300 MM</t>
  </si>
  <si>
    <t>33,50</t>
  </si>
  <si>
    <t>TUBO DE CONCRETO SIMPLES PARA AGUAS PLUVIAIS, CLASSE PS1, COM ENCAIXE PONTA E BOLSA, DIAMETRO NOMINAL DE 400 MM</t>
  </si>
  <si>
    <t>39,58</t>
  </si>
  <si>
    <t>TUBO DE CONCRETO SIMPLES PARA AGUAS PLUVIAIS, CLASSE PS1, COM ENCAIXE PONTA E BOLSA, DIAMETRO NOMINAL DE 500 MM</t>
  </si>
  <si>
    <t>58,91</t>
  </si>
  <si>
    <t>TUBO DE CONCRETO SIMPLES PARA AGUAS PLUVIAIS, CLASSE PS1, COM ENCAIXE PONTA E BOLSA, DIAMETRO NOMINAL DE 600 MM</t>
  </si>
  <si>
    <t>70,53</t>
  </si>
  <si>
    <t>TUBO DE CONCRETO SIMPLES PARA AGUAS PLUVIAIS, CLASSE PS2, COM ENCAIXE PONTA E BOLSA, DIAMETRO NOMINAL DE 200 MM</t>
  </si>
  <si>
    <t>TUBO DE CONCRETO SIMPLES PARA AGUAS PLUVIAIS, CLASSE PS2, COM ENCAIXE PONTA E BOLSA, DIAMETRO NOMINAL DE 300 MM</t>
  </si>
  <si>
    <t>TUBO DE CONCRETO SIMPLES PARA AGUAS PLUVIAIS, CLASSE PS2, COM ENCAIXE PONTA E BOLSA, DIAMETRO NOMINAL DE 400 MM</t>
  </si>
  <si>
    <t>TUBO DE CONCRETO SIMPLES PARA AGUAS PLUVIAIS, CLASSE PS2, COM ENCAIXE PONTA E BOLSA, DIAMETRO NOMINAL DE 500 MM</t>
  </si>
  <si>
    <t>61,63</t>
  </si>
  <si>
    <t>TUBO DE CONCRETO SIMPLES PARA AGUAS PLUVIAIS, CLASSE PS2, COM ENCAIXE PONTA E BOLSA, DIAMETRO NOMINAL DE 600 MM</t>
  </si>
  <si>
    <t>72,79</t>
  </si>
  <si>
    <t>TUBO DE CONCRETO SIMPLES PARA ESGOTO SANITARIO, CLASSE ES, COM ENCAIXE PONTA E BOLSA, COM JUNTA ELASTICA, DIAMETRO NOMINAL DE 400 MM</t>
  </si>
  <si>
    <t>63,37</t>
  </si>
  <si>
    <t>TUBO DE CONCRETO SIMPLES PARA ESGOTO SANITARIO, CLASSE ES, COM ENCAIXE PONTA E BOLSA, COM JUNTA ELASTICA, DIAMETRO NOMINAL DE 500 MM</t>
  </si>
  <si>
    <t>76,95</t>
  </si>
  <si>
    <t>TUBO DE CONCRETO SIMPLES PARA ESGOTO SANITARIO, CLASSE ES, COM ENCAIXE PONTA E BOLSA, COM JUNTA ELASTICA, DIAMETRO NOMINAL DE 600 MM</t>
  </si>
  <si>
    <t>104,12</t>
  </si>
  <si>
    <t>TUBO DE CONCRETO SIMPLES POROSO PARA DRENAGEM (DRENO POROSO), COM ENCAIXE MACHO E FEMEA, DIAMETRO NOMINAL DE 200 MM</t>
  </si>
  <si>
    <t>20,82</t>
  </si>
  <si>
    <t>TUBO DE CONCRETO SIMPLES POROSO PARA DRENAGEM (DRENO POROSO), COM ENCAIXE MACHO E FEMEA, DIAMETRO NOMINAL DE 300 MM</t>
  </si>
  <si>
    <t>3.989,62</t>
  </si>
  <si>
    <t>97,78</t>
  </si>
  <si>
    <t>6.997,20</t>
  </si>
  <si>
    <t>9.547,94</t>
  </si>
  <si>
    <t>209,88</t>
  </si>
  <si>
    <t>9.057,36</t>
  </si>
  <si>
    <t>3.618,56</t>
  </si>
  <si>
    <t>327,18</t>
  </si>
  <si>
    <t>801,69</t>
  </si>
  <si>
    <t>1.291,23</t>
  </si>
  <si>
    <t>2.266,93</t>
  </si>
  <si>
    <t>3.371,57</t>
  </si>
  <si>
    <t>1.690,75</t>
  </si>
  <si>
    <t>46,58</t>
  </si>
  <si>
    <t>2.205,87</t>
  </si>
  <si>
    <t>55,49</t>
  </si>
  <si>
    <t>72,27</t>
  </si>
  <si>
    <t>172,51</t>
  </si>
  <si>
    <t>502,46</t>
  </si>
  <si>
    <t>TUBO DE REVESTIMENTO, EM ACO, CORPO SCHEDULE 40, PONTEIRA SCHEDULE 80, ROSQUEAVEL E SEGMENTADO PARA PERFURACAO, DIAMETRO 10'' (310 MM)</t>
  </si>
  <si>
    <t>2.250,21</t>
  </si>
  <si>
    <t>TUBO DE REVESTIMENTO, EM ACO, CORPO SCHEDULE 40, PONTEIRA SCHEDULE 80, ROSQUEAVEL E SEGMENTADO PARA PERFURACAO, DIAMETRO 12" (320 MM)</t>
  </si>
  <si>
    <t>2.759,67</t>
  </si>
  <si>
    <t>TUBO DE REVESTIMENTO, EM ACO, CORPO SCHEDULE 40, PONTEIRA SCHEDULE 80, ROSQUEAVEL E SEGMENTADO PARA PERFURACAO, DIAMETRO 14'' (400 MM)</t>
  </si>
  <si>
    <t>3.198,68</t>
  </si>
  <si>
    <t>TUBO DE REVESTIMENTO, EM ACO, CORPO SCHEDULE 40, PONTEIRA SCHEDULE 80, ROSQUEAVEL E SEGMENTADO PARA PERFURACAO, DIAMETRO 16'' (450 MM)</t>
  </si>
  <si>
    <t>4.225,01</t>
  </si>
  <si>
    <t>TUBO DE REVESTIMENTO, EM ACO, CORPO SCHEDULE 40, PONTEIRA SCHEDULE 80, ROSQUEAVEL E SEGMENTADO PARA PERFURACAO, DIAMETRO 4'' (450 MM)</t>
  </si>
  <si>
    <t>748,87</t>
  </si>
  <si>
    <t>TUBO DE REVESTIMENTO, EM ACO, CORPO SCHEDULE 40, PONTEIRA SCHEDULE 80, ROSQUEAVEL E SEGMENTADO PARA PERFURACAO, DIAMETRO 6'' (200 MM)</t>
  </si>
  <si>
    <t>1.042,97</t>
  </si>
  <si>
    <t>TUBO DE REVESTIMENTO, EM ACO, CORPO SCHEDULE 40, PONTEIRA SCHEDULE 80, ROSQUEAVEL E SEGMENTADO PARA PERFURACAO, DIAMETRO 8'' (450 MM)</t>
  </si>
  <si>
    <t>1.485,14</t>
  </si>
  <si>
    <t>16,46</t>
  </si>
  <si>
    <t>28,29</t>
  </si>
  <si>
    <t>10,97</t>
  </si>
  <si>
    <t>24,68</t>
  </si>
  <si>
    <t>10,88</t>
  </si>
  <si>
    <t>17,82</t>
  </si>
  <si>
    <t>34,42</t>
  </si>
  <si>
    <t>148,42</t>
  </si>
  <si>
    <t>35,92</t>
  </si>
  <si>
    <t>59,87</t>
  </si>
  <si>
    <t>83,96</t>
  </si>
  <si>
    <t>168,97</t>
  </si>
  <si>
    <t>22,58</t>
  </si>
  <si>
    <t>32,86</t>
  </si>
  <si>
    <t>124,38</t>
  </si>
  <si>
    <t>45,71</t>
  </si>
  <si>
    <t>74,80</t>
  </si>
  <si>
    <t>123,74</t>
  </si>
  <si>
    <t>172,43</t>
  </si>
  <si>
    <t>243,31</t>
  </si>
  <si>
    <t>282,12</t>
  </si>
  <si>
    <t>108,00</t>
  </si>
  <si>
    <t>192,05</t>
  </si>
  <si>
    <t>145,91</t>
  </si>
  <si>
    <t>244,06</t>
  </si>
  <si>
    <t>117,10</t>
  </si>
  <si>
    <t>302,12</t>
  </si>
  <si>
    <t>429,01</t>
  </si>
  <si>
    <t>52,15</t>
  </si>
  <si>
    <t>62,56</t>
  </si>
  <si>
    <t>78,22</t>
  </si>
  <si>
    <t>23,44</t>
  </si>
  <si>
    <t>47,25</t>
  </si>
  <si>
    <t>9,25</t>
  </si>
  <si>
    <t>67,70</t>
  </si>
  <si>
    <t>43,47</t>
  </si>
  <si>
    <t>30,67</t>
  </si>
  <si>
    <t>87,56</t>
  </si>
  <si>
    <t>152,03</t>
  </si>
  <si>
    <t>159,38</t>
  </si>
  <si>
    <t>TUBO PVC, SERIE R, DN 100 MM, PARA ESGOTO OU AGUAS PLUVIAIS PREDIAIS (NBR 5688)</t>
  </si>
  <si>
    <t>TUBO PVC, SERIE R, DN 150 MM, PARA ESGOTO OU AGUAS PLUVIAIS PREDIAIS (NBR 5688)</t>
  </si>
  <si>
    <t>TUBO PVC, SERIE R, DN 40 MM, PARA ESGOTO OU AGUAS PLUVIAIS PREDIAIS (NBR 5688)</t>
  </si>
  <si>
    <t>TUBO PVC, SERIE R, DN 50 MM, PARA ESGOTO OU AGUAS PLUVIAIS PREDIAIS (NBR 5688)</t>
  </si>
  <si>
    <t>TUBO PVC, SERIE R, DN 75 MM, PARA ESGOTO OU AGUAS PLUVIAIS PREDIAIS (NBR 5688)</t>
  </si>
  <si>
    <t>73,83</t>
  </si>
  <si>
    <t>36,83</t>
  </si>
  <si>
    <t>2.123,77</t>
  </si>
  <si>
    <t>2.707,31</t>
  </si>
  <si>
    <t>2.738,25</t>
  </si>
  <si>
    <t>34,27</t>
  </si>
  <si>
    <t>47,08</t>
  </si>
  <si>
    <t>195,41</t>
  </si>
  <si>
    <t>125,43</t>
  </si>
  <si>
    <t>315,99</t>
  </si>
  <si>
    <t>537,76</t>
  </si>
  <si>
    <t>110,60</t>
  </si>
  <si>
    <t>217,90</t>
  </si>
  <si>
    <t>175,98</t>
  </si>
  <si>
    <t>318,47</t>
  </si>
  <si>
    <t>402,30</t>
  </si>
  <si>
    <t>70,07</t>
  </si>
  <si>
    <t>52,26</t>
  </si>
  <si>
    <t>41,99</t>
  </si>
  <si>
    <t>25,10</t>
  </si>
  <si>
    <t>127,15</t>
  </si>
  <si>
    <t>76,85</t>
  </si>
  <si>
    <t>196,99</t>
  </si>
  <si>
    <t>276,54</t>
  </si>
  <si>
    <t>10,34</t>
  </si>
  <si>
    <t>28,46</t>
  </si>
  <si>
    <t>30,32</t>
  </si>
  <si>
    <t>36,77</t>
  </si>
  <si>
    <t>7,99</t>
  </si>
  <si>
    <t>34,24</t>
  </si>
  <si>
    <t>32,12</t>
  </si>
  <si>
    <t>165,12</t>
  </si>
  <si>
    <t>209,10</t>
  </si>
  <si>
    <t>13,69</t>
  </si>
  <si>
    <t>26,68</t>
  </si>
  <si>
    <t>72,71</t>
  </si>
  <si>
    <t>146,72</t>
  </si>
  <si>
    <t>225,59</t>
  </si>
  <si>
    <t>119,42</t>
  </si>
  <si>
    <t>170,85</t>
  </si>
  <si>
    <t>38,25</t>
  </si>
  <si>
    <t>91,92</t>
  </si>
  <si>
    <t>196,72</t>
  </si>
  <si>
    <t>86.190,85</t>
  </si>
  <si>
    <t>107.349,56</t>
  </si>
  <si>
    <t>2.088.163,04</t>
  </si>
  <si>
    <t>5.498.059,59</t>
  </si>
  <si>
    <t>1.700.000,00</t>
  </si>
  <si>
    <t>876.940,41</t>
  </si>
  <si>
    <t>132,56</t>
  </si>
  <si>
    <t>154,00</t>
  </si>
  <si>
    <t>124,76</t>
  </si>
  <si>
    <t>43,57</t>
  </si>
  <si>
    <t>78,26</t>
  </si>
  <si>
    <t>64,94</t>
  </si>
  <si>
    <t>120,67</t>
  </si>
  <si>
    <t>66,49</t>
  </si>
  <si>
    <t>62,31</t>
  </si>
  <si>
    <t>39,25</t>
  </si>
  <si>
    <t>180,00</t>
  </si>
  <si>
    <t>100,72</t>
  </si>
  <si>
    <t>35,50</t>
  </si>
  <si>
    <t>246,76</t>
  </si>
  <si>
    <t>434,28</t>
  </si>
  <si>
    <t>129,02</t>
  </si>
  <si>
    <t>115,45</t>
  </si>
  <si>
    <t>46,82</t>
  </si>
  <si>
    <t>77,12</t>
  </si>
  <si>
    <t>258,49</t>
  </si>
  <si>
    <t>180,76</t>
  </si>
  <si>
    <t>56,74</t>
  </si>
  <si>
    <t>357,03</t>
  </si>
  <si>
    <t>553,76</t>
  </si>
  <si>
    <t>34,08</t>
  </si>
  <si>
    <t>39,74</t>
  </si>
  <si>
    <t>160,37</t>
  </si>
  <si>
    <t>100,08</t>
  </si>
  <si>
    <t>219,00</t>
  </si>
  <si>
    <t>380,08</t>
  </si>
  <si>
    <t>30,31</t>
  </si>
  <si>
    <t>41,41</t>
  </si>
  <si>
    <t>12,70</t>
  </si>
  <si>
    <t>VARA FINA PARA CREMONA, EM FERRO ZINCADO BRANCO, COM DIAMETRO DE APROX 10 MM E COMPRIMENTO DE 1,20 M</t>
  </si>
  <si>
    <t>VARA FINA PARA CREMONA, EM FERRO ZINCADO BRANCO, COM DIAMETRO DE APROX 10 MM E COMPRIMENTO DE 1,50 M</t>
  </si>
  <si>
    <t>29,68</t>
  </si>
  <si>
    <t>49,88</t>
  </si>
  <si>
    <t>18,25</t>
  </si>
  <si>
    <t>31,80</t>
  </si>
  <si>
    <t>20,41</t>
  </si>
  <si>
    <t>32,87</t>
  </si>
  <si>
    <t>270,06</t>
  </si>
  <si>
    <t>40.561,22</t>
  </si>
  <si>
    <t>24,27</t>
  </si>
  <si>
    <t>1.197,01</t>
  </si>
  <si>
    <t>1.301,10</t>
  </si>
  <si>
    <t>1.459,52</t>
  </si>
  <si>
    <t>3.140,00</t>
  </si>
  <si>
    <t>2.816,85</t>
  </si>
  <si>
    <t>3.431,27</t>
  </si>
  <si>
    <t>13,36</t>
  </si>
  <si>
    <t>2.365,63</t>
  </si>
  <si>
    <t>727,56</t>
  </si>
  <si>
    <t>633,33</t>
  </si>
  <si>
    <t>1.646,66</t>
  </si>
  <si>
    <t>1.925,33</t>
  </si>
  <si>
    <t>567,46</t>
  </si>
  <si>
    <t>177,33</t>
  </si>
  <si>
    <t>252,02</t>
  </si>
  <si>
    <t>409,13</t>
  </si>
  <si>
    <t>202,66</t>
  </si>
  <si>
    <t>304,00</t>
  </si>
  <si>
    <t>218,76</t>
  </si>
  <si>
    <t>379,99</t>
  </si>
  <si>
    <t>114,00</t>
  </si>
  <si>
    <t>151,99</t>
  </si>
  <si>
    <t>215,33</t>
  </si>
  <si>
    <t>314,13</t>
  </si>
  <si>
    <t>126,66</t>
  </si>
  <si>
    <t>392,66</t>
  </si>
  <si>
    <t>203,40</t>
  </si>
  <si>
    <t>120,02</t>
  </si>
  <si>
    <t>156,67</t>
  </si>
  <si>
    <t>256,35</t>
  </si>
  <si>
    <t>144,83</t>
  </si>
  <si>
    <t>195,66</t>
  </si>
  <si>
    <t>VIGA *7,5 X 10* CM EM PINUS, MISTA OU EQUIVALENTE DA REGIAO - BRUTA</t>
  </si>
  <si>
    <t>VIGA *7,5 X 15 CM EM PINUS, MISTA OU EQUIVALENTE DA REGIAO - BRUTA</t>
  </si>
  <si>
    <t>12,77</t>
  </si>
  <si>
    <t>VIGA APARELHADA  *6 X 12* CM, EM MACARANDUBA, ANGELIM OU EQUIVALENTE DA REGIAO</t>
  </si>
  <si>
    <t>VIGA APARELHADA *6 X 16* CM, EM MACARANDUBA, ANGELIM OU EQUIVALENTE DA REGIAO</t>
  </si>
  <si>
    <t>20,98</t>
  </si>
  <si>
    <t>67,69</t>
  </si>
  <si>
    <t>VIGA NAO APARELHADA  *6 X 12* CM, EM MACARANDUBA, ANGELIM OU EQUIVALENTE DA REGIAO - BRUTA</t>
  </si>
  <si>
    <t>VIGA NAO APARELHADA *6 X 16* CM, EM MACARANDUBA, ANGELIM OU EQUIVALENTE DA REGIAO -  BRUTA</t>
  </si>
  <si>
    <t>VIGA NAO APARELHADA *6 X 20* CM, EM MACARANDUBA, ANGELIM OU EQUIVALENTE DA REGIAO - BRUTA</t>
  </si>
  <si>
    <t>31,32</t>
  </si>
  <si>
    <t>VIGA NAO APARELHADA *8 X 16* CM EM MACARANDUBA, ANGELIM OU EQUIVALENTE DA REGIAO -  BRUTA</t>
  </si>
  <si>
    <t>1.673,15</t>
  </si>
  <si>
    <t>12,95</t>
  </si>
  <si>
    <t>137,49</t>
  </si>
  <si>
    <t>TOTAL DE INSUMOS : 5299</t>
  </si>
  <si>
    <t>SINAPI-DEZ/2020</t>
  </si>
  <si>
    <t>PECAS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</si>
</sst>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8" formatCode="&quot;R$&quot;\ #,##0.00;[Red]\-&quot;R$&quot;\ #,##0.00"/>
    <numFmt numFmtId="44" formatCode="_-&quot;R$&quot;\ * #,##0.00_-;\-&quot;R$&quot;\ * #,##0.00_-;_-&quot;R$&quot;\ * &quot;-&quot;??_-;_-@_-"/>
    <numFmt numFmtId="43" formatCode="_-* #,##0.00_-;\-* #,##0.00_-;_-* &quot;-&quot;??_-;_-@_-"/>
    <numFmt numFmtId="164" formatCode="0.0%"/>
    <numFmt numFmtId="165" formatCode="_-[$R$-416]\ * #,##0.00_-;\-[$R$-416]\ * #,##0.00_-;_-[$R$-416]\ * &quot;-&quot;??_-;_-@_-"/>
    <numFmt numFmtId="166" formatCode="#,##0.00\ ;\-#,##0.00\ ;&quot; -&quot;#\ ;@\ "/>
    <numFmt numFmtId="167" formatCode="#,##0.00\ ;&quot; (&quot;#,##0.00\);&quot; -&quot;#\ ;@\ "/>
    <numFmt numFmtId="168" formatCode="&quot;R$&quot;\ #,##0.00"/>
    <numFmt numFmtId="169" formatCode="&quot;MAT&quot;"/>
    <numFmt numFmtId="170" formatCode="&quot; R$ &quot;#,##0.00\ ;&quot;-R$ &quot;#,##0.00\ ;&quot; R$ -&quot;#\ ;@\ "/>
    <numFmt numFmtId="171" formatCode="&quot;R$ &quot;#,##0.00"/>
    <numFmt numFmtId="172" formatCode="_-&quot;R$ &quot;* #,##0.00_-;&quot;-R$ &quot;* #,##0.00_-;_-&quot;R$ &quot;* \-??_-;_-@_-"/>
    <numFmt numFmtId="173" formatCode="&quot;ISS do MUNICIPIO:&quot;\ 0%"/>
    <numFmt numFmtId="174" formatCode="&quot;AC+S+R+G = &quot;0.00%"/>
    <numFmt numFmtId="175" formatCode="&quot;DF = &quot;0.00%"/>
    <numFmt numFmtId="176" formatCode="&quot;L = &quot;0.00%"/>
    <numFmt numFmtId="177" formatCode="&quot; = &quot;0.00"/>
    <numFmt numFmtId="178" formatCode="&quot;BDI = &quot;0.00%"/>
    <numFmt numFmtId="179" formatCode="00&quot; dias&quot;"/>
    <numFmt numFmtId="180" formatCode="0.000%"/>
    <numFmt numFmtId="181" formatCode="#,##0.00&quot; &quot;;#,##0.00&quot; &quot;;&quot;-&quot;#&quot; &quot;;&quot; &quot;@&quot; &quot;"/>
    <numFmt numFmtId="182" formatCode="_-* #,##0_-;\-* #,##0_-;_-* &quot;-&quot;??_-;_-@_-"/>
  </numFmts>
  <fonts count="61"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sz val="13"/>
      <color theme="1"/>
      <name val="Calibri"/>
      <family val="2"/>
      <scheme val="minor"/>
    </font>
    <font>
      <i/>
      <sz val="11"/>
      <color theme="1"/>
      <name val="Calibri"/>
      <family val="2"/>
      <scheme val="minor"/>
    </font>
    <font>
      <sz val="10"/>
      <name val="Arial"/>
      <family val="2"/>
    </font>
    <font>
      <b/>
      <sz val="14"/>
      <name val="Arial"/>
      <family val="2"/>
    </font>
    <font>
      <b/>
      <sz val="12"/>
      <name val="Arial"/>
      <family val="2"/>
    </font>
    <font>
      <b/>
      <sz val="10"/>
      <name val="Arial"/>
      <family val="2"/>
    </font>
    <font>
      <b/>
      <sz val="8"/>
      <color theme="1"/>
      <name val="Verdana"/>
      <family val="2"/>
    </font>
    <font>
      <sz val="8"/>
      <color theme="1"/>
      <name val="Verdana"/>
      <family val="2"/>
    </font>
    <font>
      <i/>
      <sz val="8"/>
      <color theme="1"/>
      <name val="Verdana"/>
      <family val="2"/>
    </font>
    <font>
      <u/>
      <sz val="11"/>
      <color theme="10"/>
      <name val="Calibri"/>
      <family val="2"/>
      <scheme val="minor"/>
    </font>
    <font>
      <sz val="11"/>
      <color rgb="FF000000"/>
      <name val="Calibri"/>
      <family val="2"/>
    </font>
    <font>
      <sz val="11"/>
      <name val="Arial"/>
      <family val="2"/>
    </font>
    <font>
      <sz val="11"/>
      <color indexed="8"/>
      <name val="Calibri"/>
      <family val="2"/>
    </font>
    <font>
      <sz val="10"/>
      <name val="Arial"/>
      <family val="2"/>
      <charset val="1"/>
    </font>
    <font>
      <sz val="10"/>
      <color rgb="FF000000"/>
      <name val="Arial"/>
      <family val="2"/>
      <charset val="1"/>
    </font>
    <font>
      <sz val="9"/>
      <color rgb="FF595959"/>
      <name val="Arial"/>
      <family val="2"/>
    </font>
    <font>
      <b/>
      <sz val="10"/>
      <name val="Arial"/>
      <family val="2"/>
      <charset val="1"/>
    </font>
    <font>
      <b/>
      <sz val="10"/>
      <color rgb="FF000000"/>
      <name val="Arial"/>
      <family val="2"/>
      <charset val="1"/>
    </font>
    <font>
      <b/>
      <sz val="14"/>
      <color rgb="FF000000"/>
      <name val="Arial"/>
      <family val="2"/>
    </font>
    <font>
      <sz val="11"/>
      <color rgb="FF000000"/>
      <name val="Arial"/>
      <family val="2"/>
    </font>
    <font>
      <sz val="12"/>
      <color rgb="FF000000"/>
      <name val="Arial"/>
      <family val="2"/>
    </font>
    <font>
      <b/>
      <sz val="11"/>
      <color rgb="FF000000"/>
      <name val="Arial"/>
      <family val="2"/>
    </font>
    <font>
      <i/>
      <sz val="10"/>
      <color rgb="FF000000"/>
      <name val="Arial"/>
      <family val="2"/>
    </font>
    <font>
      <b/>
      <i/>
      <sz val="11"/>
      <color rgb="FF000000"/>
      <name val="Arial"/>
      <family val="2"/>
    </font>
    <font>
      <sz val="8"/>
      <color rgb="FF000000"/>
      <name val="Arial"/>
      <family val="2"/>
    </font>
    <font>
      <b/>
      <sz val="10"/>
      <color rgb="FF000000"/>
      <name val="Arial"/>
      <family val="2"/>
    </font>
    <font>
      <sz val="10"/>
      <color rgb="FF000000"/>
      <name val="Arial"/>
      <family val="2"/>
    </font>
    <font>
      <b/>
      <sz val="12"/>
      <color rgb="FF000000"/>
      <name val="Arial"/>
      <family val="2"/>
    </font>
    <font>
      <sz val="11"/>
      <color indexed="8"/>
      <name val="Arial"/>
      <family val="2"/>
    </font>
    <font>
      <b/>
      <sz val="11"/>
      <color indexed="8"/>
      <name val="Arial"/>
      <family val="2"/>
    </font>
    <font>
      <sz val="10"/>
      <name val="SimSun"/>
      <family val="2"/>
    </font>
    <font>
      <sz val="11"/>
      <color theme="1"/>
      <name val="Arial"/>
      <family val="2"/>
    </font>
    <font>
      <b/>
      <sz val="11"/>
      <name val="Arial"/>
      <family val="2"/>
    </font>
    <font>
      <b/>
      <sz val="14"/>
      <color theme="1"/>
      <name val="Arial"/>
      <family val="2"/>
    </font>
    <font>
      <b/>
      <sz val="12"/>
      <color theme="1"/>
      <name val="Arial"/>
      <family val="2"/>
    </font>
    <font>
      <sz val="14"/>
      <color theme="1"/>
      <name val="Arial"/>
      <family val="2"/>
    </font>
    <font>
      <sz val="12"/>
      <color theme="1"/>
      <name val="Arial"/>
      <family val="2"/>
    </font>
    <font>
      <b/>
      <sz val="10"/>
      <color theme="1"/>
      <name val="Arial"/>
      <family val="2"/>
    </font>
    <font>
      <b/>
      <sz val="9"/>
      <color theme="1"/>
      <name val="Arial"/>
      <family val="2"/>
    </font>
    <font>
      <b/>
      <sz val="11"/>
      <color theme="1"/>
      <name val="Arial"/>
      <family val="2"/>
    </font>
    <font>
      <sz val="10"/>
      <color theme="1"/>
      <name val="Arial"/>
      <family val="2"/>
    </font>
    <font>
      <b/>
      <sz val="10"/>
      <color indexed="8"/>
      <name val="Arial"/>
      <family val="2"/>
    </font>
    <font>
      <sz val="10"/>
      <color indexed="8"/>
      <name val="Arial"/>
      <family val="2"/>
    </font>
    <font>
      <sz val="8"/>
      <name val="Calibri"/>
      <family val="2"/>
      <scheme val="minor"/>
    </font>
    <font>
      <sz val="8"/>
      <name val="Arial"/>
      <family val="2"/>
    </font>
    <font>
      <sz val="9"/>
      <color theme="1"/>
      <name val="Arial"/>
      <family val="2"/>
    </font>
    <font>
      <b/>
      <sz val="9"/>
      <name val="Arial"/>
      <family val="2"/>
    </font>
    <font>
      <b/>
      <u/>
      <sz val="9"/>
      <color theme="1"/>
      <name val="Arial"/>
      <family val="2"/>
    </font>
    <font>
      <b/>
      <sz val="14"/>
      <color theme="1"/>
      <name val="Calibri"/>
      <family val="2"/>
      <scheme val="minor"/>
    </font>
    <font>
      <sz val="9"/>
      <color indexed="8"/>
      <name val="Arial"/>
      <family val="2"/>
    </font>
    <font>
      <sz val="9"/>
      <color theme="1"/>
      <name val="Calibri"/>
      <family val="2"/>
      <scheme val="minor"/>
    </font>
    <font>
      <sz val="8"/>
      <color theme="1"/>
      <name val="Arial"/>
      <family val="2"/>
    </font>
    <font>
      <b/>
      <u/>
      <sz val="11"/>
      <color theme="1"/>
      <name val="Calibri"/>
      <family val="2"/>
      <scheme val="minor"/>
    </font>
    <font>
      <sz val="13"/>
      <color theme="1"/>
      <name val="Calibri"/>
      <family val="2"/>
      <scheme val="minor"/>
    </font>
    <font>
      <sz val="5"/>
      <color theme="0"/>
      <name val="Arial"/>
      <family val="2"/>
    </font>
    <font>
      <sz val="8"/>
      <color indexed="8"/>
      <name val="Arial"/>
      <family val="2"/>
    </font>
    <font>
      <sz val="8"/>
      <color theme="1"/>
      <name val="Calibri"/>
      <family val="2"/>
      <scheme val="minor"/>
    </font>
  </fonts>
  <fills count="20">
    <fill>
      <patternFill patternType="none"/>
    </fill>
    <fill>
      <patternFill patternType="gray125"/>
    </fill>
    <fill>
      <patternFill patternType="solid">
        <fgColor rgb="FFFFFFFF"/>
        <bgColor indexed="64"/>
      </patternFill>
    </fill>
    <fill>
      <patternFill patternType="solid">
        <fgColor rgb="FFE6E6E6"/>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rgb="FFE46C0A"/>
        <bgColor rgb="FFFF9900"/>
      </patternFill>
    </fill>
    <fill>
      <patternFill patternType="solid">
        <fgColor rgb="FFD9D9D9"/>
        <bgColor rgb="FFC0C0C0"/>
      </patternFill>
    </fill>
    <fill>
      <patternFill patternType="solid">
        <fgColor rgb="FFCCCCCC"/>
        <bgColor rgb="FFC0C0C0"/>
      </patternFill>
    </fill>
    <fill>
      <patternFill patternType="solid">
        <fgColor rgb="FFE6E6FF"/>
        <bgColor rgb="FFCCFFFF"/>
      </patternFill>
    </fill>
    <fill>
      <patternFill patternType="solid">
        <fgColor theme="7" tint="0.7999816888943144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59999389629810485"/>
        <bgColor indexed="64"/>
      </patternFill>
    </fill>
  </fills>
  <borders count="3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8"/>
      </bottom>
      <diagonal/>
    </border>
    <border>
      <left/>
      <right style="thin">
        <color auto="1"/>
      </right>
      <top style="thin">
        <color indexed="64"/>
      </top>
      <bottom style="hair">
        <color indexed="8"/>
      </bottom>
      <diagonal/>
    </border>
    <border>
      <left/>
      <right/>
      <top style="hair">
        <color indexed="8"/>
      </top>
      <bottom style="thin">
        <color indexed="64"/>
      </bottom>
      <diagonal/>
    </border>
    <border>
      <left/>
      <right style="thin">
        <color auto="1"/>
      </right>
      <top style="hair">
        <color indexed="8"/>
      </top>
      <bottom style="thin">
        <color indexed="64"/>
      </bottom>
      <diagonal/>
    </border>
    <border>
      <left style="thin">
        <color auto="1"/>
      </left>
      <right style="thin">
        <color auto="1"/>
      </right>
      <top/>
      <bottom style="thin">
        <color auto="1"/>
      </bottom>
      <diagonal/>
    </border>
    <border>
      <left/>
      <right/>
      <top/>
      <bottom style="thin">
        <color rgb="FF000000"/>
      </bottom>
      <diagonal/>
    </border>
    <border>
      <left/>
      <right/>
      <top style="thin">
        <color rgb="FF000000"/>
      </top>
      <bottom/>
      <diagonal/>
    </border>
    <border>
      <left style="thin">
        <color auto="1"/>
      </left>
      <right style="thin">
        <color auto="1"/>
      </right>
      <top style="thin">
        <color auto="1"/>
      </top>
      <bottom style="thin">
        <color rgb="FF000000"/>
      </bottom>
      <diagonal/>
    </border>
    <border>
      <left style="thin">
        <color rgb="FF000000"/>
      </left>
      <right style="thin">
        <color auto="1"/>
      </right>
      <top style="thin">
        <color rgb="FF000000"/>
      </top>
      <bottom style="thin">
        <color rgb="FF000000"/>
      </bottom>
      <diagonal/>
    </border>
  </borders>
  <cellStyleXfs count="18">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 fillId="0" borderId="0"/>
    <xf numFmtId="0" fontId="13" fillId="0" borderId="0" applyNumberFormat="0" applyFill="0" applyBorder="0" applyAlignment="0" applyProtection="0"/>
    <xf numFmtId="0" fontId="14" fillId="0" borderId="0"/>
    <xf numFmtId="166" fontId="14" fillId="0" borderId="0"/>
    <xf numFmtId="0" fontId="14" fillId="0" borderId="0"/>
    <xf numFmtId="0" fontId="1" fillId="0" borderId="0"/>
    <xf numFmtId="0" fontId="16" fillId="0" borderId="0"/>
    <xf numFmtId="167" fontId="17" fillId="0" borderId="0" applyBorder="0" applyProtection="0"/>
    <xf numFmtId="44" fontId="1" fillId="0" borderId="0" applyFont="0" applyFill="0" applyBorder="0" applyAlignment="0" applyProtection="0"/>
    <xf numFmtId="170" fontId="14" fillId="0" borderId="0"/>
    <xf numFmtId="0" fontId="14" fillId="0" borderId="0"/>
    <xf numFmtId="9" fontId="34" fillId="0" borderId="0" applyBorder="0" applyAlignment="0" applyProtection="0"/>
    <xf numFmtId="170" fontId="34" fillId="0" borderId="0" applyBorder="0" applyAlignment="0" applyProtection="0"/>
    <xf numFmtId="181" fontId="14" fillId="0" borderId="0"/>
  </cellStyleXfs>
  <cellXfs count="47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3" fillId="0" borderId="0" xfId="0" applyFont="1" applyBorder="1"/>
    <xf numFmtId="0" fontId="2" fillId="0" borderId="4" xfId="0" applyFont="1" applyBorder="1"/>
    <xf numFmtId="0" fontId="2" fillId="0" borderId="4" xfId="0" applyFont="1" applyBorder="1" applyAlignment="1">
      <alignment horizontal="left"/>
    </xf>
    <xf numFmtId="14" fontId="0" fillId="0" borderId="0" xfId="0" applyNumberFormat="1" applyBorder="1"/>
    <xf numFmtId="0" fontId="5" fillId="0" borderId="0" xfId="0" applyFont="1" applyBorder="1" applyAlignment="1"/>
    <xf numFmtId="0" fontId="2" fillId="0" borderId="0" xfId="0" applyFont="1" applyBorder="1"/>
    <xf numFmtId="0" fontId="0" fillId="0" borderId="6" xfId="0" applyBorder="1"/>
    <xf numFmtId="0" fontId="0" fillId="0" borderId="7" xfId="0" applyBorder="1"/>
    <xf numFmtId="0" fontId="0" fillId="0" borderId="8" xfId="0" applyBorder="1"/>
    <xf numFmtId="0" fontId="6" fillId="0" borderId="0" xfId="4"/>
    <xf numFmtId="14" fontId="6" fillId="0" borderId="9" xfId="1" applyNumberFormat="1" applyFont="1" applyFill="1" applyBorder="1" applyAlignment="1">
      <alignment horizontal="center" vertical="center" wrapText="1"/>
    </xf>
    <xf numFmtId="44" fontId="6" fillId="0" borderId="9" xfId="1" applyFont="1" applyFill="1" applyBorder="1" applyAlignment="1">
      <alignment horizontal="center" vertical="center" wrapText="1"/>
    </xf>
    <xf numFmtId="0" fontId="8" fillId="0" borderId="11" xfId="4" applyFont="1" applyBorder="1" applyAlignment="1">
      <alignment horizontal="right" vertical="center" wrapText="1"/>
    </xf>
    <xf numFmtId="0" fontId="8" fillId="0" borderId="12" xfId="4" applyFont="1" applyBorder="1" applyAlignment="1">
      <alignment horizontal="center" vertical="center" wrapText="1"/>
    </xf>
    <xf numFmtId="0" fontId="9" fillId="0" borderId="0" xfId="4" applyFont="1" applyAlignment="1">
      <alignment horizontal="center" vertical="center" wrapText="1"/>
    </xf>
    <xf numFmtId="0" fontId="9" fillId="0" borderId="0" xfId="4" quotePrefix="1" applyFont="1" applyAlignment="1">
      <alignment horizontal="center" vertical="center" wrapText="1"/>
    </xf>
    <xf numFmtId="0" fontId="9" fillId="0" borderId="0" xfId="2" quotePrefix="1" applyNumberFormat="1" applyFont="1" applyFill="1" applyBorder="1" applyAlignment="1">
      <alignment horizontal="center" vertical="center" wrapText="1"/>
    </xf>
    <xf numFmtId="0" fontId="10" fillId="0" borderId="13" xfId="0" applyFont="1" applyBorder="1" applyAlignment="1">
      <alignment horizontal="righ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5" xfId="0" applyFont="1" applyBorder="1" applyAlignment="1">
      <alignment horizontal="center" vertical="center"/>
    </xf>
    <xf numFmtId="0" fontId="10" fillId="0" borderId="15" xfId="2" applyNumberFormat="1" applyFont="1" applyBorder="1" applyAlignment="1">
      <alignment horizontal="center" vertical="center"/>
    </xf>
    <xf numFmtId="0" fontId="11" fillId="2" borderId="14" xfId="0" applyFont="1" applyFill="1" applyBorder="1" applyAlignment="1">
      <alignment horizontal="right" vertical="center"/>
    </xf>
    <xf numFmtId="0" fontId="11" fillId="2" borderId="15" xfId="0" applyFont="1" applyFill="1" applyBorder="1" applyAlignment="1">
      <alignment vertical="center"/>
    </xf>
    <xf numFmtId="0" fontId="11" fillId="2" borderId="15" xfId="0" applyFont="1" applyFill="1" applyBorder="1" applyAlignment="1">
      <alignment horizontal="center" vertical="center"/>
    </xf>
    <xf numFmtId="0" fontId="11" fillId="2" borderId="15" xfId="2" applyNumberFormat="1" applyFont="1" applyFill="1" applyBorder="1" applyAlignment="1">
      <alignment horizontal="center" vertical="center"/>
    </xf>
    <xf numFmtId="0" fontId="11" fillId="3" borderId="13" xfId="0" applyFont="1" applyFill="1" applyBorder="1" applyAlignment="1">
      <alignment horizontal="right" vertical="center"/>
    </xf>
    <xf numFmtId="0" fontId="11" fillId="3" borderId="13" xfId="0" applyFont="1" applyFill="1" applyBorder="1" applyAlignment="1">
      <alignment horizontal="left" vertical="center"/>
    </xf>
    <xf numFmtId="0" fontId="11" fillId="3" borderId="13" xfId="0" applyFont="1" applyFill="1" applyBorder="1" applyAlignment="1">
      <alignment horizontal="center" vertical="center"/>
    </xf>
    <xf numFmtId="0" fontId="11" fillId="3" borderId="13" xfId="2" applyNumberFormat="1" applyFont="1" applyFill="1" applyBorder="1" applyAlignment="1">
      <alignment horizontal="center" vertical="center"/>
    </xf>
    <xf numFmtId="0" fontId="11" fillId="0" borderId="13" xfId="0" applyFont="1" applyBorder="1" applyAlignment="1">
      <alignment horizontal="right" vertical="center"/>
    </xf>
    <xf numFmtId="0" fontId="11" fillId="0" borderId="13" xfId="0" applyFont="1" applyBorder="1" applyAlignment="1">
      <alignment horizontal="left" vertical="center"/>
    </xf>
    <xf numFmtId="0" fontId="11" fillId="0" borderId="13" xfId="0" applyFont="1" applyBorder="1" applyAlignment="1">
      <alignment horizontal="center" vertical="center"/>
    </xf>
    <xf numFmtId="164" fontId="11" fillId="0" borderId="13" xfId="3" applyNumberFormat="1" applyFont="1" applyBorder="1" applyAlignment="1">
      <alignment horizontal="center" vertical="center"/>
    </xf>
    <xf numFmtId="0" fontId="11" fillId="0" borderId="13" xfId="2" applyNumberFormat="1" applyFont="1" applyBorder="1" applyAlignment="1">
      <alignment horizontal="center" vertical="center"/>
    </xf>
    <xf numFmtId="44" fontId="11" fillId="0" borderId="13" xfId="1" applyFont="1" applyBorder="1" applyAlignment="1">
      <alignment horizontal="center" vertical="center"/>
    </xf>
    <xf numFmtId="0" fontId="2" fillId="0" borderId="0" xfId="0" applyFont="1" applyAlignment="1">
      <alignment horizontal="left"/>
    </xf>
    <xf numFmtId="44" fontId="0" fillId="0" borderId="0" xfId="1" applyFont="1"/>
    <xf numFmtId="0" fontId="0" fillId="0" borderId="0" xfId="0" applyAlignment="1">
      <alignment horizontal="center" vertical="center"/>
    </xf>
    <xf numFmtId="0" fontId="0" fillId="0" borderId="0" xfId="0" applyAlignment="1">
      <alignment horizontal="center"/>
    </xf>
    <xf numFmtId="44" fontId="2" fillId="0" borderId="14" xfId="1" applyFont="1" applyBorder="1"/>
    <xf numFmtId="44" fontId="2" fillId="0" borderId="16" xfId="1" applyFont="1" applyBorder="1"/>
    <xf numFmtId="0" fontId="11" fillId="3" borderId="13" xfId="0" applyFont="1" applyFill="1" applyBorder="1" applyAlignment="1">
      <alignment horizontal="left" vertical="center" wrapText="1"/>
    </xf>
    <xf numFmtId="0" fontId="11" fillId="3" borderId="13" xfId="0" applyFont="1" applyFill="1" applyBorder="1" applyAlignment="1">
      <alignment horizontal="center" vertical="center" wrapText="1"/>
    </xf>
    <xf numFmtId="44" fontId="11" fillId="3" borderId="13" xfId="1"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0" fillId="0" borderId="0" xfId="0" applyAlignment="1">
      <alignment horizontal="center" vertical="center" wrapText="1"/>
    </xf>
    <xf numFmtId="0" fontId="11" fillId="4" borderId="13" xfId="0" applyFont="1" applyFill="1" applyBorder="1" applyAlignment="1">
      <alignment horizontal="left" vertical="center"/>
    </xf>
    <xf numFmtId="44" fontId="0" fillId="4" borderId="13" xfId="1" applyFont="1" applyFill="1" applyBorder="1" applyAlignment="1">
      <alignment horizontal="center" vertical="center"/>
    </xf>
    <xf numFmtId="0" fontId="0" fillId="4" borderId="13" xfId="1" applyNumberFormat="1" applyFont="1" applyFill="1" applyBorder="1" applyAlignment="1">
      <alignment horizontal="center" vertical="center"/>
    </xf>
    <xf numFmtId="0" fontId="0" fillId="4" borderId="13" xfId="0" applyFill="1" applyBorder="1" applyAlignment="1">
      <alignment horizontal="center" vertical="center"/>
    </xf>
    <xf numFmtId="43" fontId="0" fillId="4" borderId="13" xfId="2" applyFont="1" applyFill="1" applyBorder="1" applyAlignment="1">
      <alignment horizontal="center" vertical="center"/>
    </xf>
    <xf numFmtId="165" fontId="0" fillId="4" borderId="13" xfId="0" applyNumberFormat="1" applyFill="1" applyBorder="1" applyAlignment="1">
      <alignment horizontal="center" vertical="center"/>
    </xf>
    <xf numFmtId="165" fontId="0" fillId="0" borderId="0" xfId="0" applyNumberFormat="1"/>
    <xf numFmtId="14" fontId="6" fillId="0" borderId="17" xfId="7" applyNumberFormat="1" applyFont="1" applyBorder="1" applyAlignment="1">
      <alignment horizontal="center" vertical="top" wrapText="1"/>
    </xf>
    <xf numFmtId="14" fontId="6" fillId="0" borderId="9" xfId="7" applyNumberFormat="1" applyFont="1" applyBorder="1" applyAlignment="1">
      <alignment horizontal="center" vertical="center" wrapText="1"/>
    </xf>
    <xf numFmtId="0" fontId="6" fillId="0" borderId="0" xfId="6" applyFont="1" applyAlignment="1">
      <alignment horizontal="center" vertical="center" wrapText="1"/>
    </xf>
    <xf numFmtId="0" fontId="6" fillId="0" borderId="0" xfId="6" applyFont="1" applyAlignment="1">
      <alignment horizontal="center" vertical="top" wrapText="1"/>
    </xf>
    <xf numFmtId="0" fontId="6" fillId="0" borderId="0" xfId="8" applyFont="1"/>
    <xf numFmtId="0" fontId="9" fillId="7" borderId="10" xfId="9" applyFont="1" applyFill="1" applyBorder="1" applyAlignment="1">
      <alignment horizontal="center" vertical="center"/>
    </xf>
    <xf numFmtId="0" fontId="15" fillId="0" borderId="9" xfId="0" applyFont="1" applyBorder="1" applyAlignment="1">
      <alignment horizontal="center" vertical="center"/>
    </xf>
    <xf numFmtId="0" fontId="6" fillId="0" borderId="9" xfId="10" applyFont="1" applyBorder="1" applyAlignment="1">
      <alignment horizontal="center" vertical="center"/>
    </xf>
    <xf numFmtId="0" fontId="18" fillId="0" borderId="10" xfId="11" applyNumberFormat="1" applyFont="1" applyBorder="1" applyAlignment="1" applyProtection="1">
      <alignment horizontal="center" vertical="center" wrapText="1"/>
    </xf>
    <xf numFmtId="168" fontId="6" fillId="0" borderId="9" xfId="8" applyNumberFormat="1" applyFont="1" applyBorder="1" applyAlignment="1">
      <alignment horizontal="center" vertical="center"/>
    </xf>
    <xf numFmtId="169" fontId="9" fillId="8" borderId="10" xfId="8" quotePrefix="1" applyNumberFormat="1" applyFont="1" applyFill="1" applyBorder="1" applyAlignment="1">
      <alignment horizontal="center" vertical="center"/>
    </xf>
    <xf numFmtId="0" fontId="9" fillId="8" borderId="9" xfId="8" quotePrefix="1" applyFont="1" applyFill="1" applyBorder="1" applyAlignment="1">
      <alignment horizontal="center" vertical="center"/>
    </xf>
    <xf numFmtId="0" fontId="6" fillId="0" borderId="9" xfId="9" applyFont="1" applyBorder="1" applyAlignment="1">
      <alignment wrapText="1"/>
    </xf>
    <xf numFmtId="0" fontId="6" fillId="0" borderId="9" xfId="9" quotePrefix="1" applyFont="1" applyBorder="1" applyAlignment="1">
      <alignment horizontal="center" vertical="center"/>
    </xf>
    <xf numFmtId="44" fontId="6" fillId="0" borderId="9" xfId="12" applyFont="1" applyBorder="1" applyAlignment="1">
      <alignment horizontal="center" vertical="center"/>
    </xf>
    <xf numFmtId="0" fontId="19" fillId="0" borderId="0" xfId="0" applyFont="1"/>
    <xf numFmtId="0" fontId="6" fillId="0" borderId="9" xfId="9" applyFont="1" applyBorder="1"/>
    <xf numFmtId="0" fontId="6" fillId="0" borderId="9" xfId="9" applyFont="1" applyBorder="1" applyAlignment="1">
      <alignment horizontal="center" vertical="center"/>
    </xf>
    <xf numFmtId="0" fontId="20" fillId="9" borderId="10" xfId="11" applyNumberFormat="1" applyFont="1" applyFill="1" applyBorder="1" applyAlignment="1" applyProtection="1">
      <alignment horizontal="center" vertical="center"/>
    </xf>
    <xf numFmtId="0" fontId="18" fillId="0" borderId="9" xfId="11" applyNumberFormat="1" applyFont="1" applyBorder="1" applyAlignment="1" applyProtection="1">
      <alignment horizontal="center" vertical="center" wrapText="1"/>
    </xf>
    <xf numFmtId="171" fontId="18" fillId="0" borderId="9" xfId="11" applyNumberFormat="1" applyFont="1" applyBorder="1" applyAlignment="1" applyProtection="1">
      <alignment horizontal="center" vertical="center"/>
    </xf>
    <xf numFmtId="169" fontId="21" fillId="10" borderId="10" xfId="11" applyNumberFormat="1" applyFont="1" applyFill="1" applyBorder="1" applyAlignment="1" applyProtection="1">
      <alignment horizontal="center" vertical="center"/>
    </xf>
    <xf numFmtId="0" fontId="21" fillId="10" borderId="9" xfId="11" applyNumberFormat="1" applyFont="1" applyFill="1" applyBorder="1" applyAlignment="1" applyProtection="1">
      <alignment horizontal="center" vertical="center"/>
    </xf>
    <xf numFmtId="172" fontId="18" fillId="0" borderId="9" xfId="11" applyNumberFormat="1" applyFont="1" applyBorder="1" applyAlignment="1" applyProtection="1">
      <alignment horizontal="center" vertical="center" wrapText="1"/>
    </xf>
    <xf numFmtId="0" fontId="23" fillId="0" borderId="0" xfId="14" applyFont="1"/>
    <xf numFmtId="0" fontId="14" fillId="0" borderId="0" xfId="14"/>
    <xf numFmtId="0" fontId="22" fillId="0" borderId="0" xfId="14" applyFont="1" applyAlignment="1">
      <alignment horizontal="center"/>
    </xf>
    <xf numFmtId="0" fontId="23" fillId="0" borderId="0" xfId="14" applyFont="1" applyAlignment="1">
      <alignment horizontal="center"/>
    </xf>
    <xf numFmtId="0" fontId="23" fillId="0" borderId="18" xfId="14" applyFont="1" applyBorder="1" applyAlignment="1">
      <alignment horizontal="center"/>
    </xf>
    <xf numFmtId="0" fontId="23" fillId="0" borderId="18" xfId="14" applyFont="1" applyBorder="1"/>
    <xf numFmtId="173" fontId="23" fillId="0" borderId="0" xfId="14" applyNumberFormat="1" applyFont="1" applyAlignment="1">
      <alignment horizontal="left" indent="1"/>
    </xf>
    <xf numFmtId="9" fontId="23" fillId="0" borderId="0" xfId="14" applyNumberFormat="1" applyFont="1"/>
    <xf numFmtId="0" fontId="25" fillId="11" borderId="18" xfId="14" applyFont="1" applyFill="1" applyBorder="1" applyAlignment="1">
      <alignment horizontal="center" vertical="center"/>
    </xf>
    <xf numFmtId="0" fontId="25" fillId="11" borderId="18" xfId="14" applyFont="1" applyFill="1" applyBorder="1" applyAlignment="1">
      <alignment horizontal="center" vertical="center" wrapText="1"/>
    </xf>
    <xf numFmtId="0" fontId="23" fillId="0" borderId="18" xfId="14" applyFont="1" applyBorder="1" applyAlignment="1">
      <alignment horizontal="right"/>
    </xf>
    <xf numFmtId="10" fontId="23" fillId="0" borderId="18" xfId="14" applyNumberFormat="1" applyFont="1" applyBorder="1" applyAlignment="1">
      <alignment horizontal="center"/>
    </xf>
    <xf numFmtId="10" fontId="23" fillId="0" borderId="0" xfId="14" applyNumberFormat="1" applyFont="1" applyAlignment="1">
      <alignment horizontal="left"/>
    </xf>
    <xf numFmtId="0" fontId="26" fillId="12" borderId="18" xfId="14" applyFont="1" applyFill="1" applyBorder="1" applyAlignment="1">
      <alignment horizontal="right"/>
    </xf>
    <xf numFmtId="174" fontId="23" fillId="12" borderId="18" xfId="14" applyNumberFormat="1" applyFont="1" applyFill="1" applyBorder="1" applyAlignment="1">
      <alignment horizontal="center"/>
    </xf>
    <xf numFmtId="175" fontId="23" fillId="12" borderId="18" xfId="14" applyNumberFormat="1" applyFont="1" applyFill="1" applyBorder="1" applyAlignment="1">
      <alignment horizontal="center"/>
    </xf>
    <xf numFmtId="176" fontId="23" fillId="12" borderId="18" xfId="14" applyNumberFormat="1" applyFont="1" applyFill="1" applyBorder="1" applyAlignment="1">
      <alignment horizontal="center"/>
    </xf>
    <xf numFmtId="10" fontId="23" fillId="0" borderId="0" xfId="14" applyNumberFormat="1" applyFont="1"/>
    <xf numFmtId="0" fontId="25" fillId="11" borderId="18" xfId="14" applyFont="1" applyFill="1" applyBorder="1" applyAlignment="1">
      <alignment horizontal="right"/>
    </xf>
    <xf numFmtId="177" fontId="23" fillId="11" borderId="18" xfId="14" applyNumberFormat="1" applyFont="1" applyFill="1" applyBorder="1" applyAlignment="1">
      <alignment horizontal="center"/>
    </xf>
    <xf numFmtId="177" fontId="27" fillId="11" borderId="18" xfId="14" applyNumberFormat="1" applyFont="1" applyFill="1" applyBorder="1" applyAlignment="1">
      <alignment horizontal="center"/>
    </xf>
    <xf numFmtId="178" fontId="22" fillId="0" borderId="0" xfId="14" applyNumberFormat="1" applyFont="1" applyAlignment="1">
      <alignment horizontal="center"/>
    </xf>
    <xf numFmtId="10" fontId="23" fillId="0" borderId="18" xfId="14" applyNumberFormat="1" applyFont="1" applyBorder="1"/>
    <xf numFmtId="14" fontId="30" fillId="0" borderId="17" xfId="7" applyNumberFormat="1" applyFont="1" applyBorder="1" applyAlignment="1">
      <alignment horizontal="center" vertical="top" wrapText="1"/>
    </xf>
    <xf numFmtId="14" fontId="30" fillId="0" borderId="9" xfId="7" applyNumberFormat="1" applyFont="1" applyBorder="1" applyAlignment="1">
      <alignment horizontal="center" vertical="center" wrapText="1"/>
    </xf>
    <xf numFmtId="0" fontId="15" fillId="0" borderId="0" xfId="4" applyFont="1"/>
    <xf numFmtId="14" fontId="24" fillId="0" borderId="9" xfId="6" applyNumberFormat="1" applyFont="1" applyBorder="1" applyAlignment="1">
      <alignment horizontal="center" vertical="center"/>
    </xf>
    <xf numFmtId="170" fontId="0" fillId="0" borderId="0" xfId="0" applyNumberFormat="1"/>
    <xf numFmtId="0" fontId="24" fillId="0" borderId="9" xfId="6" applyFont="1" applyBorder="1" applyAlignment="1">
      <alignment horizontal="center" vertical="center" wrapText="1"/>
    </xf>
    <xf numFmtId="0" fontId="32" fillId="0" borderId="0" xfId="4" applyFont="1"/>
    <xf numFmtId="0" fontId="33" fillId="0" borderId="0" xfId="4" applyFont="1"/>
    <xf numFmtId="170" fontId="32" fillId="0" borderId="0" xfId="4" applyNumberFormat="1" applyFont="1" applyAlignment="1">
      <alignment horizontal="center"/>
    </xf>
    <xf numFmtId="10" fontId="32" fillId="0" borderId="0" xfId="15" applyNumberFormat="1" applyFont="1" applyBorder="1" applyAlignment="1" applyProtection="1">
      <alignment horizontal="center"/>
    </xf>
    <xf numFmtId="170" fontId="32" fillId="0" borderId="0" xfId="4" applyNumberFormat="1" applyFont="1" applyAlignment="1">
      <alignment horizontal="center" vertical="center"/>
    </xf>
    <xf numFmtId="170" fontId="32" fillId="0" borderId="0" xfId="4" applyNumberFormat="1" applyFont="1"/>
    <xf numFmtId="0" fontId="33" fillId="0" borderId="0" xfId="4" applyFont="1" applyAlignment="1">
      <alignment horizontal="center" vertical="center"/>
    </xf>
    <xf numFmtId="0" fontId="32" fillId="0" borderId="0" xfId="4" applyFont="1" applyAlignment="1">
      <alignment horizontal="center"/>
    </xf>
    <xf numFmtId="0" fontId="32" fillId="0" borderId="0" xfId="4" applyFont="1" applyAlignment="1">
      <alignment wrapText="1"/>
    </xf>
    <xf numFmtId="0" fontId="33" fillId="0" borderId="9" xfId="4" applyFont="1" applyBorder="1" applyAlignment="1">
      <alignment horizontal="center" vertical="center" wrapText="1"/>
    </xf>
    <xf numFmtId="0" fontId="32" fillId="0" borderId="0" xfId="4" applyFont="1" applyAlignment="1">
      <alignment horizontal="center" wrapText="1"/>
    </xf>
    <xf numFmtId="179" fontId="33" fillId="0" borderId="17" xfId="4" applyNumberFormat="1" applyFont="1" applyBorder="1" applyAlignment="1">
      <alignment horizontal="center" vertical="center" wrapText="1"/>
    </xf>
    <xf numFmtId="0" fontId="33" fillId="0" borderId="1" xfId="4" applyFont="1" applyBorder="1" applyAlignment="1">
      <alignment wrapText="1"/>
    </xf>
    <xf numFmtId="0" fontId="33" fillId="0" borderId="20" xfId="4" applyFont="1" applyBorder="1" applyAlignment="1">
      <alignment wrapText="1"/>
    </xf>
    <xf numFmtId="170" fontId="32" fillId="0" borderId="20" xfId="4" applyNumberFormat="1" applyFont="1" applyBorder="1" applyAlignment="1">
      <alignment horizontal="center" wrapText="1"/>
    </xf>
    <xf numFmtId="10" fontId="32" fillId="0" borderId="20" xfId="15" applyNumberFormat="1" applyFont="1" applyBorder="1" applyAlignment="1" applyProtection="1">
      <alignment horizontal="center" wrapText="1"/>
    </xf>
    <xf numFmtId="170" fontId="32" fillId="0" borderId="2" xfId="4" applyNumberFormat="1" applyFont="1" applyBorder="1" applyAlignment="1">
      <alignment horizontal="center" vertical="center" wrapText="1"/>
    </xf>
    <xf numFmtId="170" fontId="32" fillId="0" borderId="0" xfId="4" applyNumberFormat="1" applyFont="1" applyAlignment="1">
      <alignment horizontal="center" wrapText="1"/>
    </xf>
    <xf numFmtId="170" fontId="32" fillId="0" borderId="0" xfId="4" applyNumberFormat="1" applyFont="1" applyAlignment="1">
      <alignment wrapText="1"/>
    </xf>
    <xf numFmtId="170" fontId="32" fillId="0" borderId="21" xfId="4" applyNumberFormat="1" applyFont="1" applyBorder="1" applyAlignment="1">
      <alignment horizontal="center"/>
    </xf>
    <xf numFmtId="10" fontId="32" fillId="0" borderId="21" xfId="15" applyNumberFormat="1" applyFont="1" applyBorder="1" applyAlignment="1" applyProtection="1">
      <alignment horizontal="center"/>
    </xf>
    <xf numFmtId="10" fontId="33" fillId="0" borderId="22" xfId="15" applyNumberFormat="1" applyFont="1" applyBorder="1" applyAlignment="1" applyProtection="1">
      <alignment horizontal="center"/>
    </xf>
    <xf numFmtId="9" fontId="32" fillId="0" borderId="0" xfId="15" applyFont="1" applyBorder="1" applyAlignment="1" applyProtection="1"/>
    <xf numFmtId="170" fontId="32" fillId="0" borderId="23" xfId="4" applyNumberFormat="1" applyFont="1" applyBorder="1" applyAlignment="1">
      <alignment horizontal="center"/>
    </xf>
    <xf numFmtId="170" fontId="33" fillId="0" borderId="24" xfId="4" applyNumberFormat="1" applyFont="1" applyBorder="1" applyAlignment="1">
      <alignment horizontal="center"/>
    </xf>
    <xf numFmtId="171" fontId="15" fillId="0" borderId="9" xfId="4" applyNumberFormat="1" applyFont="1" applyBorder="1" applyAlignment="1">
      <alignment horizontal="center" vertical="center"/>
    </xf>
    <xf numFmtId="170" fontId="32" fillId="8" borderId="2" xfId="4" applyNumberFormat="1" applyFont="1" applyFill="1" applyBorder="1" applyAlignment="1">
      <alignment horizontal="center"/>
    </xf>
    <xf numFmtId="10" fontId="32" fillId="8" borderId="3" xfId="15" applyNumberFormat="1" applyFont="1" applyFill="1" applyBorder="1" applyAlignment="1" applyProtection="1">
      <alignment horizontal="center"/>
    </xf>
    <xf numFmtId="10" fontId="33" fillId="8" borderId="20" xfId="15" applyNumberFormat="1" applyFont="1" applyFill="1" applyBorder="1" applyAlignment="1" applyProtection="1">
      <alignment horizontal="center"/>
    </xf>
    <xf numFmtId="10" fontId="32" fillId="8" borderId="9" xfId="15" applyNumberFormat="1" applyFont="1" applyFill="1" applyBorder="1" applyAlignment="1" applyProtection="1">
      <alignment horizontal="center" vertical="center"/>
    </xf>
    <xf numFmtId="9" fontId="32" fillId="0" borderId="0" xfId="3" applyFont="1" applyFill="1" applyBorder="1" applyAlignment="1">
      <alignment horizontal="center"/>
    </xf>
    <xf numFmtId="0" fontId="32" fillId="8" borderId="6" xfId="4" applyFont="1" applyFill="1" applyBorder="1"/>
    <xf numFmtId="0" fontId="32" fillId="8" borderId="7" xfId="4" applyFont="1" applyFill="1" applyBorder="1"/>
    <xf numFmtId="170" fontId="32" fillId="8" borderId="7" xfId="4" applyNumberFormat="1" applyFont="1" applyFill="1" applyBorder="1" applyAlignment="1">
      <alignment horizontal="center"/>
    </xf>
    <xf numFmtId="170" fontId="32" fillId="8" borderId="8" xfId="4" applyNumberFormat="1" applyFont="1" applyFill="1" applyBorder="1" applyAlignment="1">
      <alignment horizontal="center"/>
    </xf>
    <xf numFmtId="170" fontId="33" fillId="8" borderId="20" xfId="4" applyNumberFormat="1" applyFont="1" applyFill="1" applyBorder="1" applyAlignment="1">
      <alignment horizontal="center"/>
    </xf>
    <xf numFmtId="171" fontId="32" fillId="8" borderId="9" xfId="4" applyNumberFormat="1" applyFont="1" applyFill="1" applyBorder="1" applyAlignment="1">
      <alignment horizontal="center" vertical="center"/>
    </xf>
    <xf numFmtId="44" fontId="32" fillId="0" borderId="0" xfId="1" applyFont="1" applyFill="1" applyBorder="1" applyAlignment="1">
      <alignment horizontal="center"/>
    </xf>
    <xf numFmtId="170" fontId="32" fillId="0" borderId="0" xfId="16" applyFont="1" applyBorder="1" applyAlignment="1" applyProtection="1">
      <alignment horizontal="center" vertical="center"/>
    </xf>
    <xf numFmtId="170" fontId="33" fillId="0" borderId="0" xfId="4" applyNumberFormat="1" applyFont="1" applyAlignment="1">
      <alignment horizontal="center"/>
    </xf>
    <xf numFmtId="171" fontId="32" fillId="0" borderId="0" xfId="4" applyNumberFormat="1" applyFont="1" applyAlignment="1">
      <alignment horizontal="center" vertical="center"/>
    </xf>
    <xf numFmtId="43" fontId="32" fillId="8" borderId="9" xfId="2" applyFont="1" applyFill="1" applyBorder="1" applyAlignment="1" applyProtection="1">
      <alignment horizontal="center" vertical="center"/>
    </xf>
    <xf numFmtId="168" fontId="39" fillId="0" borderId="9" xfId="0" applyNumberFormat="1" applyFont="1" applyBorder="1" applyAlignment="1">
      <alignment horizontal="center" vertical="center"/>
    </xf>
    <xf numFmtId="0" fontId="39" fillId="0" borderId="0" xfId="0" applyFont="1" applyAlignment="1">
      <alignment vertical="center"/>
    </xf>
    <xf numFmtId="0" fontId="43" fillId="0" borderId="0" xfId="0" applyFont="1" applyAlignment="1">
      <alignment horizontal="center" vertical="center"/>
    </xf>
    <xf numFmtId="168" fontId="41" fillId="0" borderId="9" xfId="0" applyNumberFormat="1" applyFont="1" applyBorder="1" applyAlignment="1">
      <alignment horizontal="center" vertical="center"/>
    </xf>
    <xf numFmtId="0" fontId="35" fillId="0" borderId="0" xfId="0" applyFont="1" applyAlignment="1">
      <alignment vertical="center"/>
    </xf>
    <xf numFmtId="0" fontId="44" fillId="0" borderId="9" xfId="0" applyFont="1" applyBorder="1" applyAlignment="1">
      <alignment horizontal="left" vertical="justify"/>
    </xf>
    <xf numFmtId="0" fontId="44" fillId="0" borderId="9" xfId="0" applyFont="1" applyBorder="1" applyAlignment="1">
      <alignment horizontal="center" vertical="center"/>
    </xf>
    <xf numFmtId="168" fontId="44" fillId="0" borderId="9" xfId="0" applyNumberFormat="1" applyFont="1" applyBorder="1" applyAlignment="1">
      <alignment horizontal="center"/>
    </xf>
    <xf numFmtId="1" fontId="44" fillId="0" borderId="9" xfId="0" applyNumberFormat="1" applyFont="1" applyBorder="1" applyAlignment="1">
      <alignment horizontal="center"/>
    </xf>
    <xf numFmtId="168" fontId="44" fillId="0" borderId="9" xfId="0" applyNumberFormat="1" applyFont="1" applyBorder="1" applyAlignment="1">
      <alignment horizontal="center" vertical="center"/>
    </xf>
    <xf numFmtId="0" fontId="44" fillId="0" borderId="0" xfId="0" applyFont="1" applyAlignment="1">
      <alignment horizontal="left" vertical="justify"/>
    </xf>
    <xf numFmtId="0" fontId="44" fillId="0" borderId="0" xfId="0" applyFont="1" applyAlignment="1">
      <alignment horizontal="left" vertical="justify" wrapText="1"/>
    </xf>
    <xf numFmtId="1" fontId="44" fillId="0" borderId="9" xfId="0" applyNumberFormat="1" applyFont="1" applyBorder="1" applyAlignment="1">
      <alignment horizontal="center" vertical="center"/>
    </xf>
    <xf numFmtId="0" fontId="44" fillId="0" borderId="9" xfId="0" applyFont="1" applyBorder="1" applyAlignment="1">
      <alignment horizontal="left" vertical="center"/>
    </xf>
    <xf numFmtId="44" fontId="0" fillId="0" borderId="0" xfId="0" applyNumberFormat="1"/>
    <xf numFmtId="168" fontId="41" fillId="8" borderId="9" xfId="0" applyNumberFormat="1" applyFont="1" applyFill="1" applyBorder="1" applyAlignment="1">
      <alignment horizontal="center" vertical="center"/>
    </xf>
    <xf numFmtId="0" fontId="43" fillId="0" borderId="0" xfId="0" applyFont="1" applyAlignment="1">
      <alignment vertical="center"/>
    </xf>
    <xf numFmtId="10" fontId="41" fillId="0" borderId="9" xfId="0" applyNumberFormat="1" applyFont="1" applyBorder="1" applyAlignment="1">
      <alignment horizontal="center" vertical="center"/>
    </xf>
    <xf numFmtId="168" fontId="41" fillId="0" borderId="19" xfId="0" applyNumberFormat="1" applyFont="1" applyBorder="1" applyAlignment="1">
      <alignment horizontal="center" vertical="center"/>
    </xf>
    <xf numFmtId="0" fontId="45" fillId="0" borderId="0" xfId="0" applyFont="1" applyAlignment="1">
      <alignment horizontal="left" vertical="justify"/>
    </xf>
    <xf numFmtId="0" fontId="46" fillId="0" borderId="0" xfId="0" applyFont="1" applyAlignment="1">
      <alignment horizontal="left" vertical="justify" wrapText="1"/>
    </xf>
    <xf numFmtId="0" fontId="46" fillId="0" borderId="0" xfId="0" applyFont="1" applyAlignment="1">
      <alignment horizontal="left" vertical="center"/>
    </xf>
    <xf numFmtId="4" fontId="46" fillId="0" borderId="0" xfId="0" applyNumberFormat="1" applyFont="1" applyAlignment="1">
      <alignment horizontal="left" vertical="center"/>
    </xf>
    <xf numFmtId="168" fontId="35" fillId="0" borderId="0" xfId="0" applyNumberFormat="1" applyFont="1" applyAlignment="1">
      <alignment horizontal="left" vertical="center"/>
    </xf>
    <xf numFmtId="0" fontId="35" fillId="0" borderId="0" xfId="0" applyFont="1" applyAlignment="1">
      <alignment horizontal="left" vertical="center"/>
    </xf>
    <xf numFmtId="180" fontId="35" fillId="0" borderId="0" xfId="3" applyNumberFormat="1" applyFont="1" applyAlignment="1">
      <alignment horizontal="left" vertical="center"/>
    </xf>
    <xf numFmtId="0" fontId="9" fillId="7" borderId="9" xfId="9" applyFont="1" applyFill="1" applyBorder="1" applyAlignment="1">
      <alignment horizontal="center" vertical="center"/>
    </xf>
    <xf numFmtId="0" fontId="20" fillId="9" borderId="9" xfId="11" applyNumberFormat="1" applyFont="1" applyFill="1" applyBorder="1" applyAlignment="1" applyProtection="1">
      <alignment horizontal="center" vertical="center"/>
    </xf>
    <xf numFmtId="0" fontId="0" fillId="0" borderId="0" xfId="0" applyAlignment="1">
      <alignment horizontal="left"/>
    </xf>
    <xf numFmtId="0" fontId="6" fillId="13" borderId="0" xfId="4" applyFill="1"/>
    <xf numFmtId="2" fontId="6" fillId="0" borderId="0" xfId="4" applyNumberFormat="1" applyAlignment="1">
      <alignment horizontal="right"/>
    </xf>
    <xf numFmtId="2" fontId="6" fillId="13" borderId="0" xfId="4" applyNumberFormat="1" applyFill="1"/>
    <xf numFmtId="0" fontId="6" fillId="0" borderId="0" xfId="4" applyFill="1"/>
    <xf numFmtId="0" fontId="18" fillId="0" borderId="9" xfId="11" applyNumberFormat="1" applyFont="1" applyBorder="1" applyAlignment="1" applyProtection="1">
      <alignment horizontal="left" vertical="center" wrapText="1"/>
    </xf>
    <xf numFmtId="0" fontId="13" fillId="0" borderId="9" xfId="5" applyNumberFormat="1" applyBorder="1" applyAlignment="1" applyProtection="1">
      <alignment horizontal="left" vertical="center" wrapText="1"/>
    </xf>
    <xf numFmtId="0" fontId="13" fillId="0" borderId="9" xfId="5" applyBorder="1"/>
    <xf numFmtId="0" fontId="20" fillId="9" borderId="9" xfId="11" applyNumberFormat="1" applyFont="1" applyFill="1" applyBorder="1" applyAlignment="1">
      <alignment horizontal="center" vertical="center"/>
    </xf>
    <xf numFmtId="0" fontId="20" fillId="9" borderId="9" xfId="11" applyNumberFormat="1" applyFont="1" applyFill="1" applyBorder="1" applyAlignment="1">
      <alignment horizontal="center" vertical="center"/>
    </xf>
    <xf numFmtId="0" fontId="20" fillId="9" borderId="10" xfId="11" applyNumberFormat="1" applyFont="1" applyFill="1" applyBorder="1" applyAlignment="1">
      <alignment horizontal="center" vertical="center"/>
    </xf>
    <xf numFmtId="0" fontId="18" fillId="0" borderId="9" xfId="11" applyNumberFormat="1" applyFont="1" applyBorder="1" applyAlignment="1">
      <alignment horizontal="center" vertical="center" wrapText="1"/>
    </xf>
    <xf numFmtId="0" fontId="18" fillId="0" borderId="10" xfId="11" applyNumberFormat="1" applyFont="1" applyBorder="1" applyAlignment="1">
      <alignment horizontal="center" vertical="center" wrapText="1"/>
    </xf>
    <xf numFmtId="171" fontId="18" fillId="0" borderId="9" xfId="11" applyNumberFormat="1" applyFont="1" applyBorder="1" applyAlignment="1">
      <alignment horizontal="center" vertical="center"/>
    </xf>
    <xf numFmtId="169" fontId="21" fillId="10" borderId="10" xfId="11" applyNumberFormat="1" applyFont="1" applyFill="1" applyBorder="1" applyAlignment="1">
      <alignment horizontal="center" vertical="center"/>
    </xf>
    <xf numFmtId="0" fontId="21" fillId="10" borderId="9" xfId="11" applyNumberFormat="1" applyFont="1" applyFill="1" applyBorder="1" applyAlignment="1">
      <alignment horizontal="center" vertical="center"/>
    </xf>
    <xf numFmtId="172" fontId="18" fillId="0" borderId="9" xfId="11" applyNumberFormat="1" applyFont="1" applyBorder="1" applyAlignment="1">
      <alignment horizontal="center" vertical="center" wrapText="1"/>
    </xf>
    <xf numFmtId="171" fontId="18" fillId="0" borderId="9" xfId="11" applyNumberFormat="1" applyFont="1" applyBorder="1" applyAlignment="1">
      <alignment horizontal="center" vertical="center"/>
    </xf>
    <xf numFmtId="44" fontId="11" fillId="0" borderId="13" xfId="1" applyFont="1" applyBorder="1" applyAlignment="1">
      <alignment horizontal="right" vertical="center"/>
    </xf>
    <xf numFmtId="0" fontId="6" fillId="0" borderId="0" xfId="4" applyNumberFormat="1" applyAlignment="1">
      <alignment horizontal="right"/>
    </xf>
    <xf numFmtId="44" fontId="7" fillId="0" borderId="1" xfId="1" applyFont="1" applyBorder="1" applyAlignment="1">
      <alignment vertical="center" wrapText="1"/>
    </xf>
    <xf numFmtId="44" fontId="7" fillId="0" borderId="3" xfId="1" applyFont="1" applyBorder="1" applyAlignment="1">
      <alignment vertical="center" wrapText="1"/>
    </xf>
    <xf numFmtId="44" fontId="7" fillId="0" borderId="4" xfId="1" applyFont="1" applyBorder="1" applyAlignment="1">
      <alignment vertical="center" wrapText="1"/>
    </xf>
    <xf numFmtId="44" fontId="7" fillId="0" borderId="5" xfId="1" applyFont="1" applyBorder="1" applyAlignment="1">
      <alignment vertical="center" wrapText="1"/>
    </xf>
    <xf numFmtId="44" fontId="7" fillId="0" borderId="6" xfId="1" applyFont="1" applyBorder="1" applyAlignment="1">
      <alignment vertical="center" wrapText="1"/>
    </xf>
    <xf numFmtId="44" fontId="7" fillId="0" borderId="8" xfId="1" applyFont="1" applyBorder="1" applyAlignment="1">
      <alignment vertical="center" wrapText="1"/>
    </xf>
    <xf numFmtId="0" fontId="22" fillId="0" borderId="1" xfId="6" applyFont="1" applyBorder="1" applyAlignment="1">
      <alignment vertical="center" wrapText="1"/>
    </xf>
    <xf numFmtId="0" fontId="22" fillId="0" borderId="2" xfId="6" applyFont="1" applyBorder="1" applyAlignment="1">
      <alignment vertical="center" wrapText="1"/>
    </xf>
    <xf numFmtId="0" fontId="22" fillId="0" borderId="3" xfId="6" applyFont="1" applyBorder="1" applyAlignment="1">
      <alignment vertical="center" wrapText="1"/>
    </xf>
    <xf numFmtId="0" fontId="22" fillId="0" borderId="4" xfId="6" applyFont="1" applyBorder="1" applyAlignment="1">
      <alignment vertical="center" wrapText="1"/>
    </xf>
    <xf numFmtId="0" fontId="22" fillId="0" borderId="0" xfId="6" applyFont="1" applyBorder="1" applyAlignment="1">
      <alignment vertical="center" wrapText="1"/>
    </xf>
    <xf numFmtId="0" fontId="22" fillId="0" borderId="5" xfId="6" applyFont="1" applyBorder="1" applyAlignment="1">
      <alignment vertical="center" wrapText="1"/>
    </xf>
    <xf numFmtId="0" fontId="22" fillId="0" borderId="6" xfId="6" applyFont="1" applyBorder="1" applyAlignment="1">
      <alignment vertical="center" wrapText="1"/>
    </xf>
    <xf numFmtId="0" fontId="22" fillId="0" borderId="7" xfId="6" applyFont="1" applyBorder="1" applyAlignment="1">
      <alignment vertical="center" wrapText="1"/>
    </xf>
    <xf numFmtId="0" fontId="22" fillId="0" borderId="8" xfId="6" applyFont="1" applyBorder="1" applyAlignment="1">
      <alignment vertical="center" wrapText="1"/>
    </xf>
    <xf numFmtId="44" fontId="37" fillId="0" borderId="1" xfId="1" applyFont="1" applyBorder="1" applyAlignment="1">
      <alignment vertical="justify" wrapText="1" readingOrder="1"/>
    </xf>
    <xf numFmtId="44" fontId="37" fillId="0" borderId="2" xfId="1" applyFont="1" applyBorder="1" applyAlignment="1">
      <alignment vertical="justify" wrapText="1" readingOrder="1"/>
    </xf>
    <xf numFmtId="44" fontId="37" fillId="0" borderId="3" xfId="1" applyFont="1" applyBorder="1" applyAlignment="1">
      <alignment vertical="justify" wrapText="1" readingOrder="1"/>
    </xf>
    <xf numFmtId="44" fontId="37" fillId="0" borderId="4" xfId="1" applyFont="1" applyBorder="1" applyAlignment="1">
      <alignment vertical="justify" wrapText="1" readingOrder="1"/>
    </xf>
    <xf numFmtId="44" fontId="37" fillId="0" borderId="6" xfId="1" applyFont="1" applyBorder="1" applyAlignment="1">
      <alignment vertical="justify" wrapText="1" readingOrder="1"/>
    </xf>
    <xf numFmtId="44" fontId="37" fillId="0" borderId="8" xfId="1" applyFont="1" applyBorder="1" applyAlignment="1">
      <alignment vertical="justify" wrapText="1" readingOrder="1"/>
    </xf>
    <xf numFmtId="171" fontId="18" fillId="0" borderId="9" xfId="11" applyNumberFormat="1" applyFont="1" applyBorder="1" applyAlignment="1">
      <alignment horizontal="center" vertical="center"/>
    </xf>
    <xf numFmtId="0" fontId="20" fillId="9" borderId="9" xfId="11" applyNumberFormat="1" applyFont="1" applyFill="1" applyBorder="1" applyAlignment="1">
      <alignment horizontal="center" vertical="center"/>
    </xf>
    <xf numFmtId="43" fontId="11" fillId="3" borderId="13" xfId="2" applyFont="1" applyFill="1" applyBorder="1" applyAlignment="1">
      <alignment horizontal="center" vertical="center"/>
    </xf>
    <xf numFmtId="43" fontId="11" fillId="0" borderId="13" xfId="2" applyFont="1" applyBorder="1" applyAlignment="1">
      <alignment horizontal="center" vertical="center"/>
    </xf>
    <xf numFmtId="0" fontId="13" fillId="0" borderId="0" xfId="5"/>
    <xf numFmtId="0" fontId="13" fillId="0" borderId="9" xfId="5" applyBorder="1" applyAlignment="1">
      <alignment horizontal="left"/>
    </xf>
    <xf numFmtId="0" fontId="13" fillId="0" borderId="9" xfId="5" applyBorder="1" applyAlignment="1">
      <alignment horizontal="left" vertical="center"/>
    </xf>
    <xf numFmtId="0" fontId="20" fillId="9" borderId="9" xfId="11" applyNumberFormat="1" applyFont="1" applyFill="1" applyBorder="1" applyAlignment="1">
      <alignment horizontal="center" vertical="center"/>
    </xf>
    <xf numFmtId="171" fontId="18" fillId="0" borderId="9" xfId="11" applyNumberFormat="1" applyFont="1" applyBorder="1" applyAlignment="1">
      <alignment horizontal="center" vertical="center"/>
    </xf>
    <xf numFmtId="0" fontId="6" fillId="0" borderId="9" xfId="9" applyFont="1" applyBorder="1" applyAlignment="1">
      <alignment horizontal="left" vertical="center"/>
    </xf>
    <xf numFmtId="44" fontId="37" fillId="0" borderId="5" xfId="1" applyFont="1" applyBorder="1" applyAlignment="1">
      <alignment horizontal="left" vertical="justify" wrapText="1" readingOrder="1"/>
    </xf>
    <xf numFmtId="0" fontId="20" fillId="9" borderId="9" xfId="11" applyNumberFormat="1" applyFont="1" applyFill="1" applyBorder="1" applyAlignment="1">
      <alignment horizontal="center" vertical="center"/>
    </xf>
    <xf numFmtId="171" fontId="18" fillId="0" borderId="9" xfId="11" applyNumberFormat="1" applyFont="1" applyBorder="1" applyAlignment="1">
      <alignment horizontal="center" vertical="center"/>
    </xf>
    <xf numFmtId="0" fontId="6" fillId="0" borderId="9" xfId="9" applyFont="1" applyBorder="1" applyAlignment="1">
      <alignment horizontal="left" vertical="center"/>
    </xf>
    <xf numFmtId="20" fontId="11" fillId="0" borderId="13" xfId="3" applyNumberFormat="1" applyFont="1" applyBorder="1" applyAlignment="1">
      <alignment horizontal="center" vertical="center"/>
    </xf>
    <xf numFmtId="2" fontId="0" fillId="0" borderId="0" xfId="0" applyNumberFormat="1"/>
    <xf numFmtId="0" fontId="11" fillId="4" borderId="13" xfId="0" applyFont="1" applyFill="1" applyBorder="1" applyAlignment="1">
      <alignment horizontal="right" vertical="center"/>
    </xf>
    <xf numFmtId="0" fontId="11" fillId="4" borderId="13" xfId="0" applyFont="1" applyFill="1" applyBorder="1" applyAlignment="1">
      <alignment horizontal="center" vertical="center"/>
    </xf>
    <xf numFmtId="164" fontId="11" fillId="4" borderId="13" xfId="3" applyNumberFormat="1" applyFont="1" applyFill="1" applyBorder="1" applyAlignment="1">
      <alignment horizontal="center" vertical="center"/>
    </xf>
    <xf numFmtId="0" fontId="11" fillId="4" borderId="13" xfId="2" applyNumberFormat="1" applyFont="1" applyFill="1" applyBorder="1" applyAlignment="1">
      <alignment horizontal="center" vertical="center"/>
    </xf>
    <xf numFmtId="43" fontId="11" fillId="4" borderId="13" xfId="2" applyFont="1" applyFill="1" applyBorder="1" applyAlignment="1">
      <alignment horizontal="center" vertical="center"/>
    </xf>
    <xf numFmtId="0" fontId="50" fillId="0" borderId="0" xfId="4" quotePrefix="1" applyFont="1" applyAlignment="1">
      <alignment horizontal="center" vertical="center" wrapText="1"/>
    </xf>
    <xf numFmtId="43" fontId="0" fillId="0" borderId="0" xfId="0" applyNumberFormat="1"/>
    <xf numFmtId="0" fontId="13" fillId="0" borderId="9" xfId="5" applyNumberFormat="1" applyBorder="1" applyAlignment="1" applyProtection="1">
      <alignment horizontal="left" vertical="center"/>
    </xf>
    <xf numFmtId="168" fontId="41" fillId="0" borderId="9" xfId="0" applyNumberFormat="1" applyFont="1" applyBorder="1" applyAlignment="1">
      <alignment horizontal="center" vertical="center"/>
    </xf>
    <xf numFmtId="0" fontId="20" fillId="9" borderId="9" xfId="11" applyNumberFormat="1" applyFont="1" applyFill="1" applyBorder="1" applyAlignment="1">
      <alignment horizontal="center" vertical="center"/>
    </xf>
    <xf numFmtId="171" fontId="18" fillId="0" borderId="9" xfId="11" applyNumberFormat="1" applyFont="1" applyBorder="1" applyAlignment="1">
      <alignment horizontal="center" vertical="center"/>
    </xf>
    <xf numFmtId="0" fontId="6" fillId="0" borderId="9" xfId="9" applyFont="1" applyBorder="1" applyAlignment="1">
      <alignment horizontal="left" vertical="center"/>
    </xf>
    <xf numFmtId="44" fontId="11" fillId="2" borderId="26" xfId="1" applyFont="1" applyFill="1" applyBorder="1" applyAlignment="1">
      <alignment horizontal="center" vertical="center"/>
    </xf>
    <xf numFmtId="44" fontId="10" fillId="0" borderId="27" xfId="1" applyFont="1" applyBorder="1" applyAlignment="1">
      <alignment horizontal="center" vertical="center"/>
    </xf>
    <xf numFmtId="0" fontId="44" fillId="5" borderId="9" xfId="0" quotePrefix="1" applyFont="1" applyFill="1" applyBorder="1" applyAlignment="1">
      <alignment horizontal="center" vertical="center"/>
    </xf>
    <xf numFmtId="2" fontId="44" fillId="5" borderId="9" xfId="0" quotePrefix="1" applyNumberFormat="1" applyFont="1" applyFill="1" applyBorder="1" applyAlignment="1">
      <alignment horizontal="center" vertical="center"/>
    </xf>
    <xf numFmtId="168" fontId="44" fillId="5" borderId="9" xfId="0" quotePrefix="1" applyNumberFormat="1" applyFont="1" applyFill="1" applyBorder="1" applyAlignment="1">
      <alignment horizontal="center" vertical="center"/>
    </xf>
    <xf numFmtId="0" fontId="49" fillId="5" borderId="9" xfId="0" quotePrefix="1" applyFont="1" applyFill="1" applyBorder="1" applyAlignment="1">
      <alignment horizontal="left" vertical="justify" wrapText="1"/>
    </xf>
    <xf numFmtId="0" fontId="44" fillId="0" borderId="9" xfId="0" applyFont="1" applyBorder="1" applyAlignment="1">
      <alignment horizontal="center" vertical="justify"/>
    </xf>
    <xf numFmtId="1" fontId="44" fillId="5" borderId="9" xfId="0" quotePrefix="1" applyNumberFormat="1" applyFont="1" applyFill="1" applyBorder="1" applyAlignment="1">
      <alignment horizontal="center" vertical="center"/>
    </xf>
    <xf numFmtId="168" fontId="35" fillId="0" borderId="0" xfId="0" applyNumberFormat="1" applyFont="1" applyAlignment="1">
      <alignment vertical="center"/>
    </xf>
    <xf numFmtId="44" fontId="11" fillId="4" borderId="13" xfId="1" applyFont="1" applyFill="1" applyBorder="1" applyAlignment="1">
      <alignment horizontal="center" vertical="center"/>
    </xf>
    <xf numFmtId="8" fontId="0" fillId="0" borderId="0" xfId="0" applyNumberFormat="1"/>
    <xf numFmtId="44" fontId="11" fillId="3" borderId="13" xfId="0" applyNumberFormat="1" applyFont="1" applyFill="1" applyBorder="1" applyAlignment="1">
      <alignment horizontal="center" vertical="center" wrapText="1"/>
    </xf>
    <xf numFmtId="0" fontId="2" fillId="0" borderId="0" xfId="0" applyFont="1"/>
    <xf numFmtId="8" fontId="0" fillId="0" borderId="9" xfId="0" applyNumberFormat="1" applyBorder="1"/>
    <xf numFmtId="44" fontId="9" fillId="15" borderId="28" xfId="1" applyFont="1" applyFill="1" applyBorder="1" applyAlignment="1">
      <alignment horizontal="center" vertical="center" wrapText="1"/>
    </xf>
    <xf numFmtId="44" fontId="9" fillId="14" borderId="13" xfId="1" applyFont="1" applyFill="1" applyBorder="1" applyAlignment="1">
      <alignment horizontal="center" vertical="center" wrapText="1"/>
    </xf>
    <xf numFmtId="44" fontId="9" fillId="15" borderId="29" xfId="1" applyFont="1" applyFill="1" applyBorder="1" applyAlignment="1">
      <alignment horizontal="center" vertical="center" wrapText="1"/>
    </xf>
    <xf numFmtId="0" fontId="52" fillId="0" borderId="0" xfId="0" applyFont="1" applyBorder="1"/>
    <xf numFmtId="0" fontId="4" fillId="0" borderId="7" xfId="0" applyFont="1" applyBorder="1" applyAlignment="1">
      <alignment vertical="center"/>
    </xf>
    <xf numFmtId="168" fontId="43" fillId="0" borderId="0" xfId="0" applyNumberFormat="1" applyFont="1" applyAlignment="1">
      <alignment vertical="center"/>
    </xf>
    <xf numFmtId="168" fontId="41" fillId="0" borderId="9" xfId="0" applyNumberFormat="1" applyFont="1" applyBorder="1" applyAlignment="1">
      <alignment horizontal="center" vertical="center"/>
    </xf>
    <xf numFmtId="0" fontId="11" fillId="5" borderId="13" xfId="0" applyFont="1" applyFill="1" applyBorder="1" applyAlignment="1">
      <alignment horizontal="left" vertical="center"/>
    </xf>
    <xf numFmtId="0" fontId="11" fillId="5" borderId="13" xfId="0" applyFont="1" applyFill="1" applyBorder="1" applyAlignment="1">
      <alignment horizontal="center" vertical="center"/>
    </xf>
    <xf numFmtId="0" fontId="11" fillId="5" borderId="13" xfId="2" applyNumberFormat="1" applyFont="1" applyFill="1" applyBorder="1" applyAlignment="1">
      <alignment horizontal="center" vertical="center"/>
    </xf>
    <xf numFmtId="0" fontId="11" fillId="16" borderId="13" xfId="0" applyFont="1" applyFill="1" applyBorder="1" applyAlignment="1">
      <alignment horizontal="right" vertical="center"/>
    </xf>
    <xf numFmtId="0" fontId="11" fillId="16" borderId="13" xfId="0" applyFont="1" applyFill="1" applyBorder="1" applyAlignment="1">
      <alignment horizontal="left" vertical="center"/>
    </xf>
    <xf numFmtId="0" fontId="11" fillId="16" borderId="13" xfId="0" applyFont="1" applyFill="1" applyBorder="1" applyAlignment="1">
      <alignment horizontal="center" vertical="center"/>
    </xf>
    <xf numFmtId="20" fontId="11" fillId="16" borderId="13" xfId="3" applyNumberFormat="1" applyFont="1" applyFill="1" applyBorder="1" applyAlignment="1">
      <alignment horizontal="center" vertical="center"/>
    </xf>
    <xf numFmtId="164" fontId="11" fillId="16" borderId="13" xfId="3" applyNumberFormat="1" applyFont="1" applyFill="1" applyBorder="1" applyAlignment="1">
      <alignment horizontal="center" vertical="center"/>
    </xf>
    <xf numFmtId="0" fontId="11" fillId="16" borderId="13" xfId="2" applyNumberFormat="1" applyFont="1" applyFill="1" applyBorder="1" applyAlignment="1">
      <alignment horizontal="center" vertical="center"/>
    </xf>
    <xf numFmtId="44" fontId="11" fillId="16" borderId="13" xfId="1" applyFont="1" applyFill="1" applyBorder="1" applyAlignment="1">
      <alignment horizontal="right" vertical="center"/>
    </xf>
    <xf numFmtId="20" fontId="0" fillId="0" borderId="0" xfId="0" applyNumberFormat="1"/>
    <xf numFmtId="44" fontId="9" fillId="14" borderId="28" xfId="1" applyFont="1" applyFill="1" applyBorder="1" applyAlignment="1">
      <alignment horizontal="center" vertical="center" wrapText="1"/>
    </xf>
    <xf numFmtId="9" fontId="0" fillId="0" borderId="0" xfId="0" applyNumberFormat="1"/>
    <xf numFmtId="168" fontId="0" fillId="0" borderId="0" xfId="0" applyNumberFormat="1"/>
    <xf numFmtId="0" fontId="0" fillId="0" borderId="0" xfId="0" applyAlignment="1">
      <alignment horizontal="right"/>
    </xf>
    <xf numFmtId="0" fontId="56" fillId="0" borderId="0" xfId="0" applyFont="1"/>
    <xf numFmtId="0" fontId="44" fillId="5" borderId="9" xfId="0" quotePrefix="1" applyFont="1" applyFill="1" applyBorder="1" applyAlignment="1">
      <alignment horizontal="left" vertical="center"/>
    </xf>
    <xf numFmtId="0" fontId="41" fillId="5" borderId="9" xfId="0" quotePrefix="1" applyFont="1" applyFill="1" applyBorder="1" applyAlignment="1">
      <alignment horizontal="left" vertical="center" wrapText="1"/>
    </xf>
    <xf numFmtId="0" fontId="3" fillId="0" borderId="4" xfId="0" applyFont="1" applyBorder="1"/>
    <xf numFmtId="0" fontId="57" fillId="0" borderId="4" xfId="0" applyFont="1" applyBorder="1"/>
    <xf numFmtId="10" fontId="15" fillId="17" borderId="9" xfId="15" applyNumberFormat="1" applyFont="1" applyFill="1" applyBorder="1" applyAlignment="1" applyProtection="1">
      <alignment horizontal="center" vertical="center"/>
    </xf>
    <xf numFmtId="0" fontId="11" fillId="13" borderId="13" xfId="0" applyFont="1" applyFill="1" applyBorder="1" applyAlignment="1">
      <alignment horizontal="left" vertical="center"/>
    </xf>
    <xf numFmtId="44" fontId="0" fillId="13" borderId="13" xfId="1" applyFont="1" applyFill="1" applyBorder="1" applyAlignment="1">
      <alignment horizontal="center" vertical="center"/>
    </xf>
    <xf numFmtId="0" fontId="0" fillId="13" borderId="13" xfId="1" applyNumberFormat="1" applyFont="1" applyFill="1" applyBorder="1" applyAlignment="1">
      <alignment horizontal="center" vertical="center"/>
    </xf>
    <xf numFmtId="0" fontId="0" fillId="13" borderId="13" xfId="0" applyFill="1" applyBorder="1" applyAlignment="1">
      <alignment horizontal="center" vertical="center"/>
    </xf>
    <xf numFmtId="43" fontId="0" fillId="13" borderId="13" xfId="2" applyFont="1" applyFill="1" applyBorder="1" applyAlignment="1">
      <alignment horizontal="center" vertical="center"/>
    </xf>
    <xf numFmtId="165" fontId="0" fillId="13" borderId="13" xfId="0" applyNumberFormat="1" applyFill="1" applyBorder="1" applyAlignment="1">
      <alignment horizontal="center" vertical="center"/>
    </xf>
    <xf numFmtId="0" fontId="0" fillId="13" borderId="0" xfId="0" applyFill="1"/>
    <xf numFmtId="182" fontId="0" fillId="0" borderId="0" xfId="2" applyNumberFormat="1" applyFont="1"/>
    <xf numFmtId="182" fontId="0" fillId="0" borderId="0" xfId="0" applyNumberFormat="1"/>
    <xf numFmtId="0" fontId="0" fillId="18" borderId="0" xfId="0" applyFill="1"/>
    <xf numFmtId="44" fontId="0" fillId="18" borderId="0" xfId="0" applyNumberFormat="1" applyFill="1"/>
    <xf numFmtId="0" fontId="6" fillId="0" borderId="9" xfId="9" applyFont="1" applyBorder="1" applyAlignment="1">
      <alignment horizontal="left" vertical="center"/>
    </xf>
    <xf numFmtId="0" fontId="6" fillId="4" borderId="9" xfId="9" applyFont="1" applyFill="1" applyBorder="1"/>
    <xf numFmtId="0" fontId="6" fillId="4" borderId="9" xfId="9" applyFont="1" applyFill="1" applyBorder="1" applyAlignment="1">
      <alignment horizontal="center" vertical="center"/>
    </xf>
    <xf numFmtId="0" fontId="13" fillId="4" borderId="9" xfId="5" applyFill="1" applyBorder="1" applyAlignment="1">
      <alignment horizontal="left" vertical="center"/>
    </xf>
    <xf numFmtId="8" fontId="0" fillId="4" borderId="9" xfId="0" applyNumberFormat="1" applyFill="1" applyBorder="1"/>
    <xf numFmtId="0" fontId="6" fillId="4" borderId="9" xfId="9" applyFont="1" applyFill="1" applyBorder="1" applyAlignment="1">
      <alignment horizontal="left" vertical="center"/>
    </xf>
    <xf numFmtId="0" fontId="19" fillId="0" borderId="0" xfId="0" applyFont="1" applyAlignment="1">
      <alignment horizontal="left"/>
    </xf>
    <xf numFmtId="182" fontId="0" fillId="18" borderId="0" xfId="2" applyNumberFormat="1" applyFont="1" applyFill="1"/>
    <xf numFmtId="0" fontId="0" fillId="13" borderId="0" xfId="0" applyFill="1" applyAlignment="1">
      <alignment horizontal="center"/>
    </xf>
    <xf numFmtId="9" fontId="35" fillId="0" borderId="0" xfId="3" applyFont="1" applyAlignment="1">
      <alignment horizontal="left" vertical="center"/>
    </xf>
    <xf numFmtId="10" fontId="35" fillId="0" borderId="0" xfId="3" applyNumberFormat="1" applyFont="1" applyAlignment="1">
      <alignment horizontal="left" vertical="center"/>
    </xf>
    <xf numFmtId="44" fontId="0" fillId="0" borderId="0" xfId="1" applyFont="1" applyBorder="1" applyAlignment="1" applyProtection="1"/>
    <xf numFmtId="171" fontId="30" fillId="0" borderId="13" xfId="0" applyNumberFormat="1" applyFont="1" applyBorder="1" applyAlignment="1">
      <alignment horizontal="center" vertical="center"/>
    </xf>
    <xf numFmtId="1" fontId="41" fillId="19" borderId="9" xfId="0" applyNumberFormat="1" applyFont="1" applyFill="1" applyBorder="1" applyAlignment="1">
      <alignment horizontal="center" vertical="center"/>
    </xf>
    <xf numFmtId="168" fontId="41" fillId="19" borderId="9" xfId="0" applyNumberFormat="1" applyFont="1" applyFill="1" applyBorder="1" applyAlignment="1">
      <alignment horizontal="center"/>
    </xf>
    <xf numFmtId="0" fontId="41" fillId="19" borderId="20" xfId="0" applyFont="1" applyFill="1" applyBorder="1" applyAlignment="1">
      <alignment horizontal="right" vertical="center"/>
    </xf>
    <xf numFmtId="0" fontId="41" fillId="19" borderId="20" xfId="0" applyFont="1" applyFill="1" applyBorder="1" applyAlignment="1">
      <alignment horizontal="center" vertical="center"/>
    </xf>
    <xf numFmtId="1" fontId="41" fillId="19" borderId="10" xfId="0" applyNumberFormat="1" applyFont="1" applyFill="1" applyBorder="1" applyAlignment="1">
      <alignment horizontal="center" vertical="center"/>
    </xf>
    <xf numFmtId="0" fontId="44" fillId="19" borderId="19" xfId="0" applyFont="1" applyFill="1" applyBorder="1" applyAlignment="1">
      <alignment horizontal="center" vertical="center"/>
    </xf>
    <xf numFmtId="0" fontId="44" fillId="19" borderId="20" xfId="0" applyFont="1" applyFill="1" applyBorder="1" applyAlignment="1">
      <alignment horizontal="center" vertical="justify"/>
    </xf>
    <xf numFmtId="0" fontId="41" fillId="19" borderId="10" xfId="0" applyFont="1" applyFill="1" applyBorder="1" applyAlignment="1">
      <alignment horizontal="right" vertical="center"/>
    </xf>
    <xf numFmtId="0" fontId="44" fillId="19" borderId="20" xfId="0" applyFont="1" applyFill="1" applyBorder="1" applyAlignment="1">
      <alignment horizontal="center" vertical="center"/>
    </xf>
    <xf numFmtId="1" fontId="44" fillId="19" borderId="20" xfId="0" applyNumberFormat="1" applyFont="1" applyFill="1" applyBorder="1" applyAlignment="1">
      <alignment horizontal="center" vertical="center"/>
    </xf>
    <xf numFmtId="1" fontId="44" fillId="19" borderId="10" xfId="0" applyNumberFormat="1" applyFont="1" applyFill="1" applyBorder="1" applyAlignment="1">
      <alignment horizontal="center" vertical="center"/>
    </xf>
    <xf numFmtId="0" fontId="58" fillId="0" borderId="0" xfId="0" applyFont="1" applyBorder="1" applyAlignment="1">
      <alignment horizontal="center" vertical="justify"/>
    </xf>
    <xf numFmtId="0" fontId="44" fillId="0" borderId="0" xfId="0" applyFont="1" applyBorder="1" applyAlignment="1">
      <alignment horizontal="center" vertical="justify"/>
    </xf>
    <xf numFmtId="0" fontId="44" fillId="0" borderId="0" xfId="0" applyFont="1" applyBorder="1" applyAlignment="1">
      <alignment horizontal="left" vertical="justify"/>
    </xf>
    <xf numFmtId="0" fontId="44" fillId="0" borderId="0" xfId="0" applyFont="1" applyBorder="1" applyAlignment="1">
      <alignment horizontal="center" vertical="center"/>
    </xf>
    <xf numFmtId="1" fontId="44" fillId="4" borderId="0" xfId="0" applyNumberFormat="1" applyFont="1" applyFill="1" applyBorder="1" applyAlignment="1">
      <alignment horizontal="center" vertical="center"/>
    </xf>
    <xf numFmtId="1" fontId="44" fillId="0" borderId="0" xfId="0" applyNumberFormat="1" applyFont="1" applyBorder="1" applyAlignment="1">
      <alignment horizontal="center" vertical="center"/>
    </xf>
    <xf numFmtId="168" fontId="44" fillId="0" borderId="0" xfId="0" applyNumberFormat="1" applyFont="1" applyBorder="1" applyAlignment="1">
      <alignment horizontal="center"/>
    </xf>
    <xf numFmtId="168" fontId="44" fillId="0" borderId="0" xfId="0" applyNumberFormat="1" applyFont="1" applyBorder="1" applyAlignment="1">
      <alignment horizontal="center" vertical="center"/>
    </xf>
    <xf numFmtId="44" fontId="35" fillId="0" borderId="0" xfId="1" applyFont="1" applyAlignment="1">
      <alignment vertical="center"/>
    </xf>
    <xf numFmtId="44" fontId="35" fillId="0" borderId="0" xfId="0" applyNumberFormat="1" applyFont="1" applyAlignment="1">
      <alignment vertical="center"/>
    </xf>
    <xf numFmtId="14" fontId="40" fillId="0" borderId="19" xfId="0" applyNumberFormat="1" applyFont="1" applyBorder="1" applyAlignment="1">
      <alignment horizontal="center" vertical="center"/>
    </xf>
    <xf numFmtId="0" fontId="11" fillId="4" borderId="26" xfId="0" applyFont="1" applyFill="1" applyBorder="1" applyAlignment="1">
      <alignment horizontal="left" vertical="center"/>
    </xf>
    <xf numFmtId="0" fontId="11" fillId="4" borderId="26" xfId="0" applyFont="1" applyFill="1" applyBorder="1" applyAlignment="1">
      <alignment horizontal="center" vertical="center"/>
    </xf>
    <xf numFmtId="44" fontId="0" fillId="4" borderId="26" xfId="1" applyFont="1" applyFill="1" applyBorder="1" applyAlignment="1">
      <alignment horizontal="center" vertical="center"/>
    </xf>
    <xf numFmtId="44" fontId="11" fillId="4" borderId="26" xfId="1" applyFont="1" applyFill="1" applyBorder="1" applyAlignment="1">
      <alignment horizontal="center" vertical="center"/>
    </xf>
    <xf numFmtId="0" fontId="11" fillId="4" borderId="0" xfId="0" applyFont="1" applyFill="1" applyAlignment="1">
      <alignment horizontal="left" vertical="center"/>
    </xf>
    <xf numFmtId="0" fontId="11" fillId="4" borderId="0" xfId="0" applyFont="1" applyFill="1" applyAlignment="1">
      <alignment horizontal="center" vertical="center"/>
    </xf>
    <xf numFmtId="44" fontId="0" fillId="4" borderId="0" xfId="1" applyFont="1" applyFill="1" applyBorder="1" applyAlignment="1">
      <alignment horizontal="center" vertical="center"/>
    </xf>
    <xf numFmtId="44" fontId="11" fillId="4" borderId="0" xfId="1" applyFont="1" applyFill="1" applyBorder="1" applyAlignment="1">
      <alignment horizontal="center" vertical="center"/>
    </xf>
    <xf numFmtId="43" fontId="0" fillId="0" borderId="0" xfId="2" applyFont="1"/>
    <xf numFmtId="0" fontId="55" fillId="0" borderId="1" xfId="0" quotePrefix="1" applyFont="1" applyBorder="1" applyAlignment="1">
      <alignment vertical="center"/>
    </xf>
    <xf numFmtId="0" fontId="55" fillId="0" borderId="6" xfId="0" quotePrefix="1" applyFont="1" applyBorder="1" applyAlignment="1">
      <alignment vertical="center"/>
    </xf>
    <xf numFmtId="44" fontId="49" fillId="0" borderId="1" xfId="1" quotePrefix="1" applyFont="1" applyBorder="1" applyAlignment="1">
      <alignment vertical="center"/>
    </xf>
    <xf numFmtId="44" fontId="49" fillId="0" borderId="6" xfId="1" quotePrefix="1" applyFont="1" applyBorder="1" applyAlignment="1">
      <alignment vertical="center"/>
    </xf>
    <xf numFmtId="0" fontId="6" fillId="0" borderId="0" xfId="4" applyAlignment="1">
      <alignment horizontal="left"/>
    </xf>
    <xf numFmtId="0" fontId="6" fillId="13" borderId="0" xfId="4" applyFill="1" applyAlignment="1">
      <alignment horizontal="left"/>
    </xf>
    <xf numFmtId="44" fontId="0" fillId="0" borderId="1" xfId="1" applyFont="1" applyBorder="1" applyAlignment="1">
      <alignment horizontal="justify" vertical="top" wrapText="1"/>
    </xf>
    <xf numFmtId="44" fontId="0" fillId="0" borderId="2" xfId="1" applyFont="1" applyBorder="1" applyAlignment="1">
      <alignment horizontal="justify" vertical="top" wrapText="1"/>
    </xf>
    <xf numFmtId="44" fontId="0" fillId="0" borderId="3" xfId="1" applyFont="1" applyBorder="1" applyAlignment="1">
      <alignment horizontal="justify" vertical="top" wrapText="1"/>
    </xf>
    <xf numFmtId="44" fontId="0" fillId="0" borderId="4" xfId="1" applyFont="1" applyBorder="1" applyAlignment="1">
      <alignment horizontal="justify" vertical="top" wrapText="1"/>
    </xf>
    <xf numFmtId="44" fontId="0" fillId="0" borderId="0" xfId="1" applyFont="1" applyBorder="1" applyAlignment="1">
      <alignment horizontal="justify" vertical="top" wrapText="1"/>
    </xf>
    <xf numFmtId="44" fontId="0" fillId="0" borderId="5" xfId="1" applyFont="1" applyBorder="1" applyAlignment="1">
      <alignment horizontal="justify" vertical="top" wrapText="1"/>
    </xf>
    <xf numFmtId="44" fontId="0" fillId="0" borderId="6" xfId="1" applyFont="1" applyBorder="1" applyAlignment="1">
      <alignment horizontal="justify" vertical="top" wrapText="1"/>
    </xf>
    <xf numFmtId="44" fontId="0" fillId="0" borderId="7" xfId="1" applyFont="1" applyBorder="1" applyAlignment="1">
      <alignment horizontal="justify" vertical="top" wrapText="1"/>
    </xf>
    <xf numFmtId="44" fontId="0" fillId="0" borderId="8" xfId="1" applyFont="1" applyBorder="1" applyAlignment="1">
      <alignment horizontal="justify" vertical="top" wrapText="1"/>
    </xf>
    <xf numFmtId="168" fontId="41" fillId="0" borderId="19" xfId="0" quotePrefix="1" applyNumberFormat="1" applyFont="1" applyBorder="1" applyAlignment="1">
      <alignment horizontal="right" vertical="center"/>
    </xf>
    <xf numFmtId="168" fontId="41" fillId="0" borderId="20" xfId="0" quotePrefix="1" applyNumberFormat="1" applyFont="1" applyBorder="1" applyAlignment="1">
      <alignment horizontal="right" vertical="center"/>
    </xf>
    <xf numFmtId="168" fontId="41" fillId="0" borderId="10" xfId="0" quotePrefix="1" applyNumberFormat="1" applyFont="1" applyBorder="1" applyAlignment="1">
      <alignment horizontal="right" vertical="center"/>
    </xf>
    <xf numFmtId="168" fontId="41" fillId="0" borderId="19" xfId="0" applyNumberFormat="1" applyFont="1" applyBorder="1" applyAlignment="1">
      <alignment horizontal="center" vertical="center"/>
    </xf>
    <xf numFmtId="168" fontId="41" fillId="0" borderId="20" xfId="0" applyNumberFormat="1" applyFont="1" applyBorder="1" applyAlignment="1">
      <alignment horizontal="center" vertical="center"/>
    </xf>
    <xf numFmtId="168" fontId="41" fillId="8" borderId="19" xfId="0" quotePrefix="1" applyNumberFormat="1" applyFont="1" applyFill="1" applyBorder="1" applyAlignment="1">
      <alignment horizontal="right" vertical="center"/>
    </xf>
    <xf numFmtId="168" fontId="41" fillId="8" borderId="20" xfId="0" quotePrefix="1" applyNumberFormat="1" applyFont="1" applyFill="1" applyBorder="1" applyAlignment="1">
      <alignment horizontal="right" vertical="center"/>
    </xf>
    <xf numFmtId="168" fontId="41" fillId="8" borderId="10" xfId="0" quotePrefix="1" applyNumberFormat="1" applyFont="1" applyFill="1" applyBorder="1" applyAlignment="1">
      <alignment horizontal="right" vertical="center"/>
    </xf>
    <xf numFmtId="168" fontId="41" fillId="0" borderId="9" xfId="0" applyNumberFormat="1" applyFont="1" applyBorder="1" applyAlignment="1">
      <alignment horizontal="center" vertical="center"/>
    </xf>
    <xf numFmtId="0" fontId="38" fillId="0" borderId="9" xfId="0" applyFont="1" applyBorder="1" applyAlignment="1">
      <alignment horizontal="center" vertical="center"/>
    </xf>
    <xf numFmtId="44" fontId="49" fillId="0" borderId="1" xfId="0" applyNumberFormat="1" applyFont="1" applyBorder="1" applyAlignment="1">
      <alignment horizontal="left" vertical="center" wrapText="1"/>
    </xf>
    <xf numFmtId="0" fontId="49" fillId="0" borderId="2" xfId="0" applyFont="1" applyBorder="1" applyAlignment="1">
      <alignment horizontal="left" vertical="center" wrapText="1"/>
    </xf>
    <xf numFmtId="0" fontId="49" fillId="0" borderId="3" xfId="0" applyFont="1" applyBorder="1" applyAlignment="1">
      <alignment horizontal="left" vertical="center" wrapText="1"/>
    </xf>
    <xf numFmtId="0" fontId="49" fillId="0" borderId="6" xfId="0" applyFont="1" applyBorder="1" applyAlignment="1">
      <alignment horizontal="left" vertical="center" wrapText="1"/>
    </xf>
    <xf numFmtId="0" fontId="49" fillId="0" borderId="7" xfId="0" applyFont="1" applyBorder="1" applyAlignment="1">
      <alignment horizontal="left" vertical="center" wrapText="1"/>
    </xf>
    <xf numFmtId="0" fontId="49" fillId="0" borderId="8" xfId="0" applyFont="1" applyBorder="1" applyAlignment="1">
      <alignment horizontal="left" vertical="center" wrapText="1"/>
    </xf>
    <xf numFmtId="2" fontId="41" fillId="0" borderId="9" xfId="0" applyNumberFormat="1" applyFont="1" applyBorder="1" applyAlignment="1">
      <alignment horizontal="center" vertical="center" wrapText="1"/>
    </xf>
    <xf numFmtId="168" fontId="42" fillId="0" borderId="9" xfId="0" applyNumberFormat="1" applyFont="1" applyBorder="1" applyAlignment="1">
      <alignment horizontal="center" vertical="center"/>
    </xf>
    <xf numFmtId="0" fontId="41" fillId="0" borderId="9" xfId="0" applyFont="1" applyBorder="1" applyAlignment="1">
      <alignment horizontal="left" vertical="center"/>
    </xf>
    <xf numFmtId="0" fontId="41" fillId="0" borderId="9" xfId="0" applyFont="1" applyBorder="1" applyAlignment="1">
      <alignment horizontal="left" vertical="center" wrapText="1"/>
    </xf>
    <xf numFmtId="0" fontId="41" fillId="0" borderId="9" xfId="0" applyFont="1" applyBorder="1" applyAlignment="1">
      <alignment horizontal="center" vertical="center"/>
    </xf>
    <xf numFmtId="0" fontId="42" fillId="0" borderId="9" xfId="0" applyFont="1" applyBorder="1" applyAlignment="1">
      <alignment horizontal="center" vertical="center" wrapText="1"/>
    </xf>
    <xf numFmtId="0" fontId="31" fillId="0" borderId="19" xfId="6" applyFont="1" applyBorder="1" applyAlignment="1">
      <alignment horizontal="center" vertical="center"/>
    </xf>
    <xf numFmtId="0" fontId="31" fillId="0" borderId="20" xfId="6" applyFont="1" applyBorder="1" applyAlignment="1">
      <alignment horizontal="center" vertical="center"/>
    </xf>
    <xf numFmtId="0" fontId="31" fillId="0" borderId="10" xfId="6" applyFont="1" applyBorder="1" applyAlignment="1">
      <alignment horizontal="center" vertical="center"/>
    </xf>
    <xf numFmtId="44" fontId="30" fillId="0" borderId="1" xfId="6" applyNumberFormat="1" applyFont="1" applyBorder="1" applyAlignment="1">
      <alignment horizontal="center" vertical="center" wrapText="1"/>
    </xf>
    <xf numFmtId="0" fontId="30" fillId="0" borderId="2" xfId="6" applyFont="1" applyBorder="1" applyAlignment="1">
      <alignment horizontal="center" vertical="center" wrapText="1"/>
    </xf>
    <xf numFmtId="0" fontId="30" fillId="0" borderId="3" xfId="6" applyFont="1" applyBorder="1" applyAlignment="1">
      <alignment horizontal="center" vertical="center" wrapText="1"/>
    </xf>
    <xf numFmtId="0" fontId="30" fillId="0" borderId="6" xfId="6" applyFont="1" applyBorder="1" applyAlignment="1">
      <alignment horizontal="center" vertical="center" wrapText="1"/>
    </xf>
    <xf numFmtId="0" fontId="30" fillId="0" borderId="7" xfId="6" applyFont="1" applyBorder="1" applyAlignment="1">
      <alignment horizontal="center" vertical="center" wrapText="1"/>
    </xf>
    <xf numFmtId="0" fontId="30" fillId="0" borderId="8" xfId="6" applyFont="1" applyBorder="1" applyAlignment="1">
      <alignment horizontal="center" vertical="center" wrapText="1"/>
    </xf>
    <xf numFmtId="0" fontId="33" fillId="0" borderId="9" xfId="4" applyFont="1" applyBorder="1" applyAlignment="1">
      <alignment horizontal="center" vertical="center"/>
    </xf>
    <xf numFmtId="0" fontId="33" fillId="0" borderId="9" xfId="4" applyFont="1" applyBorder="1" applyAlignment="1">
      <alignment horizontal="center" vertical="center" wrapText="1"/>
    </xf>
    <xf numFmtId="0" fontId="33" fillId="0" borderId="17" xfId="4" applyFont="1" applyBorder="1" applyAlignment="1">
      <alignment horizontal="center" vertical="center" wrapText="1"/>
    </xf>
    <xf numFmtId="0" fontId="33" fillId="0" borderId="1" xfId="4" applyFont="1" applyBorder="1" applyAlignment="1">
      <alignment horizontal="center" vertical="center" wrapText="1"/>
    </xf>
    <xf numFmtId="0" fontId="33" fillId="0" borderId="2" xfId="4" applyFont="1" applyBorder="1" applyAlignment="1">
      <alignment horizontal="center" vertical="center"/>
    </xf>
    <xf numFmtId="0" fontId="33" fillId="0" borderId="3" xfId="4" applyFont="1" applyBorder="1" applyAlignment="1">
      <alignment horizontal="center" vertical="center"/>
    </xf>
    <xf numFmtId="0" fontId="33" fillId="0" borderId="4" xfId="4" applyFont="1" applyBorder="1" applyAlignment="1">
      <alignment horizontal="center" vertical="center" wrapText="1"/>
    </xf>
    <xf numFmtId="0" fontId="33" fillId="0" borderId="0" xfId="4" applyFont="1" applyAlignment="1">
      <alignment horizontal="center" vertical="center" wrapText="1"/>
    </xf>
    <xf numFmtId="0" fontId="32" fillId="0" borderId="0" xfId="4" applyFont="1" applyAlignment="1">
      <alignment horizontal="center" wrapText="1"/>
    </xf>
    <xf numFmtId="0" fontId="36" fillId="8" borderId="1" xfId="4" applyFont="1" applyFill="1" applyBorder="1" applyAlignment="1">
      <alignment horizontal="left"/>
    </xf>
    <xf numFmtId="0" fontId="36" fillId="8" borderId="2" xfId="4" applyFont="1" applyFill="1" applyBorder="1" applyAlignment="1">
      <alignment horizontal="left"/>
    </xf>
    <xf numFmtId="0" fontId="53" fillId="0" borderId="2" xfId="4" applyFont="1" applyBorder="1" applyAlignment="1">
      <alignment horizontal="left" vertical="center" wrapText="1"/>
    </xf>
    <xf numFmtId="0" fontId="54" fillId="0" borderId="7" xfId="0" applyFont="1" applyBorder="1" applyAlignment="1">
      <alignment horizontal="left" vertical="center" wrapText="1"/>
    </xf>
    <xf numFmtId="0" fontId="59" fillId="0" borderId="2" xfId="4" applyFont="1" applyBorder="1" applyAlignment="1">
      <alignment horizontal="left" vertical="center" wrapText="1"/>
    </xf>
    <xf numFmtId="0" fontId="60" fillId="0" borderId="7" xfId="0" applyFont="1" applyBorder="1" applyAlignment="1">
      <alignment horizontal="left" vertical="center" wrapText="1"/>
    </xf>
    <xf numFmtId="0" fontId="8" fillId="0" borderId="10" xfId="4" applyFont="1" applyBorder="1" applyAlignment="1">
      <alignment horizontal="center" vertical="center" wrapText="1"/>
    </xf>
    <xf numFmtId="0" fontId="8" fillId="0" borderId="9" xfId="4" applyFont="1" applyBorder="1" applyAlignment="1">
      <alignment horizontal="center" vertical="center" wrapText="1"/>
    </xf>
    <xf numFmtId="44" fontId="48" fillId="0" borderId="10" xfId="4" applyNumberFormat="1" applyFont="1" applyBorder="1" applyAlignment="1">
      <alignment horizontal="justify" vertical="center" wrapText="1"/>
    </xf>
    <xf numFmtId="0" fontId="48" fillId="0" borderId="9" xfId="4" applyFont="1" applyBorder="1" applyAlignment="1">
      <alignment horizontal="justify" vertical="center" wrapText="1"/>
    </xf>
    <xf numFmtId="0" fontId="48" fillId="0" borderId="10" xfId="4" applyFont="1" applyBorder="1" applyAlignment="1">
      <alignment horizontal="justify" vertical="center" wrapText="1"/>
    </xf>
    <xf numFmtId="44" fontId="8" fillId="0" borderId="2" xfId="1" applyFont="1" applyBorder="1" applyAlignment="1">
      <alignment horizontal="center" vertical="center" wrapText="1"/>
    </xf>
    <xf numFmtId="44" fontId="8" fillId="0" borderId="3" xfId="1" applyFont="1" applyBorder="1" applyAlignment="1">
      <alignment horizontal="center" vertical="center" wrapText="1"/>
    </xf>
    <xf numFmtId="44" fontId="48" fillId="0" borderId="0" xfId="4" applyNumberFormat="1" applyFont="1" applyBorder="1" applyAlignment="1">
      <alignment horizontal="center" vertical="center" wrapText="1"/>
    </xf>
    <xf numFmtId="44" fontId="48" fillId="0" borderId="5" xfId="4" applyNumberFormat="1" applyFont="1" applyBorder="1" applyAlignment="1">
      <alignment horizontal="center" vertical="center" wrapText="1"/>
    </xf>
    <xf numFmtId="44" fontId="48" fillId="0" borderId="7" xfId="4" applyNumberFormat="1" applyFont="1" applyBorder="1" applyAlignment="1">
      <alignment horizontal="center" vertical="center" wrapText="1"/>
    </xf>
    <xf numFmtId="44" fontId="48" fillId="0" borderId="8" xfId="4" applyNumberFormat="1" applyFont="1" applyBorder="1" applyAlignment="1">
      <alignment horizontal="center" vertical="center" wrapText="1"/>
    </xf>
    <xf numFmtId="0" fontId="0" fillId="0" borderId="0" xfId="0" applyAlignment="1">
      <alignment horizontal="left" wrapText="1"/>
    </xf>
    <xf numFmtId="0" fontId="20" fillId="9" borderId="9" xfId="11" applyNumberFormat="1" applyFont="1" applyFill="1" applyBorder="1" applyAlignment="1">
      <alignment horizontal="center" vertical="center"/>
    </xf>
    <xf numFmtId="0" fontId="18" fillId="0" borderId="9" xfId="11" applyNumberFormat="1" applyFont="1" applyBorder="1" applyAlignment="1">
      <alignment horizontal="left" vertical="center" wrapText="1"/>
    </xf>
    <xf numFmtId="0" fontId="20" fillId="10" borderId="9" xfId="11" applyNumberFormat="1" applyFont="1" applyFill="1" applyBorder="1" applyAlignment="1">
      <alignment horizontal="center" vertical="center" wrapText="1"/>
    </xf>
    <xf numFmtId="0" fontId="20" fillId="10" borderId="17" xfId="11" applyNumberFormat="1" applyFont="1" applyFill="1" applyBorder="1" applyAlignment="1">
      <alignment horizontal="center" vertical="center" wrapText="1"/>
    </xf>
    <xf numFmtId="0" fontId="20" fillId="10" borderId="25" xfId="11" applyNumberFormat="1" applyFont="1" applyFill="1" applyBorder="1" applyAlignment="1">
      <alignment horizontal="center" vertical="center" wrapText="1"/>
    </xf>
    <xf numFmtId="0" fontId="20" fillId="10" borderId="10" xfId="11" applyNumberFormat="1" applyFont="1" applyFill="1" applyBorder="1" applyAlignment="1">
      <alignment horizontal="center" vertical="center" wrapText="1"/>
    </xf>
    <xf numFmtId="171" fontId="18" fillId="0" borderId="9" xfId="11" applyNumberFormat="1" applyFont="1" applyBorder="1" applyAlignment="1">
      <alignment horizontal="center" vertical="center"/>
    </xf>
    <xf numFmtId="171" fontId="18" fillId="0" borderId="10" xfId="11" applyNumberFormat="1" applyFont="1" applyBorder="1" applyAlignment="1">
      <alignment horizontal="center" vertical="center"/>
    </xf>
    <xf numFmtId="0" fontId="18" fillId="0" borderId="9" xfId="11" applyNumberFormat="1" applyFont="1" applyBorder="1" applyAlignment="1">
      <alignment horizontal="center" vertical="center"/>
    </xf>
    <xf numFmtId="168" fontId="6" fillId="0" borderId="9" xfId="13" applyNumberFormat="1" applyFont="1" applyBorder="1" applyAlignment="1">
      <alignment horizontal="center" vertical="center"/>
    </xf>
    <xf numFmtId="168" fontId="6" fillId="0" borderId="10" xfId="13" applyNumberFormat="1" applyFont="1" applyBorder="1" applyAlignment="1">
      <alignment horizontal="center" vertical="center"/>
    </xf>
    <xf numFmtId="0" fontId="6" fillId="0" borderId="9" xfId="8" applyFont="1" applyBorder="1" applyAlignment="1">
      <alignment horizontal="center" vertical="center"/>
    </xf>
    <xf numFmtId="0" fontId="9" fillId="8" borderId="10" xfId="9" applyFont="1" applyFill="1" applyBorder="1" applyAlignment="1">
      <alignment horizontal="center" vertical="center"/>
    </xf>
    <xf numFmtId="0" fontId="9" fillId="8" borderId="9" xfId="9" applyFont="1" applyFill="1" applyBorder="1" applyAlignment="1">
      <alignment horizontal="center" vertical="center"/>
    </xf>
    <xf numFmtId="0" fontId="9" fillId="0" borderId="9" xfId="6" applyFont="1" applyBorder="1" applyAlignment="1">
      <alignment horizontal="center" vertical="center" wrapText="1"/>
    </xf>
    <xf numFmtId="14" fontId="6" fillId="0" borderId="1" xfId="7" applyNumberFormat="1" applyFont="1" applyBorder="1" applyAlignment="1">
      <alignment horizontal="left" vertical="top" wrapText="1"/>
    </xf>
    <xf numFmtId="14" fontId="6" fillId="0" borderId="2" xfId="7" applyNumberFormat="1" applyFont="1" applyBorder="1" applyAlignment="1">
      <alignment horizontal="left" vertical="top" wrapText="1"/>
    </xf>
    <xf numFmtId="14" fontId="6" fillId="0" borderId="3" xfId="7" applyNumberFormat="1" applyFont="1" applyBorder="1" applyAlignment="1">
      <alignment horizontal="left" vertical="top" wrapText="1"/>
    </xf>
    <xf numFmtId="14" fontId="6" fillId="0" borderId="6" xfId="7" applyNumberFormat="1" applyFont="1" applyBorder="1" applyAlignment="1">
      <alignment horizontal="left" vertical="top" wrapText="1"/>
    </xf>
    <xf numFmtId="14" fontId="6" fillId="0" borderId="7" xfId="7" applyNumberFormat="1" applyFont="1" applyBorder="1" applyAlignment="1">
      <alignment horizontal="left" vertical="top" wrapText="1"/>
    </xf>
    <xf numFmtId="14" fontId="6" fillId="0" borderId="8" xfId="7" applyNumberFormat="1" applyFont="1" applyBorder="1" applyAlignment="1">
      <alignment horizontal="left" vertical="top" wrapText="1"/>
    </xf>
    <xf numFmtId="0" fontId="6" fillId="0" borderId="0" xfId="8" quotePrefix="1" applyFont="1" applyAlignment="1">
      <alignment horizontal="left" vertical="top" wrapText="1"/>
    </xf>
    <xf numFmtId="0" fontId="9" fillId="7" borderId="9" xfId="9" applyFont="1" applyFill="1" applyBorder="1" applyAlignment="1">
      <alignment horizontal="center" vertical="center"/>
    </xf>
    <xf numFmtId="0" fontId="6" fillId="0" borderId="9" xfId="9" applyFont="1" applyBorder="1" applyAlignment="1">
      <alignment horizontal="left" vertical="center"/>
    </xf>
    <xf numFmtId="0" fontId="9" fillId="8" borderId="9" xfId="9" applyFont="1" applyFill="1" applyBorder="1" applyAlignment="1">
      <alignment horizontal="center" vertical="center" wrapText="1"/>
    </xf>
    <xf numFmtId="0" fontId="20" fillId="9" borderId="9" xfId="11" applyNumberFormat="1" applyFont="1" applyFill="1" applyBorder="1" applyAlignment="1" applyProtection="1">
      <alignment horizontal="center" vertical="center"/>
    </xf>
    <xf numFmtId="0" fontId="20" fillId="10" borderId="10" xfId="11" applyNumberFormat="1" applyFont="1" applyFill="1" applyBorder="1" applyAlignment="1" applyProtection="1">
      <alignment horizontal="center" vertical="center" wrapText="1"/>
    </xf>
    <xf numFmtId="0" fontId="20" fillId="10" borderId="9" xfId="11" applyNumberFormat="1" applyFont="1" applyFill="1" applyBorder="1" applyAlignment="1" applyProtection="1">
      <alignment horizontal="center" vertical="center" wrapText="1"/>
    </xf>
    <xf numFmtId="171" fontId="18" fillId="0" borderId="9" xfId="11" applyNumberFormat="1" applyFont="1" applyBorder="1" applyAlignment="1" applyProtection="1">
      <alignment horizontal="center" vertical="center"/>
    </xf>
    <xf numFmtId="171" fontId="18" fillId="0" borderId="10" xfId="11" applyNumberFormat="1" applyFont="1" applyBorder="1" applyAlignment="1" applyProtection="1">
      <alignment horizontal="center" vertical="center"/>
    </xf>
    <xf numFmtId="0" fontId="18" fillId="0" borderId="9" xfId="11" applyNumberFormat="1" applyFont="1" applyBorder="1" applyAlignment="1" applyProtection="1">
      <alignment horizontal="center" vertical="center"/>
    </xf>
    <xf numFmtId="0" fontId="18" fillId="0" borderId="9" xfId="11" applyNumberFormat="1" applyFont="1" applyBorder="1" applyAlignment="1" applyProtection="1">
      <alignment horizontal="left" vertical="center" wrapText="1"/>
    </xf>
    <xf numFmtId="0" fontId="20" fillId="9" borderId="19" xfId="11" applyNumberFormat="1" applyFont="1" applyFill="1" applyBorder="1" applyAlignment="1" applyProtection="1">
      <alignment horizontal="center" vertical="center"/>
    </xf>
    <xf numFmtId="0" fontId="20" fillId="9" borderId="20" xfId="11" applyNumberFormat="1" applyFont="1" applyFill="1" applyBorder="1" applyAlignment="1" applyProtection="1">
      <alignment horizontal="center" vertical="center"/>
    </xf>
    <xf numFmtId="0" fontId="20" fillId="9" borderId="10" xfId="11" applyNumberFormat="1" applyFont="1" applyFill="1" applyBorder="1" applyAlignment="1" applyProtection="1">
      <alignment horizontal="center" vertical="center"/>
    </xf>
    <xf numFmtId="0" fontId="18" fillId="4" borderId="9" xfId="11" applyNumberFormat="1" applyFont="1" applyFill="1" applyBorder="1" applyAlignment="1">
      <alignment horizontal="left" vertical="center" wrapText="1"/>
    </xf>
    <xf numFmtId="0" fontId="23" fillId="0" borderId="18" xfId="14" applyFont="1" applyBorder="1" applyAlignment="1">
      <alignment horizontal="center"/>
    </xf>
    <xf numFmtId="0" fontId="28" fillId="0" borderId="0" xfId="14" applyFont="1" applyAlignment="1">
      <alignment horizontal="left" wrapText="1" indent="1"/>
    </xf>
    <xf numFmtId="0" fontId="22" fillId="0" borderId="0" xfId="14" applyFont="1" applyAlignment="1">
      <alignment horizontal="center"/>
    </xf>
    <xf numFmtId="0" fontId="24" fillId="0" borderId="0" xfId="14" applyFont="1" applyAlignment="1">
      <alignment horizontal="left" wrapText="1"/>
    </xf>
    <xf numFmtId="0" fontId="29" fillId="0" borderId="9" xfId="6" applyFont="1" applyBorder="1" applyAlignment="1">
      <alignment horizontal="center" vertical="center" wrapText="1"/>
    </xf>
    <xf numFmtId="14" fontId="30" fillId="0" borderId="1" xfId="7" applyNumberFormat="1" applyFont="1" applyBorder="1" applyAlignment="1">
      <alignment horizontal="left" vertical="top" wrapText="1"/>
    </xf>
    <xf numFmtId="14" fontId="30" fillId="0" borderId="2" xfId="7" applyNumberFormat="1" applyFont="1" applyBorder="1" applyAlignment="1">
      <alignment horizontal="left" vertical="top" wrapText="1"/>
    </xf>
    <xf numFmtId="14" fontId="30" fillId="0" borderId="3" xfId="7" applyNumberFormat="1" applyFont="1" applyBorder="1" applyAlignment="1">
      <alignment horizontal="left" vertical="top" wrapText="1"/>
    </xf>
    <xf numFmtId="14" fontId="30" fillId="0" borderId="6" xfId="7" applyNumberFormat="1" applyFont="1" applyBorder="1" applyAlignment="1">
      <alignment horizontal="left" vertical="top" wrapText="1"/>
    </xf>
    <xf numFmtId="14" fontId="30" fillId="0" borderId="7" xfId="7" applyNumberFormat="1" applyFont="1" applyBorder="1" applyAlignment="1">
      <alignment horizontal="left" vertical="top" wrapText="1"/>
    </xf>
    <xf numFmtId="14" fontId="30" fillId="0" borderId="8" xfId="7" applyNumberFormat="1" applyFont="1" applyBorder="1" applyAlignment="1">
      <alignment horizontal="left" vertical="top" wrapText="1"/>
    </xf>
    <xf numFmtId="168" fontId="40" fillId="0" borderId="19" xfId="0" applyNumberFormat="1" applyFont="1" applyBorder="1" applyAlignment="1">
      <alignment horizontal="left" vertical="center"/>
    </xf>
    <xf numFmtId="168" fontId="39" fillId="0" borderId="20" xfId="0" applyNumberFormat="1" applyFont="1" applyBorder="1" applyAlignment="1">
      <alignment horizontal="center" vertical="center"/>
    </xf>
    <xf numFmtId="168" fontId="39" fillId="0" borderId="10" xfId="0" applyNumberFormat="1" applyFont="1" applyBorder="1" applyAlignment="1">
      <alignment horizontal="center" vertical="center"/>
    </xf>
  </cellXfs>
  <cellStyles count="18">
    <cellStyle name="Excel Built-in Currency" xfId="17" xr:uid="{8242FD0A-F964-4486-880F-B8918B5F6319}"/>
    <cellStyle name="Hiperlink" xfId="5" builtinId="8"/>
    <cellStyle name="Moeda" xfId="1" builtinId="4"/>
    <cellStyle name="Moeda 2" xfId="16" xr:uid="{020B85C7-718F-4F8F-B0D4-304AC4E345F8}"/>
    <cellStyle name="Moeda 2 2" xfId="12" xr:uid="{430EA220-6FD2-435A-BD8B-578AA7070FF0}"/>
    <cellStyle name="Moeda 3" xfId="13" xr:uid="{43D65492-6F2A-44AB-A61D-A8077EB72676}"/>
    <cellStyle name="Normal" xfId="0" builtinId="0"/>
    <cellStyle name="Normal 2" xfId="4" xr:uid="{97FB5EDA-3F8F-4249-97B2-C75A6842AF01}"/>
    <cellStyle name="Normal 2 2" xfId="9" xr:uid="{FAECE050-D4A4-4E0D-9674-0C51B04B5C52}"/>
    <cellStyle name="Normal 2 3" xfId="14" xr:uid="{67AD8C5E-5448-4012-887D-E4E4A3D8F5A9}"/>
    <cellStyle name="Normal 3" xfId="8" xr:uid="{816C2EDA-5532-4870-A36B-8485746742F8}"/>
    <cellStyle name="Normal 4" xfId="10" xr:uid="{D2C4C451-954E-4214-B829-21276F1B7862}"/>
    <cellStyle name="Porcentagem" xfId="3" builtinId="5"/>
    <cellStyle name="Porcentagem 2" xfId="15" xr:uid="{673DD75B-EBCD-4AD6-BFCF-304951D5FC11}"/>
    <cellStyle name="Texto Explicativo 2" xfId="6" xr:uid="{E8FD471F-FBDE-4BA0-9E92-60FF6C54E366}"/>
    <cellStyle name="Texto Explicativo 3" xfId="11" xr:uid="{3629A306-5009-42B5-8EF0-7898FF700B81}"/>
    <cellStyle name="Vírgula" xfId="2" builtinId="3"/>
    <cellStyle name="Vírgula 2" xfId="7" xr:uid="{9A67AE93-E598-4D5F-8200-D22FB2B8C9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xdr:row>
      <xdr:rowOff>66675</xdr:rowOff>
    </xdr:from>
    <xdr:to>
      <xdr:col>4</xdr:col>
      <xdr:colOff>192405</xdr:colOff>
      <xdr:row>3</xdr:row>
      <xdr:rowOff>173355</xdr:rowOff>
    </xdr:to>
    <xdr:pic>
      <xdr:nvPicPr>
        <xdr:cNvPr id="3" name="Imagem 2">
          <a:extLst>
            <a:ext uri="{FF2B5EF4-FFF2-40B4-BE49-F238E27FC236}">
              <a16:creationId xmlns:a16="http://schemas.microsoft.com/office/drawing/2014/main" id="{002678A7-70DE-4D8B-824E-C4E3348E7B2D}"/>
            </a:ext>
          </a:extLst>
        </xdr:cNvPr>
        <xdr:cNvPicPr>
          <a:picLocks noChangeAspect="1"/>
        </xdr:cNvPicPr>
      </xdr:nvPicPr>
      <xdr:blipFill>
        <a:blip xmlns:r="http://schemas.openxmlformats.org/officeDocument/2006/relationships" r:embed="rId1"/>
        <a:stretch>
          <a:fillRect/>
        </a:stretch>
      </xdr:blipFill>
      <xdr:spPr>
        <a:xfrm>
          <a:off x="285750" y="257175"/>
          <a:ext cx="1935480" cy="487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81643</xdr:colOff>
      <xdr:row>28</xdr:row>
      <xdr:rowOff>27213</xdr:rowOff>
    </xdr:from>
    <xdr:to>
      <xdr:col>9</xdr:col>
      <xdr:colOff>796659</xdr:colOff>
      <xdr:row>42</xdr:row>
      <xdr:rowOff>0</xdr:rowOff>
    </xdr:to>
    <xdr:sp macro="" textlink="">
      <xdr:nvSpPr>
        <xdr:cNvPr id="2" name="CaixaDeTexto 1">
          <a:extLst>
            <a:ext uri="{FF2B5EF4-FFF2-40B4-BE49-F238E27FC236}">
              <a16:creationId xmlns:a16="http://schemas.microsoft.com/office/drawing/2014/main" id="{4EB94E81-1F67-47D0-B15B-5EC2333628F0}"/>
            </a:ext>
          </a:extLst>
        </xdr:cNvPr>
        <xdr:cNvSpPr txBox="1"/>
      </xdr:nvSpPr>
      <xdr:spPr>
        <a:xfrm>
          <a:off x="81643" y="7066188"/>
          <a:ext cx="10097141" cy="2839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indent="0" algn="just"/>
          <a:r>
            <a:rPr lang="pt-BR" sz="1000" b="1" i="0" u="none" strike="noStrike">
              <a:solidFill>
                <a:schemeClr val="dk1"/>
              </a:solidFill>
              <a:effectLst/>
              <a:latin typeface="Arial" panose="020B0604020202020204" pitchFamily="34" charset="0"/>
              <a:ea typeface="+mn-ea"/>
              <a:cs typeface="Arial" panose="020B0604020202020204" pitchFamily="34" charset="0"/>
            </a:rPr>
            <a:t>NOTAS''</a:t>
          </a:r>
          <a:endParaRPr lang="pt-BR" sz="1000">
            <a:latin typeface="Arial" panose="020B0604020202020204" pitchFamily="34" charset="0"/>
            <a:cs typeface="Arial" panose="020B0604020202020204" pitchFamily="34" charset="0"/>
          </a:endParaRPr>
        </a:p>
        <a:p>
          <a:pPr indent="0" algn="just">
            <a:lnSpc>
              <a:spcPct val="150000"/>
            </a:lnSpc>
          </a:pPr>
          <a:r>
            <a:rPr lang="pt-BR" sz="1000" b="0" i="0" u="none" strike="noStrike">
              <a:solidFill>
                <a:schemeClr val="dk1"/>
              </a:solidFill>
              <a:effectLst/>
              <a:latin typeface="Arial" panose="020B0604020202020204" pitchFamily="34" charset="0"/>
              <a:ea typeface="+mn-ea"/>
              <a:cs typeface="Arial" panose="020B0604020202020204" pitchFamily="34" charset="0"/>
            </a:rPr>
            <a:t>1</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O local deverá  ser vistoriado previamente, para a constatação de</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peculiaridades dos serviços e programação da execução dos mesmos, devendo esta, ser apresentada também previamente.</a:t>
          </a:r>
          <a:r>
            <a:rPr lang="pt-BR" sz="1000">
              <a:latin typeface="Arial" panose="020B0604020202020204" pitchFamily="34" charset="0"/>
              <a:cs typeface="Arial" panose="020B0604020202020204" pitchFamily="34" charset="0"/>
            </a:rPr>
            <a:t> </a:t>
          </a:r>
        </a:p>
        <a:p>
          <a:pPr indent="0" algn="just">
            <a:lnSpc>
              <a:spcPct val="150000"/>
            </a:lnSpc>
          </a:pPr>
          <a:r>
            <a:rPr lang="pt-BR" sz="1000" b="0" i="0" u="none" strike="noStrike">
              <a:solidFill>
                <a:schemeClr val="dk1"/>
              </a:solidFill>
              <a:effectLst/>
              <a:latin typeface="Arial" panose="020B0604020202020204" pitchFamily="34" charset="0"/>
              <a:ea typeface="+mn-ea"/>
              <a:cs typeface="Arial" panose="020B0604020202020204" pitchFamily="34" charset="0"/>
            </a:rPr>
            <a:t>2</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O local de execução dos serviços deverá ser suficientemente protegido (equipamentos, utensílios, mobiliários, etc.). Todas as partes afetadas deverão ser inteiramente recompostas.</a:t>
          </a:r>
          <a:r>
            <a:rPr lang="pt-BR" sz="1000">
              <a:latin typeface="Arial" panose="020B0604020202020204" pitchFamily="34" charset="0"/>
              <a:cs typeface="Arial" panose="020B0604020202020204" pitchFamily="34" charset="0"/>
            </a:rPr>
            <a:t> </a:t>
          </a:r>
        </a:p>
        <a:p>
          <a:pPr marL="0" marR="0" indent="0" algn="just" defTabSz="914400" eaLnBrk="1" fontAlgn="auto" latinLnBrk="0" hangingPunct="1">
            <a:lnSpc>
              <a:spcPct val="150000"/>
            </a:lnSpc>
            <a:spcBef>
              <a:spcPts val="0"/>
            </a:spcBef>
            <a:spcAft>
              <a:spcPts val="0"/>
            </a:spcAft>
            <a:buClrTx/>
            <a:buSzTx/>
            <a:buFontTx/>
            <a:buNone/>
            <a:tabLst/>
            <a:defRPr/>
          </a:pPr>
          <a:r>
            <a:rPr lang="pt-BR" sz="1000" b="0" i="0">
              <a:solidFill>
                <a:schemeClr val="dk1"/>
              </a:solidFill>
              <a:effectLst/>
              <a:latin typeface="Arial" panose="020B0604020202020204" pitchFamily="34" charset="0"/>
              <a:ea typeface="+mn-ea"/>
              <a:cs typeface="Arial" panose="020B0604020202020204" pitchFamily="34" charset="0"/>
            </a:rPr>
            <a:t>3 - Os quantitativos e os custos desta planilha orçamentária estão compatíveis com os quantitativos do Projeto</a:t>
          </a:r>
          <a:r>
            <a:rPr lang="pt-BR" sz="1000" b="0" i="0" baseline="0">
              <a:solidFill>
                <a:schemeClr val="dk1"/>
              </a:solidFill>
              <a:effectLst/>
              <a:latin typeface="Arial" panose="020B0604020202020204" pitchFamily="34" charset="0"/>
              <a:ea typeface="+mn-ea"/>
              <a:cs typeface="Arial" panose="020B0604020202020204" pitchFamily="34" charset="0"/>
            </a:rPr>
            <a:t> Básico / Executivo</a:t>
          </a:r>
        </a:p>
        <a:p>
          <a:pPr marL="0" marR="0" indent="0" algn="just" defTabSz="914400" eaLnBrk="1" fontAlgn="auto" latinLnBrk="0" hangingPunct="1">
            <a:lnSpc>
              <a:spcPct val="150000"/>
            </a:lnSpc>
            <a:spcBef>
              <a:spcPts val="0"/>
            </a:spcBef>
            <a:spcAft>
              <a:spcPts val="0"/>
            </a:spcAft>
            <a:buClrTx/>
            <a:buSzTx/>
            <a:buFontTx/>
            <a:buNone/>
            <a:tabLst/>
            <a:defRPr/>
          </a:pPr>
          <a:r>
            <a:rPr lang="pt-BR" sz="1000" b="0" i="0" u="none" strike="noStrike">
              <a:solidFill>
                <a:schemeClr val="dk1"/>
              </a:solidFill>
              <a:effectLst/>
              <a:latin typeface="Arial" panose="020B0604020202020204" pitchFamily="34" charset="0"/>
              <a:ea typeface="+mn-ea"/>
              <a:cs typeface="Arial" panose="020B0604020202020204" pitchFamily="34" charset="0"/>
            </a:rPr>
            <a:t>4 - Prazo provável de vigência do contrato é de 365 (trezentos e sessenta e cinco dias), podendo ser prorrogado</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por até 60 meses (art. 57, II, Lei 8.666/93</a:t>
          </a:r>
          <a:endParaRPr lang="pt-BR" sz="1000" b="0" i="0" u="none" strike="noStrike">
            <a:solidFill>
              <a:schemeClr val="dk1"/>
            </a:solidFill>
            <a:effectLst/>
            <a:latin typeface="Arial" panose="020B0604020202020204" pitchFamily="34" charset="0"/>
            <a:ea typeface="+mn-ea"/>
            <a:cs typeface="Arial" panose="020B0604020202020204" pitchFamily="34" charset="0"/>
          </a:endParaRPr>
        </a:p>
        <a:p>
          <a:pPr indent="0" algn="just">
            <a:lnSpc>
              <a:spcPct val="150000"/>
            </a:lnSpc>
          </a:pPr>
          <a:r>
            <a:rPr lang="pt-BR" sz="1000" b="0" i="0" u="none" strike="noStrike">
              <a:solidFill>
                <a:schemeClr val="dk1"/>
              </a:solidFill>
              <a:effectLst/>
              <a:latin typeface="Arial" panose="020B0604020202020204" pitchFamily="34" charset="0"/>
              <a:ea typeface="+mn-ea"/>
              <a:cs typeface="Arial" panose="020B0604020202020204" pitchFamily="34" charset="0"/>
            </a:rPr>
            <a:t>5 - O</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Sistema de Custos empregado atende ao Decreto 7983/13 e às recomendações TCU, CNJ e CSJT mais recentes e encontra-se descrito no Caderno Técnico, tópico "Sistema de Custos".</a:t>
          </a:r>
          <a:endParaRPr lang="pt-BR" sz="1000" b="0" i="0" u="none" strike="noStrike">
            <a:solidFill>
              <a:schemeClr val="dk1"/>
            </a:solidFill>
            <a:effectLst/>
            <a:latin typeface="Arial" panose="020B0604020202020204" pitchFamily="34" charset="0"/>
            <a:ea typeface="+mn-ea"/>
            <a:cs typeface="Arial" panose="020B0604020202020204" pitchFamily="34" charset="0"/>
          </a:endParaRPr>
        </a:p>
        <a:p>
          <a:pPr indent="0" algn="just"/>
          <a:r>
            <a:rPr lang="pt-BR" sz="1000" b="0" i="0" u="none" strike="noStrike">
              <a:solidFill>
                <a:schemeClr val="dk1"/>
              </a:solidFill>
              <a:effectLst/>
              <a:latin typeface="Arial" panose="020B0604020202020204" pitchFamily="34" charset="0"/>
              <a:ea typeface="+mn-ea"/>
              <a:cs typeface="Arial" panose="020B0604020202020204" pitchFamily="34" charset="0"/>
            </a:rPr>
            <a:t>6 -</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ENCARGOS SOCIAIS / DESONERAÇÃO</a:t>
          </a:r>
        </a:p>
        <a:p>
          <a:pPr indent="0" algn="just"/>
          <a:r>
            <a:rPr lang="pt-BR" sz="1000" b="0" i="0" u="none" strike="noStrike">
              <a:solidFill>
                <a:schemeClr val="dk1"/>
              </a:solidFill>
              <a:effectLst/>
              <a:latin typeface="Arial" panose="020B0604020202020204" pitchFamily="34" charset="0"/>
              <a:ea typeface="+mn-ea"/>
              <a:cs typeface="Arial" panose="020B0604020202020204" pitchFamily="34" charset="0"/>
            </a:rPr>
            <a:t>                 87,60% (Horista - UTILIZADA PARA MÃO DE OBRA DIRETAMENTE LIGADA A EXECUÇÃO DE SERVIÇOS)</a:t>
          </a:r>
        </a:p>
        <a:p>
          <a:pPr indent="0" algn="just"/>
          <a:r>
            <a:rPr lang="pt-BR" sz="1000" b="0" i="0" u="none" strike="noStrike" baseline="0">
              <a:solidFill>
                <a:schemeClr val="dk1"/>
              </a:solidFill>
              <a:effectLst/>
              <a:latin typeface="Arial" panose="020B0604020202020204" pitchFamily="34" charset="0"/>
              <a:ea typeface="+mn-ea"/>
              <a:cs typeface="Arial" panose="020B0604020202020204" pitchFamily="34" charset="0"/>
            </a:rPr>
            <a:t>                50,47</a:t>
          </a:r>
          <a:r>
            <a:rPr lang="pt-BR" sz="1000" b="0" i="0" u="none" strike="noStrike">
              <a:solidFill>
                <a:schemeClr val="dk1"/>
              </a:solidFill>
              <a:effectLst/>
              <a:latin typeface="Arial" panose="020B0604020202020204" pitchFamily="34" charset="0"/>
              <a:ea typeface="+mn-ea"/>
              <a:cs typeface="Arial" panose="020B0604020202020204" pitchFamily="34" charset="0"/>
            </a:rPr>
            <a:t>% (Mensalista - UTILIZADA PARA</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MÃO DE OBRA INDIRETA</a:t>
          </a:r>
          <a:r>
            <a:rPr lang="pt-BR" sz="1000" b="0" i="0" u="none" strike="noStrike">
              <a:solidFill>
                <a:schemeClr val="dk1"/>
              </a:solidFill>
              <a:effectLst/>
              <a:latin typeface="Arial" panose="020B0604020202020204" pitchFamily="34" charset="0"/>
              <a:ea typeface="+mn-ea"/>
              <a:cs typeface="Arial" panose="020B0604020202020204" pitchFamily="34" charset="0"/>
            </a:rPr>
            <a:t>)</a:t>
          </a:r>
        </a:p>
        <a:p>
          <a:pPr indent="0" algn="just"/>
          <a:r>
            <a:rPr lang="pt-BR" sz="1000" b="0" i="0" u="none" strike="noStrike">
              <a:solidFill>
                <a:schemeClr val="dk1"/>
              </a:solidFill>
              <a:effectLst/>
              <a:latin typeface="Arial" panose="020B0604020202020204" pitchFamily="34" charset="0"/>
              <a:ea typeface="+mn-ea"/>
              <a:cs typeface="Arial" panose="020B0604020202020204" pitchFamily="34" charset="0"/>
            </a:rPr>
            <a:t>7 - Os</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materiais e serviços devem atender ao Termo de Referência e, subsidiariamente, aos cadernos técnicos da Caixa Economica Federal, às Fichas Tecnicas publicadas no SINAPI,  fichas de fabricantes e às práticas da SEAP (Disponível para download no site Compras Governamentais)</a:t>
          </a:r>
        </a:p>
      </xdr:txBody>
    </xdr:sp>
    <xdr:clientData/>
  </xdr:twoCellAnchor>
  <xdr:twoCellAnchor editAs="oneCell">
    <xdr:from>
      <xdr:col>0</xdr:col>
      <xdr:colOff>76200</xdr:colOff>
      <xdr:row>0</xdr:row>
      <xdr:rowOff>0</xdr:rowOff>
    </xdr:from>
    <xdr:to>
      <xdr:col>2</xdr:col>
      <xdr:colOff>337185</xdr:colOff>
      <xdr:row>1</xdr:row>
      <xdr:rowOff>64770</xdr:rowOff>
    </xdr:to>
    <xdr:pic>
      <xdr:nvPicPr>
        <xdr:cNvPr id="4" name="Imagem 3">
          <a:extLst>
            <a:ext uri="{FF2B5EF4-FFF2-40B4-BE49-F238E27FC236}">
              <a16:creationId xmlns:a16="http://schemas.microsoft.com/office/drawing/2014/main" id="{F5298F20-310A-44C4-BAE0-1747007EAB23}"/>
            </a:ext>
          </a:extLst>
        </xdr:cNvPr>
        <xdr:cNvPicPr>
          <a:picLocks noChangeAspect="1"/>
        </xdr:cNvPicPr>
      </xdr:nvPicPr>
      <xdr:blipFill>
        <a:blip xmlns:r="http://schemas.openxmlformats.org/officeDocument/2006/relationships" r:embed="rId1"/>
        <a:stretch>
          <a:fillRect/>
        </a:stretch>
      </xdr:blipFill>
      <xdr:spPr>
        <a:xfrm>
          <a:off x="76200" y="0"/>
          <a:ext cx="1394460" cy="3505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19050</xdr:colOff>
      <xdr:row>15</xdr:row>
      <xdr:rowOff>123825</xdr:rowOff>
    </xdr:from>
    <xdr:to>
      <xdr:col>26</xdr:col>
      <xdr:colOff>342900</xdr:colOff>
      <xdr:row>29</xdr:row>
      <xdr:rowOff>0</xdr:rowOff>
    </xdr:to>
    <xdr:pic>
      <xdr:nvPicPr>
        <xdr:cNvPr id="2" name="Imagem 1">
          <a:extLst>
            <a:ext uri="{FF2B5EF4-FFF2-40B4-BE49-F238E27FC236}">
              <a16:creationId xmlns:a16="http://schemas.microsoft.com/office/drawing/2014/main" id="{A491895D-683A-4F0B-84A9-B5CE0D998E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821150" y="3324225"/>
          <a:ext cx="5810250" cy="2543175"/>
        </a:xfrm>
        <a:prstGeom prst="rect">
          <a:avLst/>
        </a:prstGeom>
      </xdr:spPr>
    </xdr:pic>
    <xdr:clientData/>
  </xdr:twoCellAnchor>
  <xdr:twoCellAnchor editAs="oneCell">
    <xdr:from>
      <xdr:col>17</xdr:col>
      <xdr:colOff>9525</xdr:colOff>
      <xdr:row>3</xdr:row>
      <xdr:rowOff>161925</xdr:rowOff>
    </xdr:from>
    <xdr:to>
      <xdr:col>30</xdr:col>
      <xdr:colOff>200024</xdr:colOff>
      <xdr:row>14</xdr:row>
      <xdr:rowOff>161925</xdr:rowOff>
    </xdr:to>
    <xdr:pic>
      <xdr:nvPicPr>
        <xdr:cNvPr id="3" name="Imagem 2">
          <a:extLst>
            <a:ext uri="{FF2B5EF4-FFF2-40B4-BE49-F238E27FC236}">
              <a16:creationId xmlns:a16="http://schemas.microsoft.com/office/drawing/2014/main" id="{5917797B-4441-49FB-A05D-A362CD1251C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339608" y="1072092"/>
          <a:ext cx="8170333" cy="2095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31</xdr:row>
      <xdr:rowOff>0</xdr:rowOff>
    </xdr:from>
    <xdr:to>
      <xdr:col>4</xdr:col>
      <xdr:colOff>236220</xdr:colOff>
      <xdr:row>41</xdr:row>
      <xdr:rowOff>137160</xdr:rowOff>
    </xdr:to>
    <xdr:pic>
      <xdr:nvPicPr>
        <xdr:cNvPr id="3" name="Imagem 2">
          <a:extLst>
            <a:ext uri="{FF2B5EF4-FFF2-40B4-BE49-F238E27FC236}">
              <a16:creationId xmlns:a16="http://schemas.microsoft.com/office/drawing/2014/main" id="{DE7D7DB9-379C-48AB-B880-0C7D5D3C4779}"/>
            </a:ext>
          </a:extLst>
        </xdr:cNvPr>
        <xdr:cNvPicPr>
          <a:picLocks noChangeAspect="1"/>
        </xdr:cNvPicPr>
      </xdr:nvPicPr>
      <xdr:blipFill>
        <a:blip xmlns:r="http://schemas.openxmlformats.org/officeDocument/2006/relationships" r:embed="rId1"/>
        <a:stretch>
          <a:fillRect/>
        </a:stretch>
      </xdr:blipFill>
      <xdr:spPr>
        <a:xfrm>
          <a:off x="3746500" y="7101417"/>
          <a:ext cx="4046220" cy="20421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1533861</xdr:colOff>
      <xdr:row>56</xdr:row>
      <xdr:rowOff>121920</xdr:rowOff>
    </xdr:to>
    <xdr:pic>
      <xdr:nvPicPr>
        <xdr:cNvPr id="4" name="Imagem 3">
          <a:extLst>
            <a:ext uri="{FF2B5EF4-FFF2-40B4-BE49-F238E27FC236}">
              <a16:creationId xmlns:a16="http://schemas.microsoft.com/office/drawing/2014/main" id="{C4BB2050-9A0D-4454-9B0F-7A606445D327}"/>
            </a:ext>
          </a:extLst>
        </xdr:cNvPr>
        <xdr:cNvPicPr>
          <a:picLocks noChangeAspect="1"/>
        </xdr:cNvPicPr>
      </xdr:nvPicPr>
      <xdr:blipFill>
        <a:blip xmlns:r="http://schemas.openxmlformats.org/officeDocument/2006/relationships" r:embed="rId1"/>
        <a:stretch>
          <a:fillRect/>
        </a:stretch>
      </xdr:blipFill>
      <xdr:spPr>
        <a:xfrm>
          <a:off x="0" y="762000"/>
          <a:ext cx="8122920" cy="1002792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6" Type="http://schemas.openxmlformats.org/officeDocument/2006/relationships/hyperlink" Target="https://www.americanas.com.br/" TargetMode="External"/><Relationship Id="rId117" Type="http://schemas.openxmlformats.org/officeDocument/2006/relationships/hyperlink" Target="https://www.lanternatatica.com/produto/lantena-tatica-profissional-police-110000-lumens-32000w-led.html" TargetMode="External"/><Relationship Id="rId21" Type="http://schemas.openxmlformats.org/officeDocument/2006/relationships/hyperlink" Target="https://www.lojadomecanico.com.br/" TargetMode="External"/><Relationship Id="rId42" Type="http://schemas.openxmlformats.org/officeDocument/2006/relationships/hyperlink" Target="https://www.americanas.com.br/" TargetMode="External"/><Relationship Id="rId47" Type="http://schemas.openxmlformats.org/officeDocument/2006/relationships/hyperlink" Target="https://www.americanas.com.br/" TargetMode="External"/><Relationship Id="rId63" Type="http://schemas.openxmlformats.org/officeDocument/2006/relationships/hyperlink" Target="https://www.americanas.com.br/" TargetMode="External"/><Relationship Id="rId68" Type="http://schemas.openxmlformats.org/officeDocument/2006/relationships/hyperlink" Target="https://www.superepi.com.br/" TargetMode="External"/><Relationship Id="rId84" Type="http://schemas.openxmlformats.org/officeDocument/2006/relationships/hyperlink" Target="https://www.netsuprimentos.com.br/" TargetMode="External"/><Relationship Id="rId89" Type="http://schemas.openxmlformats.org/officeDocument/2006/relationships/hyperlink" Target="https://www.magazineluiza.com.br/jogo-de-alicates-3-pecas-vde-h-isolados-s8003h-gedore/p/gg0a9kg362/fs/alun/?&amp;1=1&amp;seller_id=anhangueraferramentas&amp;&amp;utm_source=google&amp;utm_medium=pla&amp;utm_campaign=&amp;partner_id=54222&amp;gclid=Cj0KCQjw0YD4BRD2ARIsAHwmKVm1KY5IvdU6q6kv9ur2jCFX-JADPuw7oeBfHECKUr5PZjdAn4OPYmQaArUcEALw_wcB" TargetMode="External"/><Relationship Id="rId112" Type="http://schemas.openxmlformats.org/officeDocument/2006/relationships/hyperlink" Target="https://www.efacil.com.br/loja/produto/limpa-contato-el%C3%A9trico-300ml----orbi-qu%C3%ADmica-2100168/?canal=ca_9784&amp;gclid=Cj0KCQjw0YD4BRD2ARIsAHwmKVkh1_BOP_VNhFhLhoMrIk2Ev3KQhksndoCgtT3zkM-OZaLW08hAvzsaArT9EALw_wcB" TargetMode="External"/><Relationship Id="rId133" Type="http://schemas.openxmlformats.org/officeDocument/2006/relationships/hyperlink" Target="mailto:alanrodrigo.tec@gmail.com" TargetMode="External"/><Relationship Id="rId138" Type="http://schemas.openxmlformats.org/officeDocument/2006/relationships/hyperlink" Target="mailto:alanrodrigo.tec@gmail.com" TargetMode="External"/><Relationship Id="rId16" Type="http://schemas.openxmlformats.org/officeDocument/2006/relationships/hyperlink" Target="https://www.casasbahia.com.br/" TargetMode="External"/><Relationship Id="rId107" Type="http://schemas.openxmlformats.org/officeDocument/2006/relationships/hyperlink" Target="https://www.magazineluiza.com.br/computador-brx-i3-530-com-monitor-led-15-4-4gb-500gb-win-10-pro-original/p/hka4ade5j6/in/cptd/" TargetMode="External"/><Relationship Id="rId11" Type="http://schemas.openxmlformats.org/officeDocument/2006/relationships/hyperlink" Target="https://www.magazineluiza.com.br/" TargetMode="External"/><Relationship Id="rId32" Type="http://schemas.openxmlformats.org/officeDocument/2006/relationships/hyperlink" Target="https://www.tecnoferramentas.com.br/" TargetMode="External"/><Relationship Id="rId37" Type="http://schemas.openxmlformats.org/officeDocument/2006/relationships/hyperlink" Target="https://www.dutramaquinas.com.br/" TargetMode="External"/><Relationship Id="rId53" Type="http://schemas.openxmlformats.org/officeDocument/2006/relationships/hyperlink" Target="https://www.americanas.com.br/" TargetMode="External"/><Relationship Id="rId58" Type="http://schemas.openxmlformats.org/officeDocument/2006/relationships/hyperlink" Target="https://www.lojadomecanico.com.br/" TargetMode="External"/><Relationship Id="rId74" Type="http://schemas.openxmlformats.org/officeDocument/2006/relationships/hyperlink" Target="https://www.epibrasil.com.br/" TargetMode="External"/><Relationship Id="rId79" Type="http://schemas.openxmlformats.org/officeDocument/2006/relationships/hyperlink" Target="https://palaciodasferramentas.com.br/" TargetMode="External"/><Relationship Id="rId102" Type="http://schemas.openxmlformats.org/officeDocument/2006/relationships/hyperlink" Target="https://www.magazineluiza.com.br/lupa-com-luz-lente-de-vidro-75mm-a-pilha-na-caixa-western/p/kb98gd7jak/pa/pmes/?&amp;1=1&amp;seller_id=cardosoutilidades&amp;&amp;utm_source=google&amp;utm_medium=pla&amp;utm_campaign=&amp;partner_id=54222&amp;gclid=Cj0KCQjw0YD4BRD2ARIsAHwmKVkU09oQmWIL6Wp997_-2xQxBRhVoxghvSfhqGzBRxMne5B-2SDQP0EaAkBLEALw_wcB" TargetMode="External"/><Relationship Id="rId123" Type="http://schemas.openxmlformats.org/officeDocument/2006/relationships/hyperlink" Target="http://www.multibaterias.com.br/baterias-estacionarias/bateriaestacionria-getpower-vrla12-volts/bateria-getpower-vrla-12v-45ah.phtml" TargetMode="External"/><Relationship Id="rId128" Type="http://schemas.openxmlformats.org/officeDocument/2006/relationships/hyperlink" Target="mailto:alanrodrigo.tec@gmail.com" TargetMode="External"/><Relationship Id="rId144" Type="http://schemas.openxmlformats.org/officeDocument/2006/relationships/hyperlink" Target="https://produto.mercadolivre.com.br/MLB-1566959167-tiristor-rosca-skkt27312-273-amperes-1200volts-semikron-_JM?matt_tool=79246729&amp;matt_word=&amp;gclid=CjwKCAjwr7X4BRA4EiwAUXjbt3nUvF3NpbtFLzQkBQOv_v6t7pzHny3dnzKgoiwKivDqk1O8t_RAhBoCBNQQAvD_BwE" TargetMode="External"/><Relationship Id="rId149" Type="http://schemas.openxmlformats.org/officeDocument/2006/relationships/printerSettings" Target="../printerSettings/printerSettings9.bin"/><Relationship Id="rId5" Type="http://schemas.openxmlformats.org/officeDocument/2006/relationships/hyperlink" Target="https://www.rrmaquinas.com.br/" TargetMode="External"/><Relationship Id="rId90" Type="http://schemas.openxmlformats.org/officeDocument/2006/relationships/hyperlink" Target="https://www.minasferramentas.com.br/produto/10176/alicates-isolados-vde/alicate-jogos-vde/jogo-alicates-isolados-1000v-vde-3-pecas--gedore-vdes8003h/" TargetMode="External"/><Relationship Id="rId95" Type="http://schemas.openxmlformats.org/officeDocument/2006/relationships/hyperlink" Target="https://www.minasferramentas.com.br/produto/16928/solda-branca/ferro-de-solda/ferro-de-solda-reto--85w-220v-hikari-power-100/" TargetMode="External"/><Relationship Id="rId22" Type="http://schemas.openxmlformats.org/officeDocument/2006/relationships/hyperlink" Target="https://www.americanas.com.br/" TargetMode="External"/><Relationship Id="rId27" Type="http://schemas.openxmlformats.org/officeDocument/2006/relationships/hyperlink" Target="https://www.lojadomecanico.com.br/" TargetMode="External"/><Relationship Id="rId43" Type="http://schemas.openxmlformats.org/officeDocument/2006/relationships/hyperlink" Target="https://www.dutramaquinas.com.br/" TargetMode="External"/><Relationship Id="rId48" Type="http://schemas.openxmlformats.org/officeDocument/2006/relationships/hyperlink" Target="https://www.tecnoferramentas.com.br/" TargetMode="External"/><Relationship Id="rId64" Type="http://schemas.openxmlformats.org/officeDocument/2006/relationships/hyperlink" Target="https://www.lojadomecanico.com.br/" TargetMode="External"/><Relationship Id="rId69" Type="http://schemas.openxmlformats.org/officeDocument/2006/relationships/hyperlink" Target="https://www.viposa.com.br/" TargetMode="External"/><Relationship Id="rId113" Type="http://schemas.openxmlformats.org/officeDocument/2006/relationships/hyperlink" Target="https://www.amegaloja.com.br/limpa-contatos-eletricos-e-eletronicos-orbi-quimica-300-ml/p?gclid=Cj0KCQjw0YD4BRD2ARIsAHwmKVm5BdW45Zo1G4Tpwu8zRJnWZltd4DfDs-w_McQ0HbBpnXVvMZOKw0waAq8zEALw_wcB" TargetMode="External"/><Relationship Id="rId118" Type="http://schemas.openxmlformats.org/officeDocument/2006/relationships/hyperlink" Target="https://www.minasferramentas.com.br/produto/13217/testes/teste-bateria-e-sistema-de-carga/analisador-de-bateria-digital--6a1000v-fluke-bt521/" TargetMode="External"/><Relationship Id="rId134" Type="http://schemas.openxmlformats.org/officeDocument/2006/relationships/hyperlink" Target="mailto:alanrodrigo.tec@gmail.com" TargetMode="External"/><Relationship Id="rId139" Type="http://schemas.openxmlformats.org/officeDocument/2006/relationships/hyperlink" Target="mailto:alanrodrigo.tec@gmail.com" TargetMode="External"/><Relationship Id="rId80" Type="http://schemas.openxmlformats.org/officeDocument/2006/relationships/hyperlink" Target="https://lojadomecanico.com.br/" TargetMode="External"/><Relationship Id="rId85" Type="http://schemas.openxmlformats.org/officeDocument/2006/relationships/hyperlink" Target="https://www.tecnoferramentas.com.br/" TargetMode="External"/><Relationship Id="rId3" Type="http://schemas.openxmlformats.org/officeDocument/2006/relationships/hyperlink" Target="https://www.americanas.com.br/" TargetMode="External"/><Relationship Id="rId12" Type="http://schemas.openxmlformats.org/officeDocument/2006/relationships/hyperlink" Target="https://www.magazineluiza.com.br/" TargetMode="External"/><Relationship Id="rId17" Type="http://schemas.openxmlformats.org/officeDocument/2006/relationships/hyperlink" Target="https://www.palaciodasferramentas.com.b/" TargetMode="External"/><Relationship Id="rId25" Type="http://schemas.openxmlformats.org/officeDocument/2006/relationships/hyperlink" Target="https://www.ferramentaskennedy.com.br/" TargetMode="External"/><Relationship Id="rId33" Type="http://schemas.openxmlformats.org/officeDocument/2006/relationships/hyperlink" Target="https://www.lojadomecanico.com.br/" TargetMode="External"/><Relationship Id="rId38" Type="http://schemas.openxmlformats.org/officeDocument/2006/relationships/hyperlink" Target="https://www.ferramentaskennedy.com.br/" TargetMode="External"/><Relationship Id="rId46" Type="http://schemas.openxmlformats.org/officeDocument/2006/relationships/hyperlink" Target="https://www.lojadomecanico.com.br/" TargetMode="External"/><Relationship Id="rId59" Type="http://schemas.openxmlformats.org/officeDocument/2006/relationships/hyperlink" Target="https://www.lojascentralmagazine.com.br/" TargetMode="External"/><Relationship Id="rId67" Type="http://schemas.openxmlformats.org/officeDocument/2006/relationships/hyperlink" Target="https://www.episonline.com.br/" TargetMode="External"/><Relationship Id="rId103" Type="http://schemas.openxmlformats.org/officeDocument/2006/relationships/hyperlink" Target="https://www.mabore.com.br/toalha-pano-industrial-cinza-29x29cm-100-unidades-alkin/p?gclid=Cj0KCQjw0YD4BRD2ARIsAHwmKVlwSTRO9_-mtiU21yHd6949bEG6nWTimM6Fb53EQX4tfiOk9L9LvE8aAiHTEALw_wcB" TargetMode="External"/><Relationship Id="rId108" Type="http://schemas.openxmlformats.org/officeDocument/2006/relationships/hyperlink" Target="https://www.amazon.com.br/Completo-Intel-Monitor-Teclado-Mouse/dp/B087XB5LS7/ref=pd_lpo_147_t_1/137-5710753-5711520?_encoding=UTF8&amp;pd_rd_i=B087XB5LS7&amp;pd_rd_r=54a1a875-b34f-4cfb-bcb5-d055e2e59f33&amp;pd_rd_w=kJj1d&amp;pd_rd_wg=RFGcE&amp;pf_rd_p=e7e26e7d-6256-4aae-92f9-7ffa337ed626&amp;pf_rd_r=P559ME334F6KTQ26Q88F&amp;psc=1&amp;refRID=P559ME334F6KTQ26Q88F" TargetMode="External"/><Relationship Id="rId116" Type="http://schemas.openxmlformats.org/officeDocument/2006/relationships/hyperlink" Target="https://www.americanas.com.br/produto/1659133961/lanterna-eletrica-de-escurecimento-800-1000lm-do-brilho-alto-do-diodo-emissor-de-luz-xhp50?pfm_carac=lanterna%20eletrica&amp;pfm_index=2&amp;pfm_page=search&amp;pfm_pos=grid&amp;pfm_type=search_page" TargetMode="External"/><Relationship Id="rId124" Type="http://schemas.openxmlformats.org/officeDocument/2006/relationships/hyperlink" Target="https://www.atera.com.br/produto/srt10kxli/Nobreak+10KVA+10KW+APC+SRT10KXLI+220-380V-220V" TargetMode="External"/><Relationship Id="rId129" Type="http://schemas.openxmlformats.org/officeDocument/2006/relationships/hyperlink" Target="mailto:alanrodrigo.tec@gmail.com" TargetMode="External"/><Relationship Id="rId137" Type="http://schemas.openxmlformats.org/officeDocument/2006/relationships/hyperlink" Target="mailto:alanrodrigo.tec@gmail.com" TargetMode="External"/><Relationship Id="rId20" Type="http://schemas.openxmlformats.org/officeDocument/2006/relationships/hyperlink" Target="https://www.ferramentaskennedy.com.br/" TargetMode="External"/><Relationship Id="rId41" Type="http://schemas.openxmlformats.org/officeDocument/2006/relationships/hyperlink" Target="https://www.lojadomecanico.com.br/" TargetMode="External"/><Relationship Id="rId54" Type="http://schemas.openxmlformats.org/officeDocument/2006/relationships/hyperlink" Target="https://www.ferramentaskennedy.com.br/" TargetMode="External"/><Relationship Id="rId62" Type="http://schemas.openxmlformats.org/officeDocument/2006/relationships/hyperlink" Target="https://www.palaciodasferramentas.com.br/" TargetMode="External"/><Relationship Id="rId70" Type="http://schemas.openxmlformats.org/officeDocument/2006/relationships/hyperlink" Target="https://www.netsuprimentos.com.br/" TargetMode="External"/><Relationship Id="rId75" Type="http://schemas.openxmlformats.org/officeDocument/2006/relationships/hyperlink" Target="https://www.netsuprimentos.com.br/" TargetMode="External"/><Relationship Id="rId83" Type="http://schemas.openxmlformats.org/officeDocument/2006/relationships/hyperlink" Target="https://www.netsuprimentos.com.br/" TargetMode="External"/><Relationship Id="rId88" Type="http://schemas.openxmlformats.org/officeDocument/2006/relationships/hyperlink" Target="https://www.luitex.com.br/MLB-1172915523-jogo-de-alicates-isolado-8003-h-vde-1000v-gedore-3-pecas-_JM" TargetMode="External"/><Relationship Id="rId91" Type="http://schemas.openxmlformats.org/officeDocument/2006/relationships/hyperlink" Target="https://www.americanas.com.br/produto/163389698/ferro-de-solda-220v-c-suporte-100w-profissional-7341701-f3e-1?pfm_carac=ferro%20de%20solda%20profissional&amp;pfm_index=7&amp;pfm_page=search&amp;pfm_pos=grid&amp;pfm_type=search_page" TargetMode="External"/><Relationship Id="rId96" Type="http://schemas.openxmlformats.org/officeDocument/2006/relationships/hyperlink" Target="https://www.cisel.com.br/produtos-de-uso-geral/solda-50x50-com-fluxo-500-gr-carretel-amarelo-diametro-1-5-mm" TargetMode="External"/><Relationship Id="rId111" Type="http://schemas.openxmlformats.org/officeDocument/2006/relationships/hyperlink" Target="https://www.submarino.com.br/produto/17328360/escrivaninha-mesa-para-computador-miranda-branco-politorno?cor=Branco&amp;pfm_carac=mesa%20para%20computador%20desktop&amp;pfm_index=23&amp;pfm_page=search&amp;pfm_pos=grid&amp;pfm_type=search_page" TargetMode="External"/><Relationship Id="rId132" Type="http://schemas.openxmlformats.org/officeDocument/2006/relationships/hyperlink" Target="mailto:alanrodrigo.tec@gmail.com" TargetMode="External"/><Relationship Id="rId140" Type="http://schemas.openxmlformats.org/officeDocument/2006/relationships/hyperlink" Target="https://www.viewtech.ind.br/fusivel-nh-ultra-rapido-ar-250a-negrini-nh-2-250-500-ur" TargetMode="External"/><Relationship Id="rId145" Type="http://schemas.openxmlformats.org/officeDocument/2006/relationships/hyperlink" Target="http://www.moscabrancacomponentes.com.br/skkd-4608/prod-5396831/" TargetMode="External"/><Relationship Id="rId1" Type="http://schemas.openxmlformats.org/officeDocument/2006/relationships/hyperlink" Target="https://www.superepi.com.br/" TargetMode="External"/><Relationship Id="rId6" Type="http://schemas.openxmlformats.org/officeDocument/2006/relationships/hyperlink" Target="https://www.americanas.com.br/" TargetMode="External"/><Relationship Id="rId15" Type="http://schemas.openxmlformats.org/officeDocument/2006/relationships/hyperlink" Target="https://www.cec.com.br/" TargetMode="External"/><Relationship Id="rId23" Type="http://schemas.openxmlformats.org/officeDocument/2006/relationships/hyperlink" Target="https://www.casasbahia.com.br/" TargetMode="External"/><Relationship Id="rId28" Type="http://schemas.openxmlformats.org/officeDocument/2006/relationships/hyperlink" Target="http://www.baudaeletronica.com.br/" TargetMode="External"/><Relationship Id="rId36" Type="http://schemas.openxmlformats.org/officeDocument/2006/relationships/hyperlink" Target="https://www.lojadomecanico.com.br/" TargetMode="External"/><Relationship Id="rId49" Type="http://schemas.openxmlformats.org/officeDocument/2006/relationships/hyperlink" Target="https://www.sodivel.com.br/" TargetMode="External"/><Relationship Id="rId57" Type="http://schemas.openxmlformats.org/officeDocument/2006/relationships/hyperlink" Target="https://www.amegaloja.com.br/" TargetMode="External"/><Relationship Id="rId106" Type="http://schemas.openxmlformats.org/officeDocument/2006/relationships/hyperlink" Target="https://www.americanas.com.br/produto/179635523/computador-brx-i3-530-com-monitor-led-15-4-4gb-500gb-win-10-pro-original?WT.srch=1&amp;acc=e789ea56094489dffd798f86ff51c7a9&amp;epar=bp_pl_00_go_inf_notebooks_todas_geral_gmv&amp;gclid=Cj0KCQjw0YD4BRD2ARIsAHwmKVmEmifnWPYQ7J2nkVnSNfkbLy3fjogSHBWHQv5WQ34Jf-ZRhACRlVgaAnLrEALw_wcB&amp;i=5a0fb02aeec3dfb1f8bfc028&amp;o=5d630f596c28a3cb508133db&amp;opn=YSMESP&amp;sellerid=8309461000152" TargetMode="External"/><Relationship Id="rId114" Type="http://schemas.openxmlformats.org/officeDocument/2006/relationships/hyperlink" Target="https://www.servtectelecom.com.br/informatica/acessorios/limpa-contato-wurth-300ml?parceiro=7695&amp;gclid=Cj0KCQjw0YD4BRD2ARIsAHwmKVk4caJR5mHNu-XHVzawek5l736wf_ahBPv-BcNw-Mbqixf_t5N_PDUaAgfzEALw_wcB" TargetMode="External"/><Relationship Id="rId119" Type="http://schemas.openxmlformats.org/officeDocument/2006/relationships/hyperlink" Target="https://www.lojaknipex.com.br/fluke-bt510-analisador-de-bateria-p196" TargetMode="External"/><Relationship Id="rId127" Type="http://schemas.openxmlformats.org/officeDocument/2006/relationships/hyperlink" Target="https://www.americanas.com.br/produto/28072703/nobreak-smart-on-line-dupla-conversao-10kw-220v-srt10kxli-apc?pfm_carac=No-Break&amp;pfm_index=3&amp;pfm_page=category&amp;pfm_pos=grid&amp;pfm_type=vit_product_grid&amp;voltagem=220%20V" TargetMode="External"/><Relationship Id="rId10" Type="http://schemas.openxmlformats.org/officeDocument/2006/relationships/hyperlink" Target="https://www.americanas.com.br/" TargetMode="External"/><Relationship Id="rId31" Type="http://schemas.openxmlformats.org/officeDocument/2006/relationships/hyperlink" Target="http://www.baudaeletronica.com.br/" TargetMode="External"/><Relationship Id="rId44" Type="http://schemas.openxmlformats.org/officeDocument/2006/relationships/hyperlink" Target="https://www.lojadomecanico.com.br/" TargetMode="External"/><Relationship Id="rId52" Type="http://schemas.openxmlformats.org/officeDocument/2006/relationships/hyperlink" Target="https://www.lojadomecanico.com.br/" TargetMode="External"/><Relationship Id="rId60" Type="http://schemas.openxmlformats.org/officeDocument/2006/relationships/hyperlink" Target="https://www.palaciodasferramentas.com.br/" TargetMode="External"/><Relationship Id="rId65" Type="http://schemas.openxmlformats.org/officeDocument/2006/relationships/hyperlink" Target="https://www.estrela10.com.br/" TargetMode="External"/><Relationship Id="rId73" Type="http://schemas.openxmlformats.org/officeDocument/2006/relationships/hyperlink" Target="http://guardiandx.com.br/" TargetMode="External"/><Relationship Id="rId78" Type="http://schemas.openxmlformats.org/officeDocument/2006/relationships/hyperlink" Target="https://lojadomecanico.com.br/" TargetMode="External"/><Relationship Id="rId81" Type="http://schemas.openxmlformats.org/officeDocument/2006/relationships/hyperlink" Target="https://ferramentaskennedy.com.br/" TargetMode="External"/><Relationship Id="rId86" Type="http://schemas.openxmlformats.org/officeDocument/2006/relationships/hyperlink" Target="https://www.magazineluiza.com.br/soprador-termico-20-2000-watts-220-volts-3-estagios-stv2000n-vonder/p/7356823/fs/fsps/?&amp;1=1&amp;seller_id=guimepa&amp;&amp;utm_source=google&amp;utm_medium=pla&amp;utm_campaign=&amp;partner_id=54222&amp;gclid=CjwKCAjwrvv3BRAJEiwAhwOdM6_kSrCw29_zJMOswiGwsYKtAhCSO3Te_99ky76tOFw5icfnm9DISBoCzK0QAvD_BwE" TargetMode="External"/><Relationship Id="rId94" Type="http://schemas.openxmlformats.org/officeDocument/2006/relationships/hyperlink" Target="https://www.americanas.com.br/produto/30512314/solda-50x50-com-fluxo-500-gr-carretel-amarelo-diametro-1-5-mm?pfm_carac=Carretel%20de%20Solda%2050x50%20Amarelo%20Fio%20com%20Fluxo%20500G%20X%202%2C5MM%20Cobix&amp;pfm_index=1&amp;pfm_page=search&amp;pfm_pos=grid&amp;pfm_type=search_page" TargetMode="External"/><Relationship Id="rId99" Type="http://schemas.openxmlformats.org/officeDocument/2006/relationships/hyperlink" Target="https://proesi.com.br/luva-anti-estatica-com-dedos-emborrachados-tamanho-m.html" TargetMode="External"/><Relationship Id="rId101" Type="http://schemas.openxmlformats.org/officeDocument/2006/relationships/hyperlink" Target="https://www.shoptime.com.br/produto/212404322?opn=GOOGLEXML&amp;sellerid=10428528000110&amp;epar=bp_pl_00_go_pap_todas_geral_gmv&amp;WT.srch=1&amp;acc=a76c8289649a0bef0524c56c85e71570&amp;i=5d7bf82949f937f6250f855b&amp;o=5d6e6b196c28a3cb50908d5b&amp;gclid=Cj0KCQjw0YD4BRD2ARIsAHwmKVkxec3PFOiaYznn5In8z2Rv3bNMjUP9-hmM-KqOxe5TJHTH1n_zHWsaAnNkEALw_wcB" TargetMode="External"/><Relationship Id="rId122" Type="http://schemas.openxmlformats.org/officeDocument/2006/relationships/hyperlink" Target="https://www.bateriaautomotiva.com.br/bateria-estacionaria-vrla-agm-getpower-12v-45ah-gp12-45" TargetMode="External"/><Relationship Id="rId130" Type="http://schemas.openxmlformats.org/officeDocument/2006/relationships/hyperlink" Target="mailto:alanrodrigo.tec@gmail.com" TargetMode="External"/><Relationship Id="rId135" Type="http://schemas.openxmlformats.org/officeDocument/2006/relationships/hyperlink" Target="mailto:alanrodrigo.tec@gmail.com" TargetMode="External"/><Relationship Id="rId143" Type="http://schemas.openxmlformats.org/officeDocument/2006/relationships/hyperlink" Target="https://www.pontodaeletronica.com.br/Produto-PRODUTOS-Capacitores-Polipropileno-Capacitor-Polipropileno-20uF-X-450V-5060HZ-Aluminio-Epcos-versao-384-384.aspx" TargetMode="External"/><Relationship Id="rId148" Type="http://schemas.openxmlformats.org/officeDocument/2006/relationships/hyperlink" Target="https://www.ventiladoresnework.com.br/mini-ventiladores/mini-ventilador-rt-120-bivolt-rolamento-38" TargetMode="External"/><Relationship Id="rId4" Type="http://schemas.openxmlformats.org/officeDocument/2006/relationships/hyperlink" Target="https://www.tecnoferramentas.com.br/" TargetMode="External"/><Relationship Id="rId9" Type="http://schemas.openxmlformats.org/officeDocument/2006/relationships/hyperlink" Target="https://www.ferramentaskennedy.com.br/" TargetMode="External"/><Relationship Id="rId13" Type="http://schemas.openxmlformats.org/officeDocument/2006/relationships/hyperlink" Target="https://www.dutramaquinas.com.br/" TargetMode="External"/><Relationship Id="rId18" Type="http://schemas.openxmlformats.org/officeDocument/2006/relationships/hyperlink" Target="https://www.lojadomecanico.com.br/" TargetMode="External"/><Relationship Id="rId39" Type="http://schemas.openxmlformats.org/officeDocument/2006/relationships/hyperlink" Target="https://www.cotacaozenite.com.br/" TargetMode="External"/><Relationship Id="rId109" Type="http://schemas.openxmlformats.org/officeDocument/2006/relationships/hyperlink" Target="https://www.marabraz.com.br/mesa-para-computador-miranda-politorno-branco--00011730002.html?utm_term=Mesas%20para%20computador&amp;utm_source=google&amp;utm_source=google&amp;utm_medium=cpc&amp;utm_campaign=1689652075&amp;gclid=Cj0KCQjw0YD4BRD2ARIsAHwmKVl1wp8rMRakRBIpAIg_5wvW0_EV78Iu3tzTAiyNFtXOAY66TR20H2AaAgseEALw_wcB" TargetMode="External"/><Relationship Id="rId34" Type="http://schemas.openxmlformats.org/officeDocument/2006/relationships/hyperlink" Target="https://www.tecnoferramentas.com.br/" TargetMode="External"/><Relationship Id="rId50" Type="http://schemas.openxmlformats.org/officeDocument/2006/relationships/hyperlink" Target="https://www.lojadomecanico.com.br/" TargetMode="External"/><Relationship Id="rId55" Type="http://schemas.openxmlformats.org/officeDocument/2006/relationships/hyperlink" Target="https://www.lojadomecanico.com.br/" TargetMode="External"/><Relationship Id="rId76" Type="http://schemas.openxmlformats.org/officeDocument/2006/relationships/hyperlink" Target="https://lojastamoyo.com.br/" TargetMode="External"/><Relationship Id="rId97" Type="http://schemas.openxmlformats.org/officeDocument/2006/relationships/hyperlink" Target="https://www.americanas.com.br/produto/212428261/luva-anti-estatica-com-dedos-emborrachados-tamanho-g?pfm_carac=luva%20anti%20estatica&amp;pfm_page=search&amp;pfm_pos=grid&amp;pfm_type=search_page" TargetMode="External"/><Relationship Id="rId104" Type="http://schemas.openxmlformats.org/officeDocument/2006/relationships/hyperlink" Target="https://www.sbrio.com/limpeza-e-polimento-de-veiculos/flanelas-panos-e-aplicadores/toalha-industrial-pralim-29x29-100-unidades?parceiro=6714&amp;parceiro=8788&amp;gclid=Cj0KCQjw0YD4BRD2ARIsAHwmKVnCLJV__4lNxjmunotW5yZMnY1foZPq7d3-JQ1mXBddz3ySBkbcs4oaAqZEEALw_wcB" TargetMode="External"/><Relationship Id="rId120" Type="http://schemas.openxmlformats.org/officeDocument/2006/relationships/hyperlink" Target="https://produto.mercadolivre.com.br/MLB-1336215024-analisador-de-bateria-fluke-bt521-_JM" TargetMode="External"/><Relationship Id="rId125" Type="http://schemas.openxmlformats.org/officeDocument/2006/relationships/hyperlink" Target="https://www.nobreakcerto.com.br/nobreak-nhs-expert-10000va-isolador-10kva-pr-136-404854.htm" TargetMode="External"/><Relationship Id="rId141" Type="http://schemas.openxmlformats.org/officeDocument/2006/relationships/hyperlink" Target="https://www.viewtech.ind.br/catalog/product/view/id/1401/s/fusivel-nh-ultra-rapido-ar-250a-negrini-nh-2-250-500-ur/?utm_source=&amp;utm_medium=&amp;utm_campaign=&amp;utm_term=&amp;utm_content=&amp;gclid=CjwKCAjwr7X4BRA4EiwAUXjbt6LHo5jI9PiX-6Ef-NRwKEXtP3HN80Vcw-V-W-NBV9UGoirbBvGu8RoCDfoQAvD_BwE" TargetMode="External"/><Relationship Id="rId146" Type="http://schemas.openxmlformats.org/officeDocument/2006/relationships/hyperlink" Target="http://www.lojaeletrica.com.br/fusivel-nh-ultra-rapido-t000-200a-690v-170m1570d-bussmann,product,2300900360128,dept,7003.aspx" TargetMode="External"/><Relationship Id="rId7" Type="http://schemas.openxmlformats.org/officeDocument/2006/relationships/hyperlink" Target="https://www.cec.com.br/" TargetMode="External"/><Relationship Id="rId71" Type="http://schemas.openxmlformats.org/officeDocument/2006/relationships/hyperlink" Target="https://www.superepi.com.br/" TargetMode="External"/><Relationship Id="rId92" Type="http://schemas.openxmlformats.org/officeDocument/2006/relationships/hyperlink" Target="https://www.madeiramadeira.com.br/ferro-de-solda-profissional-soldagem-de-estanho-100w-220v-1593961.html" TargetMode="External"/><Relationship Id="rId2" Type="http://schemas.openxmlformats.org/officeDocument/2006/relationships/hyperlink" Target="https://www.distrinox.com.br/epi" TargetMode="External"/><Relationship Id="rId29" Type="http://schemas.openxmlformats.org/officeDocument/2006/relationships/hyperlink" Target="https://www.americanas.com.br/" TargetMode="External"/><Relationship Id="rId24" Type="http://schemas.openxmlformats.org/officeDocument/2006/relationships/hyperlink" Target="https://www.lojadomecanico.com.br/" TargetMode="External"/><Relationship Id="rId40" Type="http://schemas.openxmlformats.org/officeDocument/2006/relationships/hyperlink" Target="https://www.dutramaquinas.com.br/" TargetMode="External"/><Relationship Id="rId45" Type="http://schemas.openxmlformats.org/officeDocument/2006/relationships/hyperlink" Target="https://www.americanas.com.br/" TargetMode="External"/><Relationship Id="rId66" Type="http://schemas.openxmlformats.org/officeDocument/2006/relationships/hyperlink" Target="https://www.dutramaquinas.com.br/" TargetMode="External"/><Relationship Id="rId87" Type="http://schemas.openxmlformats.org/officeDocument/2006/relationships/hyperlink" Target="https://www.palaciodasferramentas.com.br/produto/5660/ferramentas-eletricas/sopradores-termicos/soprador-termico-2000w-stv2000n-vonder/?campaign_id=1&amp;campaign_source_id=3&amp;campaign_source=gshopping&amp;utm_source=google%20shopping&amp;utm_medium=cpc&amp;utm_campaign=google%20shopping&amp;gclid=CjwKCAjwrvv3BRAJEiwAhwOdMzNtxbWJgZsmsQXvJbvNlMTqHGzP-Q_2kPjwnGn7atlOZg3LY211NRoC70cQAvD_BwE" TargetMode="External"/><Relationship Id="rId110" Type="http://schemas.openxmlformats.org/officeDocument/2006/relationships/hyperlink" Target="https://www.dafiti.com.br/Mesa-Miranda-Branco-Politorno-2178562.html?size=%C3%9Anico&amp;gclid=Cj0KCQjw0YD4BRD2ARIsAHwmKVlbmzfW58L19-rhVRvIOeoWs_Ily6YzLRP-ET-0awPi8WkF2ZTyVGsaAhUIEALw_wcB" TargetMode="External"/><Relationship Id="rId115" Type="http://schemas.openxmlformats.org/officeDocument/2006/relationships/hyperlink" Target="https://descontalia.com.br/showoffer?productid=90/" TargetMode="External"/><Relationship Id="rId131" Type="http://schemas.openxmlformats.org/officeDocument/2006/relationships/hyperlink" Target="mailto:alanrodrigo.tec@gmail.com" TargetMode="External"/><Relationship Id="rId136" Type="http://schemas.openxmlformats.org/officeDocument/2006/relationships/hyperlink" Target="mailto:alanrodrigo.tec@gmail.com" TargetMode="External"/><Relationship Id="rId61" Type="http://schemas.openxmlformats.org/officeDocument/2006/relationships/hyperlink" Target="https://www.cofermeta.com.br/" TargetMode="External"/><Relationship Id="rId82" Type="http://schemas.openxmlformats.org/officeDocument/2006/relationships/hyperlink" Target="https://lojastamoyo.com.br/" TargetMode="External"/><Relationship Id="rId19" Type="http://schemas.openxmlformats.org/officeDocument/2006/relationships/hyperlink" Target="https://www.makitao.com.br/" TargetMode="External"/><Relationship Id="rId14" Type="http://schemas.openxmlformats.org/officeDocument/2006/relationships/hyperlink" Target="https://www.madeiramadeira.com.br/" TargetMode="External"/><Relationship Id="rId30" Type="http://schemas.openxmlformats.org/officeDocument/2006/relationships/hyperlink" Target="https://www.lojadomecanico.com.br/" TargetMode="External"/><Relationship Id="rId35" Type="http://schemas.openxmlformats.org/officeDocument/2006/relationships/hyperlink" Target="https://www.casasbahia.com.br/" TargetMode="External"/><Relationship Id="rId56" Type="http://schemas.openxmlformats.org/officeDocument/2006/relationships/hyperlink" Target="https://www.americanas.com.br/" TargetMode="External"/><Relationship Id="rId77" Type="http://schemas.openxmlformats.org/officeDocument/2006/relationships/hyperlink" Target="https://www.cec.com.br/" TargetMode="External"/><Relationship Id="rId100" Type="http://schemas.openxmlformats.org/officeDocument/2006/relationships/hyperlink" Target="https://proesi.com.br/lupa-de-mao-75mm-de-diametro-com-iluminacao-zoom-3x-nao-acompanha-bateria-2x-aa.html" TargetMode="External"/><Relationship Id="rId105" Type="http://schemas.openxmlformats.org/officeDocument/2006/relationships/hyperlink" Target="https://www.americanas.com.br/produto/197537716/toalha-industrial-alklin-29x29?WT.srch=1&amp;acc=e789ea56094489dffd798f86ff51c7a9&amp;epar=bp_pl_00_go_cmb_todas_geral_gmv&amp;gclid=Cj0KCQjw0YD4BRD2ARIsAHwmKVkVbJs_DzcdKvvAsGB1BO6Dw6N--OIVGX7p2HUYhseBmLSoqaCNMXkaAqxUEALw_wcB&amp;i=5d712b5a49f937f6250d9a26&amp;o=5d685a0c6c28a3cb50891d47&amp;opn=YSMESP&amp;sellerid=31690365000623" TargetMode="External"/><Relationship Id="rId126" Type="http://schemas.openxmlformats.org/officeDocument/2006/relationships/hyperlink" Target="https://nobreakapc.com.br/nobreak-apc-10kva-10000va-senoidal-online-220-volts-10000-watts-srt10kxlt-rack-e-torre.html" TargetMode="External"/><Relationship Id="rId147" Type="http://schemas.openxmlformats.org/officeDocument/2006/relationships/hyperlink" Target="https://www.multcomercial.com.br/microventilador-cooler-sf1212adslgn-bivolt-115230vdc-3-100rpm-19-watts-120x120x38mm-bucha-sunon.html" TargetMode="External"/><Relationship Id="rId8" Type="http://schemas.openxmlformats.org/officeDocument/2006/relationships/hyperlink" Target="https://www.extra.com.br/" TargetMode="External"/><Relationship Id="rId51" Type="http://schemas.openxmlformats.org/officeDocument/2006/relationships/hyperlink" Target="https://www.magazineluiza.com.br/" TargetMode="External"/><Relationship Id="rId72" Type="http://schemas.openxmlformats.org/officeDocument/2006/relationships/hyperlink" Target="https://www.netsuprimentos.com.br/" TargetMode="External"/><Relationship Id="rId93" Type="http://schemas.openxmlformats.org/officeDocument/2006/relationships/hyperlink" Target="https://www.minasferramentas.com.br/produto/16928/solda-branca/ferro-de-solda/ferro-de-solda-reto--85w-220v-hikari-power-100/" TargetMode="External"/><Relationship Id="rId98" Type="http://schemas.openxmlformats.org/officeDocument/2006/relationships/hyperlink" Target="https://www.superepi.com.br/luva-antiestatica-super-safety-com-banho-pu-nos-dedos-ca-41235-p1504/?afiliadoid=45&amp;varid_1504=2537&amp;gclid=Cj0KCQjw0YD4BRD2ARIsAHwmKVkus-atrxLWAmd8JjQvZjiL3GA4Y4bwW8yuQQCPBMm4Jk1OtYXrTg8aAjlgEALw_wcB" TargetMode="External"/><Relationship Id="rId121" Type="http://schemas.openxmlformats.org/officeDocument/2006/relationships/hyperlink" Target="https://www.americanas.com.br/produto/23536886/bateria-estacionaria-vrla-agm-getpower-12v-45ah-gp12-45?WT.srch=1&amp;acc=e789ea56094489dffd798f86ff51c7a9&amp;epar=bp_pl_00_go_am_todas_geral_gmv&amp;gclid=CjwKCAjwjLD4BRAiEiwAg5NBFn4lraiEzCYjN_60rIxPhUOWqPqDwaAACsTiQNmsYw5U0Gzw4OIcLRoCqEYQAvD_BwE&amp;i=578aa3d6eec3dfb1f80dbd39&amp;o=591b6c94eec3dfb1f898a13a&amp;opn=YSMESP&amp;sellerid=8827664000130" TargetMode="External"/><Relationship Id="rId142" Type="http://schemas.openxmlformats.org/officeDocument/2006/relationships/hyperlink" Target="https://www.pontodaeletronica.com.br/Produto-PRODUTOS-Capacitores-Eletroliticos-CAPACITOR-ELETROLITICO-2200-X-500V-85-GIGA-COM-PARAFUSO-DE-FIXACAO-EPCOS-versao-14423-14423.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0709B-1874-4082-9A8D-BC1C020F5937}">
  <sheetPr codeName="Planilha1">
    <tabColor theme="5" tint="-0.249977111117893"/>
    <pageSetUpPr fitToPage="1"/>
  </sheetPr>
  <dimension ref="B2:Q31"/>
  <sheetViews>
    <sheetView showGridLines="0" workbookViewId="0">
      <selection activeCell="E24" sqref="E24"/>
    </sheetView>
  </sheetViews>
  <sheetFormatPr defaultRowHeight="15" x14ac:dyDescent="0.25"/>
  <cols>
    <col min="1" max="1" width="3" customWidth="1"/>
    <col min="5" max="5" width="10.7109375" bestFit="1" customWidth="1"/>
  </cols>
  <sheetData>
    <row r="2" spans="2:17" x14ac:dyDescent="0.25">
      <c r="B2" s="1"/>
      <c r="C2" s="2"/>
      <c r="D2" s="2"/>
      <c r="E2" s="2"/>
      <c r="F2" s="2"/>
      <c r="G2" s="2"/>
      <c r="H2" s="2"/>
      <c r="I2" s="2"/>
      <c r="J2" s="2"/>
      <c r="K2" s="2"/>
      <c r="L2" s="2"/>
      <c r="M2" s="2"/>
      <c r="N2" s="2"/>
      <c r="O2" s="2"/>
      <c r="P2" s="2"/>
      <c r="Q2" s="3"/>
    </row>
    <row r="3" spans="2:17" x14ac:dyDescent="0.25">
      <c r="B3" s="4"/>
      <c r="C3" s="5"/>
      <c r="D3" s="5"/>
      <c r="E3" s="5"/>
      <c r="F3" s="5"/>
      <c r="G3" s="5"/>
      <c r="H3" s="5"/>
      <c r="I3" s="5"/>
      <c r="J3" s="5"/>
      <c r="K3" s="5"/>
      <c r="L3" s="5"/>
      <c r="M3" s="5"/>
      <c r="N3" s="5"/>
      <c r="O3" s="5"/>
      <c r="P3" s="5"/>
      <c r="Q3" s="6"/>
    </row>
    <row r="4" spans="2:17" ht="19.5" x14ac:dyDescent="0.3">
      <c r="B4" s="4"/>
      <c r="C4" s="5"/>
      <c r="D4" s="5"/>
      <c r="E4" s="5"/>
      <c r="F4" s="5"/>
      <c r="G4" s="5"/>
      <c r="H4" s="5"/>
      <c r="I4" s="5"/>
      <c r="J4" s="5"/>
      <c r="K4" s="5"/>
      <c r="L4" s="7"/>
      <c r="M4" s="5"/>
      <c r="N4" s="5"/>
      <c r="O4" s="5"/>
      <c r="P4" s="5"/>
      <c r="Q4" s="6"/>
    </row>
    <row r="5" spans="2:17" ht="19.5" x14ac:dyDescent="0.3">
      <c r="B5" s="294" t="s">
        <v>1</v>
      </c>
      <c r="C5" s="5"/>
      <c r="D5" s="5"/>
      <c r="E5" s="5"/>
      <c r="F5" s="5"/>
      <c r="G5" s="5"/>
      <c r="H5" s="5" t="s">
        <v>5266</v>
      </c>
      <c r="J5" s="5"/>
      <c r="K5" s="5"/>
      <c r="L5" s="5"/>
      <c r="M5" s="5"/>
      <c r="N5" s="5"/>
      <c r="O5" s="5"/>
      <c r="P5" s="5"/>
      <c r="Q5" s="6"/>
    </row>
    <row r="6" spans="2:17" ht="17.25" x14ac:dyDescent="0.3">
      <c r="B6" s="295" t="s">
        <v>0</v>
      </c>
      <c r="C6" s="5"/>
      <c r="D6" s="5"/>
      <c r="E6" s="5"/>
      <c r="F6" s="5"/>
      <c r="G6" s="5"/>
      <c r="H6" s="5" t="s">
        <v>5267</v>
      </c>
      <c r="J6" s="5"/>
      <c r="K6" s="5"/>
      <c r="L6" s="5"/>
      <c r="M6" s="5"/>
      <c r="N6" s="5"/>
      <c r="O6" s="5"/>
      <c r="P6" s="5"/>
      <c r="Q6" s="6"/>
    </row>
    <row r="7" spans="2:17" x14ac:dyDescent="0.25">
      <c r="B7" s="4"/>
      <c r="C7" s="5"/>
      <c r="D7" s="5"/>
      <c r="E7" s="5"/>
      <c r="F7" s="5"/>
      <c r="G7" s="5"/>
      <c r="H7" s="5"/>
      <c r="I7" s="5"/>
      <c r="J7" s="5"/>
      <c r="K7" s="5"/>
      <c r="L7" s="5"/>
      <c r="M7" s="5"/>
      <c r="N7" s="5"/>
      <c r="O7" s="5"/>
      <c r="P7" s="5"/>
      <c r="Q7" s="6"/>
    </row>
    <row r="8" spans="2:17" x14ac:dyDescent="0.25">
      <c r="B8" s="8" t="s">
        <v>2</v>
      </c>
      <c r="C8" s="5"/>
      <c r="D8" s="5"/>
      <c r="E8" s="5"/>
      <c r="F8" s="5"/>
      <c r="G8" s="5"/>
      <c r="H8" s="5"/>
      <c r="I8" s="5"/>
      <c r="J8" s="5"/>
      <c r="K8" s="5"/>
      <c r="L8" s="5"/>
      <c r="M8" s="5"/>
      <c r="N8" s="5"/>
      <c r="O8" s="5"/>
      <c r="P8" s="5"/>
      <c r="Q8" s="6"/>
    </row>
    <row r="9" spans="2:17" x14ac:dyDescent="0.25">
      <c r="B9" s="4"/>
      <c r="C9" s="5" t="s">
        <v>5077</v>
      </c>
      <c r="D9" s="5"/>
      <c r="E9" s="5"/>
      <c r="F9" s="5"/>
      <c r="G9" s="5"/>
      <c r="H9" s="5"/>
      <c r="I9" s="5"/>
      <c r="J9" s="5"/>
      <c r="K9" s="5"/>
      <c r="L9" s="5"/>
      <c r="M9" s="5"/>
      <c r="N9" s="5"/>
      <c r="O9" s="5"/>
      <c r="P9" s="5"/>
      <c r="Q9" s="6"/>
    </row>
    <row r="10" spans="2:17" x14ac:dyDescent="0.25">
      <c r="B10" s="4"/>
      <c r="C10" s="5"/>
      <c r="D10" s="5"/>
      <c r="E10" s="5"/>
      <c r="F10" s="5"/>
      <c r="G10" s="5"/>
      <c r="H10" s="5"/>
      <c r="I10" s="5"/>
      <c r="J10" s="5"/>
      <c r="K10" s="5"/>
      <c r="L10" s="5"/>
      <c r="M10" s="5"/>
      <c r="N10" s="5"/>
      <c r="O10" s="5"/>
      <c r="P10" s="5"/>
      <c r="Q10" s="6"/>
    </row>
    <row r="11" spans="2:17" x14ac:dyDescent="0.25">
      <c r="B11" s="9" t="s">
        <v>3</v>
      </c>
      <c r="C11" s="5"/>
      <c r="D11" s="5"/>
      <c r="E11" s="10">
        <f ca="1">TODAY()</f>
        <v>44263</v>
      </c>
      <c r="F11" s="5"/>
      <c r="G11" s="5"/>
      <c r="H11" s="5"/>
      <c r="I11" s="5"/>
      <c r="J11" s="5"/>
      <c r="K11" s="5"/>
      <c r="L11" s="5"/>
      <c r="M11" s="5"/>
      <c r="N11" s="5"/>
      <c r="O11" s="5"/>
      <c r="P11" s="5"/>
      <c r="Q11" s="6"/>
    </row>
    <row r="12" spans="2:17" x14ac:dyDescent="0.25">
      <c r="B12" s="4"/>
      <c r="C12" s="5"/>
      <c r="D12" s="5"/>
      <c r="E12" s="5"/>
      <c r="F12" s="5"/>
      <c r="G12" s="5"/>
      <c r="H12" s="5"/>
      <c r="I12" s="5"/>
      <c r="J12" s="5"/>
      <c r="K12" s="5"/>
      <c r="L12" s="5"/>
      <c r="M12" s="5"/>
      <c r="N12" s="5"/>
      <c r="O12" s="5"/>
      <c r="P12" s="5"/>
      <c r="Q12" s="6"/>
    </row>
    <row r="13" spans="2:17" x14ac:dyDescent="0.25">
      <c r="B13" s="8" t="s">
        <v>2</v>
      </c>
      <c r="C13" s="5"/>
      <c r="D13" s="5"/>
      <c r="E13" s="5"/>
      <c r="F13" s="5"/>
      <c r="G13" s="5"/>
      <c r="H13" s="5"/>
      <c r="I13" s="5"/>
      <c r="J13" s="5"/>
      <c r="K13" s="5"/>
      <c r="L13" s="5"/>
      <c r="M13" s="5"/>
      <c r="N13" s="5"/>
      <c r="O13" s="5"/>
      <c r="P13" s="5"/>
      <c r="Q13" s="6"/>
    </row>
    <row r="14" spans="2:17" x14ac:dyDescent="0.25">
      <c r="B14" s="8"/>
      <c r="C14" s="5"/>
      <c r="D14" s="5"/>
      <c r="E14" s="11" t="s">
        <v>10164</v>
      </c>
      <c r="F14" s="5"/>
      <c r="G14" s="5" t="s">
        <v>6</v>
      </c>
      <c r="H14" s="5"/>
      <c r="I14" s="5"/>
      <c r="J14" s="5"/>
      <c r="K14" s="5"/>
      <c r="L14" s="5"/>
      <c r="M14" s="5"/>
      <c r="N14" s="5"/>
      <c r="O14" s="5"/>
      <c r="P14" s="5"/>
      <c r="Q14" s="6"/>
    </row>
    <row r="15" spans="2:17" x14ac:dyDescent="0.25">
      <c r="B15" s="8"/>
      <c r="C15" s="5"/>
      <c r="D15" s="5"/>
      <c r="E15" s="5" t="s">
        <v>8</v>
      </c>
      <c r="F15" s="5"/>
      <c r="G15" s="5"/>
      <c r="H15" s="5"/>
      <c r="I15" s="5"/>
      <c r="J15" s="5"/>
      <c r="K15" s="5"/>
      <c r="L15" s="5"/>
      <c r="M15" s="5"/>
      <c r="N15" s="5"/>
      <c r="O15" s="5"/>
      <c r="P15" s="5"/>
      <c r="Q15" s="6"/>
    </row>
    <row r="16" spans="2:17" x14ac:dyDescent="0.25">
      <c r="B16" s="8"/>
      <c r="C16" s="5"/>
      <c r="D16" s="5"/>
      <c r="E16" s="5" t="s">
        <v>7</v>
      </c>
      <c r="F16" s="5"/>
      <c r="G16" s="5"/>
      <c r="H16" s="5"/>
      <c r="I16" s="5"/>
      <c r="J16" s="5"/>
      <c r="K16" s="5"/>
      <c r="L16" s="5"/>
      <c r="M16" s="5"/>
      <c r="N16" s="5"/>
      <c r="O16" s="5"/>
      <c r="P16" s="5"/>
      <c r="Q16" s="6"/>
    </row>
    <row r="17" spans="2:17" ht="11.25" customHeight="1" x14ac:dyDescent="0.25">
      <c r="B17" s="4"/>
      <c r="C17" s="5"/>
      <c r="D17" s="5"/>
      <c r="E17" s="5"/>
      <c r="F17" s="5"/>
      <c r="G17" s="5"/>
      <c r="H17" s="5"/>
      <c r="I17" s="5"/>
      <c r="J17" s="5"/>
      <c r="K17" s="5"/>
      <c r="L17" s="5"/>
      <c r="M17" s="5"/>
      <c r="N17" s="5"/>
      <c r="O17" s="5"/>
      <c r="P17" s="5"/>
      <c r="Q17" s="6"/>
    </row>
    <row r="18" spans="2:17" ht="12" customHeight="1" x14ac:dyDescent="0.25">
      <c r="B18" s="4"/>
      <c r="C18" s="12" t="s">
        <v>4</v>
      </c>
      <c r="D18" s="12"/>
      <c r="E18" s="358" t="s">
        <v>5076</v>
      </c>
      <c r="F18" s="359"/>
      <c r="G18" s="359"/>
      <c r="H18" s="359"/>
      <c r="I18" s="359"/>
      <c r="J18" s="359"/>
      <c r="K18" s="359"/>
      <c r="L18" s="359"/>
      <c r="M18" s="359"/>
      <c r="N18" s="359"/>
      <c r="O18" s="359"/>
      <c r="P18" s="360"/>
      <c r="Q18" s="6"/>
    </row>
    <row r="19" spans="2:17" x14ac:dyDescent="0.25">
      <c r="B19" s="4"/>
      <c r="C19" s="5"/>
      <c r="D19" s="5"/>
      <c r="E19" s="361"/>
      <c r="F19" s="362"/>
      <c r="G19" s="362"/>
      <c r="H19" s="362"/>
      <c r="I19" s="362"/>
      <c r="J19" s="362"/>
      <c r="K19" s="362"/>
      <c r="L19" s="362"/>
      <c r="M19" s="362"/>
      <c r="N19" s="362"/>
      <c r="O19" s="362"/>
      <c r="P19" s="363"/>
      <c r="Q19" s="6"/>
    </row>
    <row r="20" spans="2:17" x14ac:dyDescent="0.25">
      <c r="B20" s="4"/>
      <c r="C20" s="5"/>
      <c r="D20" s="5"/>
      <c r="E20" s="361"/>
      <c r="F20" s="362"/>
      <c r="G20" s="362"/>
      <c r="H20" s="362"/>
      <c r="I20" s="362"/>
      <c r="J20" s="362"/>
      <c r="K20" s="362"/>
      <c r="L20" s="362"/>
      <c r="M20" s="362"/>
      <c r="N20" s="362"/>
      <c r="O20" s="362"/>
      <c r="P20" s="363"/>
      <c r="Q20" s="6"/>
    </row>
    <row r="21" spans="2:17" x14ac:dyDescent="0.25">
      <c r="B21" s="4"/>
      <c r="C21" s="5"/>
      <c r="D21" s="5"/>
      <c r="E21" s="361"/>
      <c r="F21" s="362"/>
      <c r="G21" s="362"/>
      <c r="H21" s="362"/>
      <c r="I21" s="362"/>
      <c r="J21" s="362"/>
      <c r="K21" s="362"/>
      <c r="L21" s="362"/>
      <c r="M21" s="362"/>
      <c r="N21" s="362"/>
      <c r="O21" s="362"/>
      <c r="P21" s="363"/>
      <c r="Q21" s="6"/>
    </row>
    <row r="22" spans="2:17" x14ac:dyDescent="0.25">
      <c r="B22" s="4"/>
      <c r="C22" s="5"/>
      <c r="D22" s="5"/>
      <c r="E22" s="364"/>
      <c r="F22" s="365"/>
      <c r="G22" s="365"/>
      <c r="H22" s="365"/>
      <c r="I22" s="365"/>
      <c r="J22" s="365"/>
      <c r="K22" s="365"/>
      <c r="L22" s="365"/>
      <c r="M22" s="365"/>
      <c r="N22" s="365"/>
      <c r="O22" s="365"/>
      <c r="P22" s="366"/>
      <c r="Q22" s="6"/>
    </row>
    <row r="23" spans="2:17" x14ac:dyDescent="0.25">
      <c r="B23" s="4"/>
      <c r="C23" s="12" t="s">
        <v>9</v>
      </c>
      <c r="D23" s="5"/>
      <c r="E23" s="5"/>
      <c r="F23" s="5"/>
      <c r="G23" s="5"/>
      <c r="H23" s="5"/>
      <c r="I23" s="5"/>
      <c r="J23" s="5"/>
      <c r="K23" s="5"/>
      <c r="L23" s="5"/>
      <c r="M23" s="5"/>
      <c r="N23" s="5"/>
      <c r="O23" s="5"/>
      <c r="P23" s="5"/>
      <c r="Q23" s="6"/>
    </row>
    <row r="24" spans="2:17" x14ac:dyDescent="0.25">
      <c r="B24" s="4"/>
      <c r="C24" s="5"/>
      <c r="D24" s="5"/>
      <c r="E24" s="1" t="s">
        <v>10</v>
      </c>
      <c r="F24" s="2"/>
      <c r="G24" s="2"/>
      <c r="H24" s="2"/>
      <c r="I24" s="2"/>
      <c r="J24" s="2"/>
      <c r="K24" s="2"/>
      <c r="L24" s="2"/>
      <c r="M24" s="2"/>
      <c r="N24" s="2"/>
      <c r="O24" s="2"/>
      <c r="P24" s="3"/>
      <c r="Q24" s="6"/>
    </row>
    <row r="25" spans="2:17" x14ac:dyDescent="0.25">
      <c r="B25" s="4"/>
      <c r="C25" s="5"/>
      <c r="D25" s="5"/>
      <c r="E25" s="4" t="s">
        <v>11</v>
      </c>
      <c r="F25" s="5"/>
      <c r="G25" s="5"/>
      <c r="H25" s="5"/>
      <c r="I25" s="5"/>
      <c r="J25" s="5"/>
      <c r="K25" s="5"/>
      <c r="L25" s="5"/>
      <c r="M25" s="5"/>
      <c r="N25" s="5"/>
      <c r="O25" s="5"/>
      <c r="P25" s="6"/>
      <c r="Q25" s="6"/>
    </row>
    <row r="26" spans="2:17" x14ac:dyDescent="0.25">
      <c r="B26" s="4"/>
      <c r="C26" s="5"/>
      <c r="D26" s="5"/>
      <c r="E26" s="4" t="s">
        <v>10165</v>
      </c>
      <c r="F26" s="5"/>
      <c r="G26" s="5"/>
      <c r="H26" s="5"/>
      <c r="I26" s="5"/>
      <c r="J26" s="5"/>
      <c r="K26" s="5"/>
      <c r="L26" s="5"/>
      <c r="M26" s="5"/>
      <c r="N26" s="5"/>
      <c r="O26" s="5"/>
      <c r="P26" s="6"/>
      <c r="Q26" s="6"/>
    </row>
    <row r="27" spans="2:17" x14ac:dyDescent="0.25">
      <c r="B27" s="4"/>
      <c r="C27" s="5"/>
      <c r="D27" s="5"/>
      <c r="E27" s="4" t="s">
        <v>13</v>
      </c>
      <c r="F27" s="5"/>
      <c r="G27" s="5"/>
      <c r="H27" s="5"/>
      <c r="I27" s="5"/>
      <c r="J27" s="5"/>
      <c r="K27" s="5"/>
      <c r="L27" s="5"/>
      <c r="M27" s="5"/>
      <c r="N27" s="5"/>
      <c r="O27" s="5"/>
      <c r="P27" s="6"/>
      <c r="Q27" s="6"/>
    </row>
    <row r="28" spans="2:17" x14ac:dyDescent="0.25">
      <c r="B28" s="4"/>
      <c r="C28" s="5"/>
      <c r="D28" s="5"/>
      <c r="E28" s="13" t="s">
        <v>14</v>
      </c>
      <c r="F28" s="5"/>
      <c r="G28" s="5"/>
      <c r="H28" s="5"/>
      <c r="I28" s="5"/>
      <c r="J28" s="5"/>
      <c r="K28" s="5"/>
      <c r="L28" s="5"/>
      <c r="M28" s="5"/>
      <c r="N28" s="5"/>
      <c r="O28" s="5"/>
      <c r="P28" s="6"/>
      <c r="Q28" s="6"/>
    </row>
    <row r="29" spans="2:17" x14ac:dyDescent="0.25">
      <c r="B29" s="4"/>
      <c r="C29" s="5"/>
      <c r="D29" s="5"/>
      <c r="E29" s="4"/>
      <c r="F29" s="5"/>
      <c r="G29" s="5"/>
      <c r="H29" s="5"/>
      <c r="I29" s="5"/>
      <c r="J29" s="5"/>
      <c r="K29" s="5"/>
      <c r="L29" s="5"/>
      <c r="M29" s="5"/>
      <c r="N29" s="5"/>
      <c r="O29" s="5"/>
      <c r="P29" s="6"/>
      <c r="Q29" s="6"/>
    </row>
    <row r="30" spans="2:17" x14ac:dyDescent="0.25">
      <c r="B30" s="4"/>
      <c r="C30" s="5"/>
      <c r="D30" s="5"/>
      <c r="E30" s="13"/>
      <c r="F30" s="14"/>
      <c r="G30" s="14"/>
      <c r="H30" s="14"/>
      <c r="I30" s="14"/>
      <c r="J30" s="14"/>
      <c r="K30" s="14"/>
      <c r="L30" s="14"/>
      <c r="M30" s="14"/>
      <c r="N30" s="14"/>
      <c r="O30" s="14"/>
      <c r="P30" s="15"/>
      <c r="Q30" s="6"/>
    </row>
    <row r="31" spans="2:17" x14ac:dyDescent="0.25">
      <c r="B31" s="13"/>
      <c r="C31" s="14"/>
      <c r="D31" s="14"/>
      <c r="E31" s="14"/>
      <c r="F31" s="14"/>
      <c r="G31" s="14"/>
      <c r="H31" s="14"/>
      <c r="I31" s="14"/>
      <c r="J31" s="14"/>
      <c r="K31" s="14"/>
      <c r="L31" s="14"/>
      <c r="M31" s="14"/>
      <c r="N31" s="14"/>
      <c r="O31" s="14"/>
      <c r="P31" s="14"/>
      <c r="Q31" s="15"/>
    </row>
  </sheetData>
  <mergeCells count="1">
    <mergeCell ref="E18:P22"/>
  </mergeCells>
  <pageMargins left="0.511811024" right="0.511811024" top="0.78740157499999996" bottom="0.78740157499999996" header="0.31496062000000002" footer="0.31496062000000002"/>
  <pageSetup paperSize="9" scale="92" orientation="landscape"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0FAD9-DDA5-466B-A6CA-64BFE7C7D877}">
  <sheetPr codeName="Planilha9">
    <tabColor theme="3" tint="0.39997558519241921"/>
    <pageSetUpPr fitToPage="1"/>
  </sheetPr>
  <dimension ref="B1:N44"/>
  <sheetViews>
    <sheetView showGridLines="0" zoomScale="90" zoomScaleNormal="90" zoomScaleSheetLayoutView="90" zoomScalePageLayoutView="70" workbookViewId="0">
      <selection activeCell="H7" sqref="H7"/>
    </sheetView>
  </sheetViews>
  <sheetFormatPr defaultColWidth="9.140625" defaultRowHeight="15" x14ac:dyDescent="0.25"/>
  <cols>
    <col min="1" max="1" width="3.5703125" style="87" customWidth="1"/>
    <col min="2" max="2" width="52.5703125" style="87" bestFit="1" customWidth="1"/>
    <col min="3" max="4" width="28.5703125" style="87" customWidth="1"/>
    <col min="5" max="5" width="24" style="87" bestFit="1" customWidth="1"/>
    <col min="6" max="6" width="3.5703125" style="87" customWidth="1"/>
    <col min="7" max="7" width="12.28515625" style="88" bestFit="1" customWidth="1"/>
    <col min="8" max="11" width="12.5703125" style="87" customWidth="1"/>
    <col min="12" max="16384" width="9.140625" style="87"/>
  </cols>
  <sheetData>
    <row r="1" spans="2:14" ht="18" x14ac:dyDescent="0.25">
      <c r="B1" s="463" t="s">
        <v>4855</v>
      </c>
      <c r="C1" s="463"/>
      <c r="D1" s="463"/>
      <c r="E1" s="463"/>
    </row>
    <row r="2" spans="2:14" ht="18" x14ac:dyDescent="0.25">
      <c r="B2" s="463" t="s">
        <v>4856</v>
      </c>
      <c r="C2" s="463"/>
      <c r="D2" s="463"/>
      <c r="E2" s="463"/>
    </row>
    <row r="3" spans="2:14" ht="18" x14ac:dyDescent="0.25">
      <c r="B3" s="463" t="s">
        <v>4857</v>
      </c>
      <c r="C3" s="463"/>
      <c r="D3" s="463"/>
      <c r="E3" s="463"/>
    </row>
    <row r="4" spans="2:14" ht="18" x14ac:dyDescent="0.25">
      <c r="B4" s="463" t="s">
        <v>4858</v>
      </c>
      <c r="C4" s="463"/>
      <c r="D4" s="463"/>
      <c r="E4" s="463"/>
    </row>
    <row r="5" spans="2:14" ht="18" x14ac:dyDescent="0.25">
      <c r="B5" s="89"/>
      <c r="C5" s="89"/>
      <c r="D5" s="89"/>
      <c r="E5" s="89"/>
    </row>
    <row r="6" spans="2:14" ht="18" x14ac:dyDescent="0.25">
      <c r="B6" s="89"/>
      <c r="C6" s="89" t="s">
        <v>4859</v>
      </c>
      <c r="D6" s="89"/>
      <c r="E6" s="89"/>
    </row>
    <row r="7" spans="2:14" ht="18" x14ac:dyDescent="0.25">
      <c r="B7" s="89"/>
      <c r="C7" s="89"/>
      <c r="D7" s="89"/>
      <c r="E7" s="89"/>
    </row>
    <row r="8" spans="2:14" ht="34.5" customHeight="1" x14ac:dyDescent="0.25">
      <c r="B8" s="464" t="s">
        <v>4860</v>
      </c>
      <c r="C8" s="464"/>
      <c r="D8" s="464"/>
      <c r="E8" s="464"/>
    </row>
    <row r="9" spans="2:14" x14ac:dyDescent="0.25">
      <c r="B9" s="90"/>
      <c r="H9" s="91"/>
      <c r="I9" s="91"/>
      <c r="J9" s="92"/>
      <c r="K9" s="92"/>
    </row>
    <row r="10" spans="2:14" x14ac:dyDescent="0.25">
      <c r="B10" s="93">
        <v>0.02</v>
      </c>
      <c r="C10" s="94" t="s">
        <v>4861</v>
      </c>
      <c r="E10" s="90"/>
      <c r="H10" s="91"/>
      <c r="I10" s="461" t="s">
        <v>4862</v>
      </c>
      <c r="J10" s="461"/>
      <c r="K10" s="461"/>
    </row>
    <row r="11" spans="2:14" x14ac:dyDescent="0.25">
      <c r="B11" s="90"/>
      <c r="H11" s="91"/>
      <c r="I11" s="91"/>
      <c r="J11" s="92"/>
      <c r="K11" s="92"/>
    </row>
    <row r="12" spans="2:14" ht="60" x14ac:dyDescent="0.25">
      <c r="B12" s="95" t="s">
        <v>4863</v>
      </c>
      <c r="C12" s="96" t="s">
        <v>4864</v>
      </c>
      <c r="D12" s="96" t="s">
        <v>4865</v>
      </c>
      <c r="E12" s="96" t="s">
        <v>4866</v>
      </c>
      <c r="H12" s="91"/>
      <c r="I12" s="91" t="s">
        <v>4867</v>
      </c>
      <c r="J12" s="91" t="s">
        <v>4868</v>
      </c>
      <c r="K12" s="91" t="s">
        <v>4869</v>
      </c>
      <c r="L12" s="90"/>
    </row>
    <row r="13" spans="2:14" x14ac:dyDescent="0.25">
      <c r="B13" s="97" t="s">
        <v>4870</v>
      </c>
      <c r="C13" s="98">
        <v>0.03</v>
      </c>
      <c r="D13" s="98">
        <f>C13</f>
        <v>0.03</v>
      </c>
      <c r="E13" s="98">
        <v>1.4999999999999999E-2</v>
      </c>
      <c r="H13" s="91" t="s">
        <v>4871</v>
      </c>
      <c r="I13" s="98">
        <v>0.03</v>
      </c>
      <c r="J13" s="98">
        <v>0.04</v>
      </c>
      <c r="K13" s="98">
        <v>5.5E-2</v>
      </c>
      <c r="M13" s="87" t="s">
        <v>4872</v>
      </c>
      <c r="N13" s="99">
        <f>0.97/100</f>
        <v>9.7000000000000003E-3</v>
      </c>
    </row>
    <row r="14" spans="2:14" x14ac:dyDescent="0.25">
      <c r="B14" s="97" t="s">
        <v>4873</v>
      </c>
      <c r="C14" s="98">
        <v>4.0000000000000001E-3</v>
      </c>
      <c r="D14" s="98">
        <f>C14</f>
        <v>4.0000000000000001E-3</v>
      </c>
      <c r="E14" s="98">
        <v>1.5E-3</v>
      </c>
      <c r="H14" s="91"/>
      <c r="I14" s="98"/>
      <c r="J14" s="98"/>
      <c r="K14" s="98"/>
    </row>
    <row r="15" spans="2:14" x14ac:dyDescent="0.25">
      <c r="B15" s="97" t="s">
        <v>4874</v>
      </c>
      <c r="C15" s="98">
        <v>4.0000000000000001E-3</v>
      </c>
      <c r="D15" s="98">
        <f>C15</f>
        <v>4.0000000000000001E-3</v>
      </c>
      <c r="E15" s="98">
        <v>1.5E-3</v>
      </c>
      <c r="H15" s="91" t="s">
        <v>4875</v>
      </c>
      <c r="I15" s="98">
        <v>8.0000000000000002E-3</v>
      </c>
      <c r="J15" s="98">
        <v>8.0000000000000002E-3</v>
      </c>
      <c r="K15" s="98">
        <v>0.01</v>
      </c>
    </row>
    <row r="16" spans="2:14" x14ac:dyDescent="0.25">
      <c r="B16" s="97" t="s">
        <v>4876</v>
      </c>
      <c r="C16" s="98">
        <v>9.7000000000000003E-3</v>
      </c>
      <c r="D16" s="98">
        <f>C16</f>
        <v>9.7000000000000003E-3</v>
      </c>
      <c r="E16" s="98">
        <v>5.5999999999999999E-3</v>
      </c>
      <c r="H16" s="91" t="s">
        <v>4877</v>
      </c>
      <c r="I16" s="98">
        <v>9.7000000000000003E-3</v>
      </c>
      <c r="J16" s="98">
        <v>1.2699999999999999E-2</v>
      </c>
      <c r="K16" s="98">
        <v>1.2699999999999999E-2</v>
      </c>
    </row>
    <row r="17" spans="2:12" x14ac:dyDescent="0.25">
      <c r="B17" s="100" t="s">
        <v>4878</v>
      </c>
      <c r="C17" s="101">
        <f>SUM(C13:C16)</f>
        <v>4.7700000000000006E-2</v>
      </c>
      <c r="D17" s="101">
        <f>SUM(D13:D16)</f>
        <v>4.7700000000000006E-2</v>
      </c>
      <c r="E17" s="101">
        <f>SUM(E13:E16)</f>
        <v>2.3600000000000003E-2</v>
      </c>
      <c r="H17" s="91"/>
      <c r="I17" s="98"/>
      <c r="J17" s="98"/>
      <c r="K17" s="98"/>
    </row>
    <row r="18" spans="2:12" x14ac:dyDescent="0.25">
      <c r="B18" s="97" t="s">
        <v>4879</v>
      </c>
      <c r="C18" s="98">
        <v>5.8999999999999999E-3</v>
      </c>
      <c r="D18" s="98">
        <f>C18</f>
        <v>5.8999999999999999E-3</v>
      </c>
      <c r="E18" s="98">
        <v>8.5000000000000006E-3</v>
      </c>
      <c r="H18" s="91"/>
      <c r="I18" s="98"/>
      <c r="J18" s="98"/>
      <c r="K18" s="98"/>
    </row>
    <row r="19" spans="2:12" x14ac:dyDescent="0.25">
      <c r="B19" s="100" t="s">
        <v>4880</v>
      </c>
      <c r="C19" s="102">
        <f>C18</f>
        <v>5.8999999999999999E-3</v>
      </c>
      <c r="D19" s="102">
        <f>D18</f>
        <v>5.8999999999999999E-3</v>
      </c>
      <c r="E19" s="102">
        <f>E18</f>
        <v>8.5000000000000006E-3</v>
      </c>
      <c r="H19" s="91" t="s">
        <v>4881</v>
      </c>
      <c r="I19" s="98">
        <v>5.8999999999999999E-3</v>
      </c>
      <c r="J19" s="98">
        <v>1.23E-2</v>
      </c>
      <c r="K19" s="98">
        <v>1.3899999999999999E-2</v>
      </c>
    </row>
    <row r="20" spans="2:12" x14ac:dyDescent="0.25">
      <c r="B20" s="97" t="s">
        <v>4882</v>
      </c>
      <c r="C20" s="98">
        <v>6.1600000000000002E-2</v>
      </c>
      <c r="D20" s="98">
        <v>6.1600000000000002E-2</v>
      </c>
      <c r="E20" s="98">
        <v>3.5000000000000003E-2</v>
      </c>
      <c r="H20" s="91"/>
      <c r="I20" s="98"/>
      <c r="J20" s="98"/>
      <c r="K20" s="98"/>
    </row>
    <row r="21" spans="2:12" x14ac:dyDescent="0.25">
      <c r="B21" s="100" t="s">
        <v>4883</v>
      </c>
      <c r="C21" s="103">
        <f>C20</f>
        <v>6.1600000000000002E-2</v>
      </c>
      <c r="D21" s="103">
        <f>D20</f>
        <v>6.1600000000000002E-2</v>
      </c>
      <c r="E21" s="103">
        <f>E20</f>
        <v>3.5000000000000003E-2</v>
      </c>
      <c r="H21" s="91" t="s">
        <v>4814</v>
      </c>
      <c r="I21" s="98">
        <v>6.1600000000000002E-2</v>
      </c>
      <c r="J21" s="98">
        <v>7.3999999999999996E-2</v>
      </c>
      <c r="K21" s="98">
        <v>8.9599999999999999E-2</v>
      </c>
      <c r="L21" s="104"/>
    </row>
    <row r="22" spans="2:12" x14ac:dyDescent="0.25">
      <c r="B22" s="105" t="s">
        <v>4884</v>
      </c>
      <c r="C22" s="106">
        <f>(1+C17)*(1+C19)*(1+C21)</f>
        <v>1.1188005260880003</v>
      </c>
      <c r="D22" s="106">
        <f>(1+D17)*(1+D19)*(1+D21)</f>
        <v>1.1188005260880003</v>
      </c>
      <c r="E22" s="106">
        <f>(1+E17)*(1+E19)*(1+E21)</f>
        <v>1.0684311210000002</v>
      </c>
      <c r="H22" s="91"/>
      <c r="I22" s="98"/>
      <c r="J22" s="98"/>
      <c r="K22" s="98"/>
    </row>
    <row r="23" spans="2:12" x14ac:dyDescent="0.25">
      <c r="B23" s="97" t="s">
        <v>4885</v>
      </c>
      <c r="C23" s="98">
        <v>6.4999999999999997E-3</v>
      </c>
      <c r="D23" s="98">
        <f>C23</f>
        <v>6.4999999999999997E-3</v>
      </c>
      <c r="E23" s="98">
        <f>D23</f>
        <v>6.4999999999999997E-3</v>
      </c>
      <c r="H23" s="91"/>
      <c r="I23" s="98"/>
      <c r="J23" s="98"/>
      <c r="K23" s="98"/>
    </row>
    <row r="24" spans="2:12" x14ac:dyDescent="0.25">
      <c r="B24" s="97" t="s">
        <v>4886</v>
      </c>
      <c r="C24" s="98">
        <v>0.03</v>
      </c>
      <c r="D24" s="98">
        <f>C24</f>
        <v>0.03</v>
      </c>
      <c r="E24" s="98">
        <f>D24</f>
        <v>0.03</v>
      </c>
      <c r="H24" s="91"/>
      <c r="I24" s="98"/>
      <c r="J24" s="98"/>
      <c r="K24" s="98"/>
    </row>
    <row r="25" spans="2:12" x14ac:dyDescent="0.25">
      <c r="B25" s="97" t="s">
        <v>4887</v>
      </c>
      <c r="C25" s="98"/>
      <c r="D25" s="98">
        <v>0.04</v>
      </c>
      <c r="E25" s="98"/>
      <c r="H25" s="91"/>
      <c r="I25" s="98">
        <v>0.02</v>
      </c>
      <c r="J25" s="98"/>
      <c r="K25" s="98">
        <v>0.05</v>
      </c>
      <c r="L25" s="87" t="s">
        <v>4888</v>
      </c>
    </row>
    <row r="26" spans="2:12" x14ac:dyDescent="0.25">
      <c r="B26" s="97" t="s">
        <v>4889</v>
      </c>
      <c r="C26" s="98">
        <v>4.4999999999999998E-2</v>
      </c>
      <c r="D26" s="98">
        <v>4.4999999999999998E-2</v>
      </c>
      <c r="E26" s="98">
        <v>4.4999999999999998E-2</v>
      </c>
      <c r="H26" s="91"/>
      <c r="I26" s="98"/>
      <c r="J26" s="98"/>
      <c r="K26" s="98"/>
    </row>
    <row r="27" spans="2:12" x14ac:dyDescent="0.25">
      <c r="B27" s="105" t="s">
        <v>4890</v>
      </c>
      <c r="C27" s="107">
        <f>1-SUM(C23:C26)</f>
        <v>0.91849999999999998</v>
      </c>
      <c r="D27" s="107">
        <f>1-SUM(D23:D26)</f>
        <v>0.87850000000000006</v>
      </c>
      <c r="E27" s="107">
        <f>1-SUM(E23:E26)</f>
        <v>0.91849999999999998</v>
      </c>
      <c r="H27" s="91"/>
      <c r="I27" s="98"/>
      <c r="J27" s="98"/>
      <c r="K27" s="98"/>
    </row>
    <row r="28" spans="2:12" ht="18" x14ac:dyDescent="0.25">
      <c r="C28" s="108">
        <f>TRUNC(C22/C27-1,4)</f>
        <v>0.218</v>
      </c>
      <c r="D28" s="108">
        <f>TRUNC(D22/D27-1,4)</f>
        <v>0.27350000000000002</v>
      </c>
      <c r="E28" s="108">
        <f>E22/E27-1</f>
        <v>0.16323475340228644</v>
      </c>
      <c r="H28" s="91" t="s">
        <v>4891</v>
      </c>
      <c r="I28" s="109">
        <v>0.2034</v>
      </c>
      <c r="J28" s="109">
        <v>0.22120000000000001</v>
      </c>
      <c r="K28" s="109">
        <v>0.25</v>
      </c>
    </row>
    <row r="29" spans="2:12" ht="18" x14ac:dyDescent="0.25">
      <c r="C29" s="108"/>
      <c r="D29" s="108"/>
      <c r="E29" s="108"/>
      <c r="H29" s="90"/>
      <c r="I29" s="104"/>
      <c r="J29" s="104"/>
      <c r="K29" s="104"/>
    </row>
    <row r="30" spans="2:12" x14ac:dyDescent="0.25">
      <c r="B30" s="87" t="s">
        <v>4892</v>
      </c>
      <c r="I30" s="104" t="s">
        <v>4893</v>
      </c>
      <c r="J30" s="104"/>
      <c r="K30" s="104"/>
    </row>
    <row r="31" spans="2:12" x14ac:dyDescent="0.25">
      <c r="I31" s="104"/>
      <c r="J31" s="104"/>
      <c r="K31" s="104"/>
    </row>
    <row r="44" spans="2:5" ht="41.25" customHeight="1" x14ac:dyDescent="0.25">
      <c r="B44" s="462" t="s">
        <v>4894</v>
      </c>
      <c r="C44" s="462"/>
      <c r="D44" s="462"/>
      <c r="E44" s="462"/>
    </row>
  </sheetData>
  <mergeCells count="7">
    <mergeCell ref="I10:K10"/>
    <mergeCell ref="B44:E44"/>
    <mergeCell ref="B1:E1"/>
    <mergeCell ref="B2:E2"/>
    <mergeCell ref="B3:E3"/>
    <mergeCell ref="B4:E4"/>
    <mergeCell ref="B8:E8"/>
  </mergeCells>
  <printOptions horizontalCentered="1"/>
  <pageMargins left="0.98402777777777795" right="0.78749999999999998" top="0.98402777777777795" bottom="0.78749999999999998" header="0.51180555555555496" footer="0.51180555555555496"/>
  <pageSetup paperSize="9" scale="62" firstPageNumber="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A4582-AF63-40BC-ABDE-0CA4F3AEEC8C}">
  <sheetPr codeName="Planilha10">
    <tabColor theme="3" tint="0.39997558519241921"/>
    <pageSetUpPr fitToPage="1"/>
  </sheetPr>
  <dimension ref="A1:G60"/>
  <sheetViews>
    <sheetView showGridLines="0" zoomScale="85" zoomScaleNormal="85" zoomScaleSheetLayoutView="80" workbookViewId="0">
      <selection activeCell="J11" sqref="J11"/>
    </sheetView>
  </sheetViews>
  <sheetFormatPr defaultRowHeight="15" x14ac:dyDescent="0.25"/>
  <cols>
    <col min="1" max="3" width="18.140625" customWidth="1"/>
    <col min="4" max="6" width="14.85546875" customWidth="1"/>
    <col min="7" max="7" width="24.140625" customWidth="1"/>
  </cols>
  <sheetData>
    <row r="1" spans="1:7" x14ac:dyDescent="0.25">
      <c r="A1" s="465" t="s">
        <v>4738</v>
      </c>
      <c r="B1" s="465"/>
      <c r="C1" s="465"/>
      <c r="D1" s="465" t="s">
        <v>14</v>
      </c>
      <c r="E1" s="465"/>
      <c r="F1" s="465"/>
      <c r="G1" s="465"/>
    </row>
    <row r="2" spans="1:7" x14ac:dyDescent="0.25">
      <c r="A2" s="465"/>
      <c r="B2" s="465"/>
      <c r="C2" s="465"/>
      <c r="D2" s="466" t="str">
        <f>CAPA!C9</f>
        <v>Serviços de Manutenção em Nobreaks</v>
      </c>
      <c r="E2" s="467"/>
      <c r="F2" s="468"/>
      <c r="G2" s="110">
        <f ca="1">CAPA!E11</f>
        <v>44263</v>
      </c>
    </row>
    <row r="3" spans="1:7" x14ac:dyDescent="0.25">
      <c r="A3" s="465"/>
      <c r="B3" s="465"/>
      <c r="C3" s="465"/>
      <c r="D3" s="469"/>
      <c r="E3" s="470"/>
      <c r="F3" s="471"/>
      <c r="G3" s="111" t="str">
        <f>CAPA!E14</f>
        <v>SINAPI-DEZ/2020</v>
      </c>
    </row>
    <row r="4" spans="1:7" x14ac:dyDescent="0.25">
      <c r="A4" s="1"/>
      <c r="B4" s="2"/>
      <c r="C4" s="2"/>
      <c r="D4" s="2"/>
      <c r="E4" s="2"/>
      <c r="F4" s="2"/>
      <c r="G4" s="3"/>
    </row>
    <row r="5" spans="1:7" x14ac:dyDescent="0.25">
      <c r="A5" s="4"/>
      <c r="G5" s="6"/>
    </row>
    <row r="6" spans="1:7" x14ac:dyDescent="0.25">
      <c r="A6" s="4"/>
      <c r="G6" s="6"/>
    </row>
    <row r="7" spans="1:7" x14ac:dyDescent="0.25">
      <c r="A7" s="4"/>
      <c r="G7" s="6"/>
    </row>
    <row r="8" spans="1:7" x14ac:dyDescent="0.25">
      <c r="A8" s="4"/>
      <c r="G8" s="6"/>
    </row>
    <row r="9" spans="1:7" x14ac:dyDescent="0.25">
      <c r="A9" s="4"/>
      <c r="G9" s="6"/>
    </row>
    <row r="10" spans="1:7" x14ac:dyDescent="0.25">
      <c r="A10" s="4"/>
      <c r="G10" s="6"/>
    </row>
    <row r="11" spans="1:7" x14ac:dyDescent="0.25">
      <c r="A11" s="4"/>
      <c r="G11" s="6"/>
    </row>
    <row r="12" spans="1:7" x14ac:dyDescent="0.25">
      <c r="A12" s="4"/>
      <c r="G12" s="6"/>
    </row>
    <row r="13" spans="1:7" x14ac:dyDescent="0.25">
      <c r="A13" s="4"/>
      <c r="G13" s="6"/>
    </row>
    <row r="14" spans="1:7" x14ac:dyDescent="0.25">
      <c r="A14" s="4"/>
      <c r="G14" s="6"/>
    </row>
    <row r="15" spans="1:7" x14ac:dyDescent="0.25">
      <c r="A15" s="4"/>
      <c r="G15" s="6"/>
    </row>
    <row r="16" spans="1:7" x14ac:dyDescent="0.25">
      <c r="A16" s="4"/>
      <c r="G16" s="6"/>
    </row>
    <row r="17" spans="1:7" x14ac:dyDescent="0.25">
      <c r="A17" s="4"/>
      <c r="G17" s="6"/>
    </row>
    <row r="18" spans="1:7" x14ac:dyDescent="0.25">
      <c r="A18" s="4"/>
      <c r="G18" s="6"/>
    </row>
    <row r="19" spans="1:7" x14ac:dyDescent="0.25">
      <c r="A19" s="4"/>
      <c r="G19" s="6"/>
    </row>
    <row r="20" spans="1:7" x14ac:dyDescent="0.25">
      <c r="A20" s="4"/>
      <c r="G20" s="6"/>
    </row>
    <row r="21" spans="1:7" x14ac:dyDescent="0.25">
      <c r="A21" s="4"/>
      <c r="G21" s="6"/>
    </row>
    <row r="22" spans="1:7" x14ac:dyDescent="0.25">
      <c r="A22" s="4"/>
      <c r="G22" s="6"/>
    </row>
    <row r="23" spans="1:7" x14ac:dyDescent="0.25">
      <c r="A23" s="4"/>
      <c r="G23" s="6"/>
    </row>
    <row r="24" spans="1:7" x14ac:dyDescent="0.25">
      <c r="A24" s="4"/>
      <c r="G24" s="6"/>
    </row>
    <row r="25" spans="1:7" x14ac:dyDescent="0.25">
      <c r="A25" s="4"/>
      <c r="G25" s="6"/>
    </row>
    <row r="26" spans="1:7" x14ac:dyDescent="0.25">
      <c r="A26" s="4"/>
      <c r="G26" s="6"/>
    </row>
    <row r="27" spans="1:7" x14ac:dyDescent="0.25">
      <c r="A27" s="4"/>
      <c r="G27" s="6"/>
    </row>
    <row r="28" spans="1:7" x14ac:dyDescent="0.25">
      <c r="A28" s="4"/>
      <c r="G28" s="6"/>
    </row>
    <row r="29" spans="1:7" x14ac:dyDescent="0.25">
      <c r="A29" s="4"/>
      <c r="G29" s="6"/>
    </row>
    <row r="30" spans="1:7" x14ac:dyDescent="0.25">
      <c r="A30" s="4"/>
      <c r="G30" s="6"/>
    </row>
    <row r="31" spans="1:7" x14ac:dyDescent="0.25">
      <c r="A31" s="4"/>
      <c r="G31" s="6"/>
    </row>
    <row r="32" spans="1:7" x14ac:dyDescent="0.25">
      <c r="A32" s="4"/>
      <c r="G32" s="6"/>
    </row>
    <row r="33" spans="1:7" x14ac:dyDescent="0.25">
      <c r="A33" s="4"/>
      <c r="G33" s="6"/>
    </row>
    <row r="34" spans="1:7" x14ac:dyDescent="0.25">
      <c r="A34" s="4"/>
      <c r="G34" s="6"/>
    </row>
    <row r="35" spans="1:7" x14ac:dyDescent="0.25">
      <c r="A35" s="4"/>
      <c r="G35" s="6"/>
    </row>
    <row r="36" spans="1:7" x14ac:dyDescent="0.25">
      <c r="A36" s="4"/>
      <c r="G36" s="6"/>
    </row>
    <row r="37" spans="1:7" x14ac:dyDescent="0.25">
      <c r="A37" s="4"/>
      <c r="G37" s="6"/>
    </row>
    <row r="38" spans="1:7" x14ac:dyDescent="0.25">
      <c r="A38" s="4"/>
      <c r="G38" s="6"/>
    </row>
    <row r="39" spans="1:7" x14ac:dyDescent="0.25">
      <c r="A39" s="4"/>
      <c r="G39" s="6"/>
    </row>
    <row r="40" spans="1:7" x14ac:dyDescent="0.25">
      <c r="A40" s="4"/>
      <c r="G40" s="6"/>
    </row>
    <row r="41" spans="1:7" x14ac:dyDescent="0.25">
      <c r="A41" s="4"/>
      <c r="G41" s="6"/>
    </row>
    <row r="42" spans="1:7" x14ac:dyDescent="0.25">
      <c r="A42" s="4"/>
      <c r="G42" s="6"/>
    </row>
    <row r="43" spans="1:7" x14ac:dyDescent="0.25">
      <c r="A43" s="4"/>
      <c r="G43" s="6"/>
    </row>
    <row r="44" spans="1:7" x14ac:dyDescent="0.25">
      <c r="A44" s="4"/>
      <c r="G44" s="6"/>
    </row>
    <row r="45" spans="1:7" x14ac:dyDescent="0.25">
      <c r="A45" s="4"/>
      <c r="G45" s="6"/>
    </row>
    <row r="46" spans="1:7" x14ac:dyDescent="0.25">
      <c r="A46" s="4"/>
      <c r="G46" s="6"/>
    </row>
    <row r="47" spans="1:7" x14ac:dyDescent="0.25">
      <c r="A47" s="4"/>
      <c r="G47" s="6"/>
    </row>
    <row r="48" spans="1:7" x14ac:dyDescent="0.25">
      <c r="A48" s="4"/>
      <c r="G48" s="6"/>
    </row>
    <row r="49" spans="1:7" x14ac:dyDescent="0.25">
      <c r="A49" s="4"/>
      <c r="G49" s="6"/>
    </row>
    <row r="50" spans="1:7" x14ac:dyDescent="0.25">
      <c r="A50" s="4"/>
      <c r="G50" s="6"/>
    </row>
    <row r="51" spans="1:7" x14ac:dyDescent="0.25">
      <c r="A51" s="4"/>
      <c r="G51" s="6"/>
    </row>
    <row r="52" spans="1:7" x14ac:dyDescent="0.25">
      <c r="A52" s="4"/>
      <c r="G52" s="6"/>
    </row>
    <row r="53" spans="1:7" x14ac:dyDescent="0.25">
      <c r="A53" s="4"/>
      <c r="G53" s="6"/>
    </row>
    <row r="54" spans="1:7" x14ac:dyDescent="0.25">
      <c r="A54" s="4"/>
      <c r="G54" s="6"/>
    </row>
    <row r="55" spans="1:7" x14ac:dyDescent="0.25">
      <c r="A55" s="4"/>
      <c r="G55" s="6"/>
    </row>
    <row r="56" spans="1:7" x14ac:dyDescent="0.25">
      <c r="A56" s="4"/>
      <c r="G56" s="6"/>
    </row>
    <row r="57" spans="1:7" x14ac:dyDescent="0.25">
      <c r="A57" s="4"/>
      <c r="G57" s="6"/>
    </row>
    <row r="58" spans="1:7" x14ac:dyDescent="0.25">
      <c r="A58" s="4" t="s">
        <v>4895</v>
      </c>
      <c r="G58" s="6"/>
    </row>
    <row r="59" spans="1:7" x14ac:dyDescent="0.25">
      <c r="A59" s="4"/>
      <c r="G59" s="6"/>
    </row>
    <row r="60" spans="1:7" x14ac:dyDescent="0.25">
      <c r="A60" s="13"/>
      <c r="B60" s="14"/>
      <c r="C60" s="14"/>
      <c r="D60" s="14"/>
      <c r="E60" s="14"/>
      <c r="F60" s="14"/>
      <c r="G60" s="15"/>
    </row>
  </sheetData>
  <mergeCells count="3">
    <mergeCell ref="A1:C3"/>
    <mergeCell ref="D1:G1"/>
    <mergeCell ref="D2:F3"/>
  </mergeCells>
  <pageMargins left="0.25" right="0.25" top="0.75" bottom="0.75" header="0.3" footer="0.3"/>
  <pageSetup paperSize="9" scale="8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51FB5-6D18-4CAF-B60C-E38CE6EC3645}">
  <sheetPr codeName="Planilha2">
    <tabColor theme="4" tint="-0.249977111117893"/>
    <pageSetUpPr fitToPage="1"/>
  </sheetPr>
  <dimension ref="A1:N50"/>
  <sheetViews>
    <sheetView showGridLines="0" tabSelected="1" zoomScale="80" zoomScaleNormal="80" workbookViewId="0">
      <pane xSplit="6" ySplit="5" topLeftCell="G6" activePane="bottomRight" state="frozen"/>
      <selection pane="topRight" activeCell="G1" sqref="G1"/>
      <selection pane="bottomLeft" activeCell="A6" sqref="A6"/>
      <selection pane="bottomRight" activeCell="G12" sqref="G12"/>
    </sheetView>
  </sheetViews>
  <sheetFormatPr defaultRowHeight="15" x14ac:dyDescent="0.25"/>
  <cols>
    <col min="1" max="1" width="7" style="168" customWidth="1"/>
    <col min="2" max="2" width="10" style="169" customWidth="1"/>
    <col min="3" max="3" width="69.140625" style="168" customWidth="1"/>
    <col min="4" max="4" width="6.7109375" style="162" bestFit="1" customWidth="1"/>
    <col min="5" max="5" width="12.5703125" style="162" customWidth="1"/>
    <col min="6" max="6" width="4.85546875" style="162" customWidth="1"/>
    <col min="7" max="7" width="15.42578125" style="162" bestFit="1" customWidth="1"/>
    <col min="8" max="8" width="17.42578125" style="162" bestFit="1" customWidth="1"/>
    <col min="9" max="9" width="16.7109375" style="162" customWidth="1"/>
    <col min="10" max="10" width="17.28515625" style="162" bestFit="1" customWidth="1"/>
    <col min="11" max="11" width="15.140625" style="162" customWidth="1"/>
    <col min="12" max="12" width="13.5703125" style="162" bestFit="1" customWidth="1"/>
    <col min="13" max="13" width="14.7109375" style="162" bestFit="1" customWidth="1"/>
    <col min="14" max="14" width="14.7109375" bestFit="1" customWidth="1"/>
    <col min="15" max="15" width="13" customWidth="1"/>
  </cols>
  <sheetData>
    <row r="1" spans="1:14" s="159" customFormat="1" ht="22.5" customHeight="1" x14ac:dyDescent="0.25">
      <c r="A1" s="221"/>
      <c r="B1" s="222"/>
      <c r="C1" s="223"/>
      <c r="D1" s="376" t="s">
        <v>4919</v>
      </c>
      <c r="E1" s="376"/>
      <c r="F1" s="376"/>
      <c r="G1" s="376"/>
      <c r="H1" s="376"/>
      <c r="I1" s="376"/>
      <c r="J1" s="376"/>
      <c r="K1" s="158"/>
      <c r="L1" s="158"/>
      <c r="M1" s="158"/>
    </row>
    <row r="2" spans="1:14" s="159" customFormat="1" ht="22.5" customHeight="1" x14ac:dyDescent="0.3">
      <c r="A2" s="224"/>
      <c r="B2" s="272" t="s">
        <v>1</v>
      </c>
      <c r="C2" s="237"/>
      <c r="D2" s="377" t="str">
        <f>CAPA!E18</f>
        <v>REF. CONTRATAÇÃO DE EMPRESA ESPECIALIZADA NA PRESTAÇÃO DE SERVIÇO MANUTENÇÃO EM NOBREAKS</v>
      </c>
      <c r="E2" s="378"/>
      <c r="F2" s="378"/>
      <c r="G2" s="378"/>
      <c r="H2" s="378"/>
      <c r="I2" s="379"/>
      <c r="J2" s="342">
        <f ca="1">CAPA!E11</f>
        <v>44263</v>
      </c>
      <c r="K2" s="473"/>
      <c r="L2" s="473"/>
      <c r="M2" s="474"/>
    </row>
    <row r="3" spans="1:14" s="159" customFormat="1" ht="22.5" customHeight="1" x14ac:dyDescent="0.25">
      <c r="A3" s="225"/>
      <c r="B3" s="273" t="s">
        <v>0</v>
      </c>
      <c r="C3" s="226"/>
      <c r="D3" s="380"/>
      <c r="E3" s="381"/>
      <c r="F3" s="381"/>
      <c r="G3" s="381"/>
      <c r="H3" s="381"/>
      <c r="I3" s="382"/>
      <c r="J3" s="472" t="str">
        <f>CAPA!E14</f>
        <v>SINAPI-DEZ/2020</v>
      </c>
      <c r="K3" s="473"/>
      <c r="L3" s="473"/>
      <c r="M3" s="474"/>
    </row>
    <row r="4" spans="1:14" s="160" customFormat="1" ht="24.75" customHeight="1" x14ac:dyDescent="0.25">
      <c r="A4" s="385" t="s">
        <v>4899</v>
      </c>
      <c r="B4" s="386" t="s">
        <v>4831</v>
      </c>
      <c r="C4" s="386" t="s">
        <v>4863</v>
      </c>
      <c r="D4" s="387" t="s">
        <v>4920</v>
      </c>
      <c r="E4" s="388" t="s">
        <v>5190</v>
      </c>
      <c r="F4" s="383" t="s">
        <v>4921</v>
      </c>
      <c r="G4" s="384" t="s">
        <v>4922</v>
      </c>
      <c r="H4" s="384"/>
      <c r="I4" s="384" t="s">
        <v>4923</v>
      </c>
      <c r="J4" s="384"/>
      <c r="K4" s="375" t="s">
        <v>4924</v>
      </c>
      <c r="L4" s="375"/>
      <c r="M4" s="375" t="s">
        <v>4925</v>
      </c>
    </row>
    <row r="5" spans="1:14" s="160" customFormat="1" x14ac:dyDescent="0.25">
      <c r="A5" s="385"/>
      <c r="B5" s="386"/>
      <c r="C5" s="386"/>
      <c r="D5" s="387"/>
      <c r="E5" s="388"/>
      <c r="F5" s="383"/>
      <c r="G5" s="161" t="s">
        <v>4741</v>
      </c>
      <c r="H5" s="161" t="s">
        <v>4926</v>
      </c>
      <c r="I5" s="161" t="s">
        <v>4741</v>
      </c>
      <c r="J5" s="161" t="s">
        <v>4926</v>
      </c>
      <c r="K5" s="161" t="s">
        <v>4741</v>
      </c>
      <c r="L5" s="161" t="s">
        <v>4926</v>
      </c>
      <c r="M5" s="375"/>
    </row>
    <row r="6" spans="1:14" s="162" customFormat="1" ht="24" x14ac:dyDescent="0.25">
      <c r="A6" s="292" t="s">
        <v>6818</v>
      </c>
      <c r="B6" s="293" t="s">
        <v>6815</v>
      </c>
      <c r="C6" s="260" t="s">
        <v>6817</v>
      </c>
      <c r="D6" s="257"/>
      <c r="E6" s="257"/>
      <c r="F6" s="258"/>
      <c r="G6" s="259">
        <f>G9+G11</f>
        <v>120916.80867148448</v>
      </c>
      <c r="H6" s="259">
        <f t="shared" ref="H6:M6" si="0">H9+H11</f>
        <v>1456.63</v>
      </c>
      <c r="I6" s="259">
        <f t="shared" si="0"/>
        <v>125646.71818593798</v>
      </c>
      <c r="J6" s="259">
        <f t="shared" si="0"/>
        <v>5826.52</v>
      </c>
      <c r="K6" s="259">
        <f t="shared" si="0"/>
        <v>153037.70275047247</v>
      </c>
      <c r="L6" s="259">
        <f t="shared" si="0"/>
        <v>7420.0732200000002</v>
      </c>
      <c r="M6" s="259">
        <f t="shared" si="0"/>
        <v>160457.77597047246</v>
      </c>
      <c r="N6" s="263"/>
    </row>
    <row r="7" spans="1:14" x14ac:dyDescent="0.25">
      <c r="A7" s="164"/>
      <c r="B7" s="164" t="s">
        <v>5078</v>
      </c>
      <c r="C7" s="171" t="s">
        <v>6813</v>
      </c>
      <c r="D7" s="164" t="s">
        <v>5188</v>
      </c>
      <c r="E7" s="170">
        <v>4</v>
      </c>
      <c r="F7" s="170">
        <v>1</v>
      </c>
      <c r="G7" s="167">
        <f>VLOOKUP(B7,COMPOSICAO!A:I,8,0)</f>
        <v>1393.1214280965637</v>
      </c>
      <c r="H7" s="167">
        <f>VLOOKUP(B7,COMPOSICAO!A:I,9,0)</f>
        <v>479.63</v>
      </c>
      <c r="I7" s="167">
        <f>G7*F7*E7</f>
        <v>5572.4857123862548</v>
      </c>
      <c r="J7" s="167">
        <f>H7*F7*E7</f>
        <v>1918.52</v>
      </c>
      <c r="K7" s="167">
        <f>I7+I7*BDI_MAT</f>
        <v>6787.287597686458</v>
      </c>
      <c r="L7" s="167">
        <f>J7+J7*BDI_MDO</f>
        <v>2443.23522</v>
      </c>
      <c r="M7" s="167">
        <f>K7+L7</f>
        <v>9230.5228176864584</v>
      </c>
    </row>
    <row r="8" spans="1:14" x14ac:dyDescent="0.25">
      <c r="A8" s="164"/>
      <c r="B8" s="261" t="s">
        <v>5186</v>
      </c>
      <c r="C8" s="171" t="s">
        <v>6812</v>
      </c>
      <c r="D8" s="164" t="s">
        <v>5188</v>
      </c>
      <c r="E8" s="170">
        <v>4</v>
      </c>
      <c r="F8" s="170">
        <v>1</v>
      </c>
      <c r="G8" s="165">
        <f>VLOOKUP(B8,COMPOSICAO!A:I,8,0)</f>
        <v>183.51507672126655</v>
      </c>
      <c r="H8" s="165">
        <f>VLOOKUP(B8,COMPOSICAO!A:I,9,0)</f>
        <v>977</v>
      </c>
      <c r="I8" s="167">
        <f>G8*F8*E8</f>
        <v>734.06030688506621</v>
      </c>
      <c r="J8" s="167">
        <f>H8*F8*E8</f>
        <v>3908</v>
      </c>
      <c r="K8" s="167">
        <f>I8+I8*BDI_MAT</f>
        <v>894.0854537860107</v>
      </c>
      <c r="L8" s="167">
        <f>J8+J8*BDI_MDO</f>
        <v>4976.8379999999997</v>
      </c>
      <c r="M8" s="167">
        <f>K8+L8</f>
        <v>5870.9234537860102</v>
      </c>
    </row>
    <row r="9" spans="1:14" x14ac:dyDescent="0.25">
      <c r="A9" s="326"/>
      <c r="B9" s="327"/>
      <c r="C9" s="323" t="s">
        <v>6821</v>
      </c>
      <c r="D9" s="324"/>
      <c r="E9" s="325"/>
      <c r="F9" s="321"/>
      <c r="G9" s="322">
        <f t="shared" ref="G9:M9" si="1">SUM(G7:G8)</f>
        <v>1576.6365048178302</v>
      </c>
      <c r="H9" s="322">
        <f t="shared" si="1"/>
        <v>1456.63</v>
      </c>
      <c r="I9" s="322">
        <f t="shared" si="1"/>
        <v>6306.5460192713208</v>
      </c>
      <c r="J9" s="322">
        <f t="shared" si="1"/>
        <v>5826.52</v>
      </c>
      <c r="K9" s="322">
        <f t="shared" si="1"/>
        <v>7681.3730514724684</v>
      </c>
      <c r="L9" s="322">
        <f t="shared" si="1"/>
        <v>7420.0732200000002</v>
      </c>
      <c r="M9" s="322">
        <f t="shared" si="1"/>
        <v>15101.446271472469</v>
      </c>
    </row>
    <row r="10" spans="1:14" x14ac:dyDescent="0.25">
      <c r="A10" s="164" t="s">
        <v>5300</v>
      </c>
      <c r="B10" s="164" t="s">
        <v>5300</v>
      </c>
      <c r="C10" s="171" t="s">
        <v>6825</v>
      </c>
      <c r="D10" s="164"/>
      <c r="E10" s="170"/>
      <c r="F10" s="170"/>
      <c r="G10" s="165">
        <f>VLOOKUP(B10,PECAS!A:F,6,0)</f>
        <v>119340.17216666666</v>
      </c>
      <c r="H10" s="167"/>
      <c r="I10" s="167">
        <f>G10</f>
        <v>119340.17216666666</v>
      </c>
      <c r="J10" s="167"/>
      <c r="K10" s="167">
        <f>I10+I10*BDI_MAT</f>
        <v>145356.32969899999</v>
      </c>
      <c r="L10" s="167">
        <f>J10+J10*BDI_MDO</f>
        <v>0</v>
      </c>
      <c r="M10" s="167">
        <f>K10+L10</f>
        <v>145356.32969899999</v>
      </c>
    </row>
    <row r="11" spans="1:14" x14ac:dyDescent="0.25">
      <c r="A11" s="326"/>
      <c r="B11" s="329"/>
      <c r="C11" s="328" t="s">
        <v>6822</v>
      </c>
      <c r="D11" s="326"/>
      <c r="E11" s="330"/>
      <c r="F11" s="331"/>
      <c r="G11" s="322">
        <f>G10</f>
        <v>119340.17216666666</v>
      </c>
      <c r="H11" s="322">
        <f t="shared" ref="H11:M11" si="2">H10</f>
        <v>0</v>
      </c>
      <c r="I11" s="322">
        <f t="shared" si="2"/>
        <v>119340.17216666666</v>
      </c>
      <c r="J11" s="322">
        <f t="shared" si="2"/>
        <v>0</v>
      </c>
      <c r="K11" s="322">
        <f t="shared" si="2"/>
        <v>145356.32969899999</v>
      </c>
      <c r="L11" s="322">
        <f t="shared" si="2"/>
        <v>0</v>
      </c>
      <c r="M11" s="322">
        <f t="shared" si="2"/>
        <v>145356.32969899999</v>
      </c>
    </row>
    <row r="12" spans="1:14" ht="23.25" customHeight="1" x14ac:dyDescent="0.25">
      <c r="A12" s="292" t="s">
        <v>6819</v>
      </c>
      <c r="B12" s="293" t="s">
        <v>6816</v>
      </c>
      <c r="C12" s="260" t="s">
        <v>6820</v>
      </c>
      <c r="D12" s="257"/>
      <c r="E12" s="262"/>
      <c r="F12" s="262"/>
      <c r="G12" s="259">
        <f>G18+G20</f>
        <v>60958.786341620136</v>
      </c>
      <c r="H12" s="259">
        <f t="shared" ref="H12:M12" si="3">H18+H20</f>
        <v>3259.6450000000004</v>
      </c>
      <c r="I12" s="259">
        <f t="shared" si="3"/>
        <v>65806.304820673744</v>
      </c>
      <c r="J12" s="259">
        <f t="shared" si="3"/>
        <v>8949.3720000000012</v>
      </c>
      <c r="K12" s="259">
        <f t="shared" si="3"/>
        <v>80152.079271580616</v>
      </c>
      <c r="L12" s="259">
        <f t="shared" si="3"/>
        <v>11397.025242000002</v>
      </c>
      <c r="M12" s="259">
        <f t="shared" si="3"/>
        <v>91549.10451358062</v>
      </c>
    </row>
    <row r="13" spans="1:14" x14ac:dyDescent="0.25">
      <c r="A13" s="163"/>
      <c r="B13" s="164" t="s">
        <v>5189</v>
      </c>
      <c r="C13" s="171" t="s">
        <v>6808</v>
      </c>
      <c r="D13" s="164" t="s">
        <v>5188</v>
      </c>
      <c r="E13" s="170">
        <v>4</v>
      </c>
      <c r="F13" s="170">
        <v>1</v>
      </c>
      <c r="G13" s="167">
        <f>G7*70%</f>
        <v>975.18499966759452</v>
      </c>
      <c r="H13" s="167">
        <f>H7*70%</f>
        <v>335.74099999999999</v>
      </c>
      <c r="I13" s="167">
        <f>G13*F13*E13</f>
        <v>3900.7399986703781</v>
      </c>
      <c r="J13" s="167">
        <f>H13*F13*E13</f>
        <v>1342.9639999999999</v>
      </c>
      <c r="K13" s="167">
        <f>I13+I13*BDI_MAT</f>
        <v>4751.1013183805208</v>
      </c>
      <c r="L13" s="167">
        <f>J13+J13*BDI_MDO</f>
        <v>1710.2646540000001</v>
      </c>
      <c r="M13" s="167">
        <f>K13+L13</f>
        <v>6461.3659723805213</v>
      </c>
    </row>
    <row r="14" spans="1:14" x14ac:dyDescent="0.25">
      <c r="A14" s="163"/>
      <c r="B14" s="164" t="s">
        <v>5187</v>
      </c>
      <c r="C14" s="171" t="s">
        <v>6814</v>
      </c>
      <c r="D14" s="164" t="s">
        <v>5188</v>
      </c>
      <c r="E14" s="170">
        <v>2</v>
      </c>
      <c r="F14" s="170">
        <v>1</v>
      </c>
      <c r="G14" s="320">
        <f>G7*80%</f>
        <v>1114.4971424772509</v>
      </c>
      <c r="H14" s="320">
        <f>H7*80%</f>
        <v>383.70400000000001</v>
      </c>
      <c r="I14" s="167">
        <f t="shared" ref="I14" si="4">G14*F14*E14</f>
        <v>2228.9942849545018</v>
      </c>
      <c r="J14" s="167">
        <f t="shared" ref="J14" si="5">H14*F14*E14</f>
        <v>767.40800000000002</v>
      </c>
      <c r="K14" s="167">
        <f>I14+I14*BDI_MAT</f>
        <v>2714.9150390745831</v>
      </c>
      <c r="L14" s="167">
        <f>J14+J14*BDI_MDO</f>
        <v>977.2940880000001</v>
      </c>
      <c r="M14" s="167">
        <f t="shared" ref="M14" si="6">K14+L14</f>
        <v>3692.2091270745832</v>
      </c>
    </row>
    <row r="15" spans="1:14" x14ac:dyDescent="0.25">
      <c r="A15" s="163"/>
      <c r="B15" s="261" t="s">
        <v>5191</v>
      </c>
      <c r="C15" s="171" t="s">
        <v>6809</v>
      </c>
      <c r="D15" s="164" t="s">
        <v>5188</v>
      </c>
      <c r="E15" s="170">
        <v>2</v>
      </c>
      <c r="F15" s="166">
        <v>1</v>
      </c>
      <c r="G15" s="167">
        <f>G8*80%</f>
        <v>146.81206137701324</v>
      </c>
      <c r="H15" s="167">
        <f>H8*80%</f>
        <v>781.6</v>
      </c>
      <c r="I15" s="167">
        <f>G15*F15*E15</f>
        <v>293.62412275402647</v>
      </c>
      <c r="J15" s="167">
        <f>H15*F15*E15</f>
        <v>1563.2</v>
      </c>
      <c r="K15" s="167">
        <f>I15+I15*BDI_MAT</f>
        <v>357.63418151440425</v>
      </c>
      <c r="L15" s="167">
        <f>J15+J15*BDI_MDO</f>
        <v>1990.7352000000001</v>
      </c>
      <c r="M15" s="167">
        <f>K15+L15</f>
        <v>2348.3693815144043</v>
      </c>
    </row>
    <row r="16" spans="1:14" x14ac:dyDescent="0.25">
      <c r="A16" s="163"/>
      <c r="B16" s="261" t="s">
        <v>5192</v>
      </c>
      <c r="C16" s="171" t="s">
        <v>6810</v>
      </c>
      <c r="D16" s="164" t="s">
        <v>5188</v>
      </c>
      <c r="E16" s="170">
        <v>4</v>
      </c>
      <c r="F16" s="170">
        <v>1</v>
      </c>
      <c r="G16" s="167">
        <f>G8*90%</f>
        <v>165.16356904913991</v>
      </c>
      <c r="H16" s="167">
        <f>H8*90%</f>
        <v>879.30000000000007</v>
      </c>
      <c r="I16" s="167">
        <f>G16*F16*E16</f>
        <v>660.65427619655964</v>
      </c>
      <c r="J16" s="167">
        <f>H16*F16*E16</f>
        <v>3517.2000000000003</v>
      </c>
      <c r="K16" s="167">
        <f>I16+I16*BDI_MAT</f>
        <v>804.67690840740966</v>
      </c>
      <c r="L16" s="167">
        <f>J16+J16*BDI_MDO</f>
        <v>4479.1542000000009</v>
      </c>
      <c r="M16" s="167">
        <f>K16+L16</f>
        <v>5283.8311084074103</v>
      </c>
    </row>
    <row r="17" spans="1:14" x14ac:dyDescent="0.25">
      <c r="A17" s="164"/>
      <c r="B17" s="261" t="s">
        <v>5329</v>
      </c>
      <c r="C17" s="171" t="s">
        <v>6811</v>
      </c>
      <c r="D17" s="164" t="s">
        <v>5188</v>
      </c>
      <c r="E17" s="170">
        <v>2</v>
      </c>
      <c r="F17" s="170">
        <v>1</v>
      </c>
      <c r="G17" s="167">
        <f>G16</f>
        <v>165.16356904913991</v>
      </c>
      <c r="H17" s="167">
        <f>H16</f>
        <v>879.30000000000007</v>
      </c>
      <c r="I17" s="167">
        <f>G17*F17*E17</f>
        <v>330.32713809827982</v>
      </c>
      <c r="J17" s="167">
        <f>H17*F17*E17</f>
        <v>1758.6000000000001</v>
      </c>
      <c r="K17" s="167">
        <f>I17+I17*BDI_MAT</f>
        <v>402.33845420370483</v>
      </c>
      <c r="L17" s="167">
        <f>J17+J17*BDI_MDO</f>
        <v>2239.5771000000004</v>
      </c>
      <c r="M17" s="167">
        <f>K17+L17</f>
        <v>2641.9155542037051</v>
      </c>
    </row>
    <row r="18" spans="1:14" x14ac:dyDescent="0.25">
      <c r="A18" s="326"/>
      <c r="B18" s="327"/>
      <c r="C18" s="323" t="s">
        <v>6823</v>
      </c>
      <c r="D18" s="324"/>
      <c r="E18" s="325"/>
      <c r="F18" s="321"/>
      <c r="G18" s="322">
        <f>SUM(G13:G17)</f>
        <v>2566.8213416201384</v>
      </c>
      <c r="H18" s="322">
        <f t="shared" ref="H18:M18" si="7">SUM(H13:H17)</f>
        <v>3259.6450000000004</v>
      </c>
      <c r="I18" s="322">
        <f t="shared" si="7"/>
        <v>7414.3398206737456</v>
      </c>
      <c r="J18" s="322">
        <f t="shared" si="7"/>
        <v>8949.3720000000012</v>
      </c>
      <c r="K18" s="322">
        <f t="shared" si="7"/>
        <v>9030.6659015806235</v>
      </c>
      <c r="L18" s="322">
        <f t="shared" si="7"/>
        <v>11397.025242000002</v>
      </c>
      <c r="M18" s="322">
        <f t="shared" si="7"/>
        <v>20427.691143580625</v>
      </c>
    </row>
    <row r="19" spans="1:14" x14ac:dyDescent="0.25">
      <c r="A19" s="164" t="str">
        <f>B19</f>
        <v>PEC-G2</v>
      </c>
      <c r="B19" s="164" t="s">
        <v>5301</v>
      </c>
      <c r="C19" s="171" t="s">
        <v>6826</v>
      </c>
      <c r="D19" s="164" t="s">
        <v>5188</v>
      </c>
      <c r="E19" s="170"/>
      <c r="F19" s="170"/>
      <c r="G19" s="165">
        <f>VLOOKUP(B19,PECAS!A:F,6,0)</f>
        <v>58391.964999999997</v>
      </c>
      <c r="H19" s="167">
        <v>0</v>
      </c>
      <c r="I19" s="167">
        <f>G19</f>
        <v>58391.964999999997</v>
      </c>
      <c r="J19" s="167">
        <v>0</v>
      </c>
      <c r="K19" s="167">
        <f>I19+I19*BDI_MAT</f>
        <v>71121.413369999995</v>
      </c>
      <c r="L19" s="167">
        <f>J19+J19*BDI_MDO</f>
        <v>0</v>
      </c>
      <c r="M19" s="167">
        <f>K19+L19</f>
        <v>71121.413369999995</v>
      </c>
    </row>
    <row r="20" spans="1:14" x14ac:dyDescent="0.25">
      <c r="A20" s="326"/>
      <c r="B20" s="327"/>
      <c r="C20" s="323" t="s">
        <v>6824</v>
      </c>
      <c r="D20" s="324"/>
      <c r="E20" s="330"/>
      <c r="F20" s="331"/>
      <c r="G20" s="322">
        <f>G19</f>
        <v>58391.964999999997</v>
      </c>
      <c r="H20" s="322">
        <f t="shared" ref="H20:M20" si="8">H19</f>
        <v>0</v>
      </c>
      <c r="I20" s="322">
        <f t="shared" si="8"/>
        <v>58391.964999999997</v>
      </c>
      <c r="J20" s="322">
        <f t="shared" si="8"/>
        <v>0</v>
      </c>
      <c r="K20" s="322">
        <f t="shared" si="8"/>
        <v>71121.413369999995</v>
      </c>
      <c r="L20" s="322">
        <f t="shared" si="8"/>
        <v>0</v>
      </c>
      <c r="M20" s="322">
        <f t="shared" si="8"/>
        <v>71121.413369999995</v>
      </c>
    </row>
    <row r="21" spans="1:14" x14ac:dyDescent="0.25">
      <c r="A21" s="332"/>
      <c r="B21" s="333"/>
      <c r="C21" s="334"/>
      <c r="D21" s="335"/>
      <c r="E21" s="336"/>
      <c r="F21" s="337"/>
      <c r="G21" s="338"/>
      <c r="H21" s="338"/>
      <c r="I21" s="339"/>
      <c r="J21" s="339"/>
      <c r="K21" s="339"/>
      <c r="L21" s="339"/>
      <c r="M21" s="339"/>
      <c r="N21" s="289"/>
    </row>
    <row r="22" spans="1:14" x14ac:dyDescent="0.25">
      <c r="A22"/>
      <c r="B22"/>
      <c r="C22"/>
      <c r="D22"/>
      <c r="E22"/>
      <c r="F22"/>
      <c r="G22"/>
      <c r="H22"/>
      <c r="I22"/>
      <c r="J22"/>
      <c r="K22"/>
      <c r="L22"/>
      <c r="M22"/>
    </row>
    <row r="23" spans="1:14" s="174" customFormat="1" x14ac:dyDescent="0.25">
      <c r="A23" s="372" t="s">
        <v>4928</v>
      </c>
      <c r="B23" s="373"/>
      <c r="C23" s="373"/>
      <c r="D23" s="373"/>
      <c r="E23" s="373"/>
      <c r="F23" s="373"/>
      <c r="G23" s="373"/>
      <c r="H23" s="374" t="s">
        <v>4929</v>
      </c>
      <c r="I23" s="173">
        <f t="shared" ref="I23:M23" si="9">I6+I12</f>
        <v>191453.02300661174</v>
      </c>
      <c r="J23" s="173">
        <f t="shared" si="9"/>
        <v>14775.892000000002</v>
      </c>
      <c r="K23" s="251">
        <f t="shared" si="9"/>
        <v>233189.78202205308</v>
      </c>
      <c r="L23" s="275">
        <f t="shared" si="9"/>
        <v>18817.098462000002</v>
      </c>
      <c r="M23" s="275">
        <f t="shared" si="9"/>
        <v>252006.88048405308</v>
      </c>
    </row>
    <row r="24" spans="1:14" s="174" customFormat="1" x14ac:dyDescent="0.25">
      <c r="A24" s="367" t="s">
        <v>4930</v>
      </c>
      <c r="B24" s="368"/>
      <c r="C24" s="368"/>
      <c r="D24" s="368"/>
      <c r="E24" s="368"/>
      <c r="F24" s="368"/>
      <c r="G24" s="368"/>
      <c r="H24" s="369"/>
      <c r="I24" s="370">
        <f>I23+J23</f>
        <v>206228.91500661173</v>
      </c>
      <c r="J24" s="371"/>
      <c r="K24" s="161"/>
      <c r="L24" s="161"/>
      <c r="M24" s="161"/>
      <c r="N24" s="274"/>
    </row>
    <row r="25" spans="1:14" s="174" customFormat="1" x14ac:dyDescent="0.25">
      <c r="A25" s="367" t="s">
        <v>4931</v>
      </c>
      <c r="B25" s="368"/>
      <c r="C25" s="368"/>
      <c r="D25" s="368"/>
      <c r="E25" s="368"/>
      <c r="F25" s="368"/>
      <c r="G25" s="368"/>
      <c r="H25" s="369"/>
      <c r="I25" s="175">
        <v>0.218</v>
      </c>
      <c r="J25" s="175">
        <v>0.27350000000000002</v>
      </c>
      <c r="K25" s="161"/>
      <c r="L25" s="161"/>
      <c r="M25" s="161"/>
    </row>
    <row r="26" spans="1:14" s="174" customFormat="1" x14ac:dyDescent="0.25">
      <c r="A26" s="367" t="s">
        <v>4891</v>
      </c>
      <c r="B26" s="368"/>
      <c r="C26" s="368"/>
      <c r="D26" s="368"/>
      <c r="E26" s="368"/>
      <c r="F26" s="368"/>
      <c r="G26" s="368"/>
      <c r="H26" s="369"/>
      <c r="I26" s="161">
        <f>I23*_xlfn.SINGLE(BDI_MAT)</f>
        <v>41736.759015441356</v>
      </c>
      <c r="J26" s="161">
        <f>J23*_xlfn.SINGLE(BDI_MDO)</f>
        <v>4041.2064620000006</v>
      </c>
      <c r="K26" s="161"/>
      <c r="L26" s="161"/>
      <c r="M26" s="161"/>
    </row>
    <row r="27" spans="1:14" s="174" customFormat="1" x14ac:dyDescent="0.25">
      <c r="A27" s="367" t="s">
        <v>4932</v>
      </c>
      <c r="B27" s="368"/>
      <c r="C27" s="368"/>
      <c r="D27" s="368"/>
      <c r="E27" s="368"/>
      <c r="F27" s="368"/>
      <c r="G27" s="368"/>
      <c r="H27" s="369"/>
      <c r="I27" s="176">
        <f>I26+I23</f>
        <v>233189.78202205308</v>
      </c>
      <c r="J27" s="176">
        <f>J26+J23</f>
        <v>18817.098462000002</v>
      </c>
      <c r="K27" s="161"/>
      <c r="L27" s="161"/>
      <c r="M27" s="161"/>
    </row>
    <row r="28" spans="1:14" s="174" customFormat="1" x14ac:dyDescent="0.25">
      <c r="A28" s="367" t="s">
        <v>4925</v>
      </c>
      <c r="B28" s="368"/>
      <c r="C28" s="368"/>
      <c r="D28" s="368"/>
      <c r="E28" s="368"/>
      <c r="F28" s="368"/>
      <c r="G28" s="368"/>
      <c r="H28" s="369"/>
      <c r="I28" s="370">
        <f>IF((I27+J27)=M23,I27+J27,"ERRO")</f>
        <v>252006.88048405308</v>
      </c>
      <c r="J28" s="371"/>
      <c r="K28" s="161"/>
      <c r="L28" s="161"/>
      <c r="M28" s="161"/>
    </row>
    <row r="29" spans="1:14" s="182" customFormat="1" ht="14.25" x14ac:dyDescent="0.25">
      <c r="A29" s="177"/>
      <c r="B29" s="178"/>
      <c r="C29" s="178"/>
      <c r="D29" s="179"/>
      <c r="E29" s="179"/>
      <c r="F29" s="180"/>
      <c r="G29" s="180"/>
      <c r="H29" s="180"/>
      <c r="I29" s="180"/>
      <c r="J29" s="180"/>
      <c r="K29" s="181"/>
      <c r="L29" s="181"/>
      <c r="M29" s="181"/>
    </row>
    <row r="30" spans="1:14" s="182" customFormat="1" ht="14.25" x14ac:dyDescent="0.25">
      <c r="A30" s="177"/>
      <c r="B30" s="178"/>
      <c r="C30" s="178"/>
      <c r="D30" s="179"/>
      <c r="E30" s="179"/>
      <c r="F30" s="180"/>
      <c r="G30" s="180"/>
      <c r="H30" s="180"/>
      <c r="I30" s="180"/>
      <c r="J30" s="180"/>
      <c r="K30" s="183"/>
      <c r="L30" s="181"/>
      <c r="M30" s="181"/>
    </row>
    <row r="31" spans="1:14" s="182" customFormat="1" ht="14.25" x14ac:dyDescent="0.25">
      <c r="A31" s="177"/>
      <c r="B31" s="178"/>
      <c r="C31" s="178"/>
      <c r="D31" s="179"/>
      <c r="E31" s="179"/>
      <c r="F31" s="180"/>
      <c r="G31" s="180"/>
      <c r="H31" s="180"/>
      <c r="I31" s="180"/>
      <c r="J31" s="180"/>
      <c r="K31" s="181"/>
      <c r="L31" s="181"/>
      <c r="M31" s="181"/>
    </row>
    <row r="32" spans="1:14" s="182" customFormat="1" ht="14.25" x14ac:dyDescent="0.25">
      <c r="A32" s="177"/>
      <c r="B32" s="178"/>
      <c r="C32" s="178"/>
      <c r="D32" s="179"/>
      <c r="E32" s="179"/>
      <c r="F32" s="180"/>
      <c r="G32" s="180"/>
      <c r="H32" s="180"/>
      <c r="I32" s="180"/>
      <c r="J32" s="180"/>
      <c r="K32" s="181"/>
      <c r="L32" s="181"/>
      <c r="M32" s="181"/>
    </row>
    <row r="33" spans="1:13" s="182" customFormat="1" ht="14.25" x14ac:dyDescent="0.25">
      <c r="A33" s="177"/>
      <c r="B33" s="178"/>
      <c r="C33" s="178"/>
      <c r="D33" s="179"/>
      <c r="E33" s="179"/>
      <c r="F33" s="180"/>
      <c r="G33" s="180"/>
      <c r="H33" s="180"/>
      <c r="I33" s="180"/>
      <c r="J33" s="180"/>
      <c r="K33" s="318"/>
      <c r="L33" s="181"/>
      <c r="M33" s="181"/>
    </row>
    <row r="34" spans="1:13" s="182" customFormat="1" ht="14.25" x14ac:dyDescent="0.25">
      <c r="A34" s="177"/>
      <c r="B34" s="178"/>
      <c r="C34" s="178"/>
      <c r="D34" s="179"/>
      <c r="E34" s="179"/>
      <c r="F34" s="180"/>
      <c r="G34" s="180"/>
      <c r="H34" s="180"/>
      <c r="I34" s="180"/>
      <c r="J34" s="180"/>
      <c r="K34" s="317"/>
      <c r="L34" s="181"/>
      <c r="M34" s="181"/>
    </row>
    <row r="35" spans="1:13" s="182" customFormat="1" ht="14.25" x14ac:dyDescent="0.25">
      <c r="A35" s="177"/>
      <c r="B35" s="178"/>
      <c r="C35" s="178"/>
      <c r="D35" s="179"/>
      <c r="E35" s="179"/>
      <c r="F35" s="180"/>
      <c r="G35" s="180"/>
      <c r="H35" s="180"/>
      <c r="I35" s="180"/>
      <c r="J35" s="180"/>
      <c r="K35" s="318"/>
      <c r="L35" s="181"/>
      <c r="M35" s="181"/>
    </row>
    <row r="36" spans="1:13" s="182" customFormat="1" ht="14.25" x14ac:dyDescent="0.25">
      <c r="A36" s="177"/>
      <c r="B36" s="178"/>
      <c r="C36" s="178"/>
      <c r="D36" s="179"/>
      <c r="E36" s="179"/>
      <c r="F36" s="180"/>
      <c r="G36" s="180"/>
      <c r="H36" s="180"/>
      <c r="I36" s="180"/>
      <c r="J36" s="180"/>
      <c r="K36" s="181"/>
      <c r="L36" s="181"/>
      <c r="M36" s="181"/>
    </row>
    <row r="37" spans="1:13" s="182" customFormat="1" ht="14.25" x14ac:dyDescent="0.25">
      <c r="A37" s="177"/>
      <c r="B37" s="178"/>
      <c r="C37" s="178"/>
      <c r="D37" s="179"/>
      <c r="E37" s="179"/>
      <c r="F37" s="180"/>
      <c r="G37" s="180"/>
      <c r="H37" s="180"/>
      <c r="I37" s="180"/>
      <c r="J37" s="180"/>
      <c r="K37" s="181"/>
      <c r="L37" s="181"/>
      <c r="M37" s="181"/>
    </row>
    <row r="38" spans="1:13" s="182" customFormat="1" ht="14.25" x14ac:dyDescent="0.25">
      <c r="A38" s="177"/>
      <c r="B38" s="178"/>
      <c r="C38" s="178"/>
      <c r="D38" s="179"/>
      <c r="E38" s="179"/>
      <c r="F38" s="180"/>
      <c r="G38" s="180"/>
      <c r="H38" s="180"/>
      <c r="I38" s="180"/>
      <c r="J38" s="180"/>
      <c r="K38" s="181"/>
      <c r="L38" s="181"/>
      <c r="M38" s="181"/>
    </row>
    <row r="39" spans="1:13" s="182" customFormat="1" ht="14.25" x14ac:dyDescent="0.25">
      <c r="A39" s="177"/>
      <c r="B39" s="178"/>
      <c r="C39" s="178"/>
      <c r="D39" s="179"/>
      <c r="E39" s="179"/>
      <c r="F39" s="180"/>
      <c r="G39" s="180"/>
      <c r="H39" s="180"/>
      <c r="I39" s="180"/>
      <c r="J39" s="180"/>
      <c r="K39" s="181"/>
      <c r="L39" s="181"/>
      <c r="M39" s="181"/>
    </row>
    <row r="40" spans="1:13" x14ac:dyDescent="0.25">
      <c r="L40" s="181"/>
    </row>
    <row r="43" spans="1:13" x14ac:dyDescent="0.25">
      <c r="H43" s="340"/>
      <c r="J43" s="263"/>
    </row>
    <row r="44" spans="1:13" x14ac:dyDescent="0.25">
      <c r="H44" s="340"/>
      <c r="I44" s="341"/>
      <c r="J44" s="263"/>
    </row>
    <row r="48" spans="1:13" x14ac:dyDescent="0.25">
      <c r="H48" s="341"/>
      <c r="J48" s="341"/>
    </row>
    <row r="49" spans="8:10" x14ac:dyDescent="0.25">
      <c r="H49" s="341"/>
      <c r="I49" s="341"/>
      <c r="J49" s="341"/>
    </row>
    <row r="50" spans="8:10" x14ac:dyDescent="0.25">
      <c r="H50" s="263"/>
      <c r="I50" s="263"/>
      <c r="J50" s="341"/>
    </row>
  </sheetData>
  <mergeCells count="20">
    <mergeCell ref="A4:A5"/>
    <mergeCell ref="B4:B5"/>
    <mergeCell ref="C4:C5"/>
    <mergeCell ref="D4:D5"/>
    <mergeCell ref="E4:E5"/>
    <mergeCell ref="M4:M5"/>
    <mergeCell ref="D1:J1"/>
    <mergeCell ref="D2:I3"/>
    <mergeCell ref="F4:F5"/>
    <mergeCell ref="G4:H4"/>
    <mergeCell ref="I4:J4"/>
    <mergeCell ref="K4:L4"/>
    <mergeCell ref="A27:H27"/>
    <mergeCell ref="A28:H28"/>
    <mergeCell ref="I28:J28"/>
    <mergeCell ref="A23:H23"/>
    <mergeCell ref="A24:H24"/>
    <mergeCell ref="I24:J24"/>
    <mergeCell ref="A25:H25"/>
    <mergeCell ref="A26:H26"/>
  </mergeCells>
  <phoneticPr fontId="47" type="noConversion"/>
  <pageMargins left="0.511811024" right="0.511811024" top="0.78740157499999996" bottom="0.78740157499999996" header="0.31496062000000002" footer="0.31496062000000002"/>
  <pageSetup paperSize="9" scale="5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CDF5-802A-411D-B1E3-D53DAE0D25A8}">
  <sheetPr codeName="Planilha3">
    <pageSetUpPr fitToPage="1"/>
  </sheetPr>
  <dimension ref="A2:U23"/>
  <sheetViews>
    <sheetView showGridLines="0" topLeftCell="A4" workbookViewId="0">
      <selection activeCell="A14" sqref="A14"/>
    </sheetView>
  </sheetViews>
  <sheetFormatPr defaultColWidth="8.7109375" defaultRowHeight="14.25" x14ac:dyDescent="0.2"/>
  <cols>
    <col min="1" max="1" width="2.5703125" style="16" customWidth="1"/>
    <col min="2" max="2" width="7.28515625" style="112" customWidth="1"/>
    <col min="3" max="3" width="44.85546875" style="16" customWidth="1"/>
    <col min="4" max="4" width="16.28515625" style="16" customWidth="1"/>
    <col min="5" max="5" width="10.28515625" style="16" customWidth="1"/>
    <col min="6" max="6" width="6.85546875" style="16" customWidth="1"/>
    <col min="7" max="7" width="14.7109375" style="16" bestFit="1" customWidth="1"/>
    <col min="8" max="11" width="13.5703125" style="16" bestFit="1" customWidth="1"/>
    <col min="12" max="13" width="14.7109375" style="16" bestFit="1" customWidth="1"/>
    <col min="14" max="14" width="13.5703125" style="16" bestFit="1" customWidth="1"/>
    <col min="15" max="15" width="14.7109375" style="16" bestFit="1" customWidth="1"/>
    <col min="16" max="16" width="13.5703125" style="16" bestFit="1" customWidth="1"/>
    <col min="17" max="17" width="14.7109375" style="16" bestFit="1" customWidth="1"/>
    <col min="18" max="18" width="14.28515625" style="16" customWidth="1"/>
    <col min="19" max="19" width="18.28515625" style="16" bestFit="1" customWidth="1"/>
    <col min="20" max="21" width="25.5703125" style="16" customWidth="1"/>
    <col min="22" max="22" width="15.85546875" style="16" bestFit="1" customWidth="1"/>
    <col min="23" max="23" width="14.42578125" style="16" bestFit="1" customWidth="1"/>
    <col min="24" max="16384" width="8.7109375" style="16"/>
  </cols>
  <sheetData>
    <row r="2" spans="1:21" customFormat="1" ht="15.75" customHeight="1" x14ac:dyDescent="0.25">
      <c r="B2" s="212"/>
      <c r="C2" s="213"/>
      <c r="D2" s="213"/>
      <c r="E2" s="213"/>
      <c r="F2" s="214"/>
      <c r="G2" s="389" t="s">
        <v>4896</v>
      </c>
      <c r="H2" s="390"/>
      <c r="I2" s="390"/>
      <c r="J2" s="390"/>
      <c r="K2" s="390"/>
      <c r="L2" s="390"/>
      <c r="M2" s="390"/>
      <c r="N2" s="390"/>
      <c r="O2" s="390"/>
      <c r="P2" s="390"/>
      <c r="Q2" s="390"/>
      <c r="R2" s="391"/>
    </row>
    <row r="3" spans="1:21" customFormat="1" ht="15" customHeight="1" x14ac:dyDescent="0.25">
      <c r="B3" s="215"/>
      <c r="C3" s="216" t="s">
        <v>11</v>
      </c>
      <c r="D3" s="216"/>
      <c r="E3" s="216"/>
      <c r="F3" s="217"/>
      <c r="G3" s="392" t="str">
        <f>CAPA!E18</f>
        <v>REF. CONTRATAÇÃO DE EMPRESA ESPECIALIZADA NA PRESTAÇÃO DE SERVIÇO MANUTENÇÃO EM NOBREAKS</v>
      </c>
      <c r="H3" s="393"/>
      <c r="I3" s="393"/>
      <c r="J3" s="393"/>
      <c r="K3" s="393"/>
      <c r="L3" s="393"/>
      <c r="M3" s="393"/>
      <c r="N3" s="393"/>
      <c r="O3" s="393"/>
      <c r="P3" s="393"/>
      <c r="Q3" s="394"/>
      <c r="R3" s="113">
        <f ca="1">CAPA!E11</f>
        <v>44263</v>
      </c>
      <c r="S3" t="s">
        <v>4897</v>
      </c>
      <c r="T3" s="114"/>
      <c r="U3" s="114"/>
    </row>
    <row r="4" spans="1:21" customFormat="1" ht="33" customHeight="1" x14ac:dyDescent="0.25">
      <c r="B4" s="218"/>
      <c r="C4" s="219"/>
      <c r="D4" s="219"/>
      <c r="E4" s="219"/>
      <c r="F4" s="220"/>
      <c r="G4" s="395"/>
      <c r="H4" s="396"/>
      <c r="I4" s="396"/>
      <c r="J4" s="396"/>
      <c r="K4" s="396"/>
      <c r="L4" s="396"/>
      <c r="M4" s="396"/>
      <c r="N4" s="396"/>
      <c r="O4" s="396"/>
      <c r="P4" s="396"/>
      <c r="Q4" s="397"/>
      <c r="R4" s="115" t="str">
        <f>CAPA!E14</f>
        <v>SINAPI-DEZ/2020</v>
      </c>
      <c r="S4" t="s">
        <v>4898</v>
      </c>
    </row>
    <row r="5" spans="1:21" s="116" customFormat="1" ht="15" x14ac:dyDescent="0.25">
      <c r="B5" s="117"/>
      <c r="C5" s="117"/>
      <c r="D5" s="118"/>
      <c r="E5" s="118"/>
      <c r="F5" s="119"/>
      <c r="G5" s="120"/>
      <c r="H5" s="120"/>
      <c r="I5" s="120"/>
      <c r="J5" s="120"/>
      <c r="K5" s="120"/>
      <c r="L5" s="120"/>
      <c r="M5" s="120"/>
      <c r="N5" s="120"/>
      <c r="O5" s="120"/>
      <c r="P5" s="120"/>
      <c r="Q5" s="120"/>
      <c r="R5" s="120"/>
      <c r="S5" s="118"/>
      <c r="T5" s="121"/>
    </row>
    <row r="6" spans="1:21" s="116" customFormat="1" ht="15" x14ac:dyDescent="0.2">
      <c r="B6" s="398" t="s">
        <v>4899</v>
      </c>
      <c r="C6" s="401" t="s">
        <v>5302</v>
      </c>
      <c r="D6" s="402"/>
      <c r="E6" s="402"/>
      <c r="F6" s="403"/>
      <c r="G6" s="398" t="s">
        <v>4900</v>
      </c>
      <c r="H6" s="398"/>
      <c r="I6" s="398"/>
      <c r="J6" s="398"/>
      <c r="K6" s="398"/>
      <c r="L6" s="398"/>
      <c r="M6" s="398"/>
      <c r="N6" s="398"/>
      <c r="O6" s="398"/>
      <c r="P6" s="398"/>
      <c r="Q6" s="398"/>
      <c r="R6" s="398"/>
      <c r="S6" s="122"/>
      <c r="T6" s="123"/>
    </row>
    <row r="7" spans="1:21" s="116" customFormat="1" ht="15" x14ac:dyDescent="0.2">
      <c r="A7" s="124"/>
      <c r="B7" s="399"/>
      <c r="C7" s="404"/>
      <c r="D7" s="405"/>
      <c r="E7" s="405"/>
      <c r="F7" s="405"/>
      <c r="G7" s="125" t="s">
        <v>4901</v>
      </c>
      <c r="H7" s="125" t="s">
        <v>4902</v>
      </c>
      <c r="I7" s="125" t="s">
        <v>4903</v>
      </c>
      <c r="J7" s="125" t="s">
        <v>4904</v>
      </c>
      <c r="K7" s="125" t="s">
        <v>4905</v>
      </c>
      <c r="L7" s="125" t="s">
        <v>4906</v>
      </c>
      <c r="M7" s="125" t="s">
        <v>4907</v>
      </c>
      <c r="N7" s="125" t="s">
        <v>4908</v>
      </c>
      <c r="O7" s="125" t="s">
        <v>4909</v>
      </c>
      <c r="P7" s="125" t="s">
        <v>4910</v>
      </c>
      <c r="Q7" s="125" t="s">
        <v>4911</v>
      </c>
      <c r="R7" s="125" t="s">
        <v>4912</v>
      </c>
      <c r="S7" s="126"/>
      <c r="T7" s="124"/>
      <c r="U7" s="124"/>
    </row>
    <row r="8" spans="1:21" s="116" customFormat="1" ht="15" x14ac:dyDescent="0.2">
      <c r="A8" s="124"/>
      <c r="B8" s="400"/>
      <c r="C8" s="404"/>
      <c r="D8" s="405"/>
      <c r="E8" s="405"/>
      <c r="F8" s="405"/>
      <c r="G8" s="127">
        <v>30</v>
      </c>
      <c r="H8" s="127">
        <v>28</v>
      </c>
      <c r="I8" s="127">
        <v>31</v>
      </c>
      <c r="J8" s="127">
        <v>30</v>
      </c>
      <c r="K8" s="127">
        <v>31</v>
      </c>
      <c r="L8" s="127">
        <v>30</v>
      </c>
      <c r="M8" s="127">
        <v>31</v>
      </c>
      <c r="N8" s="127">
        <v>31</v>
      </c>
      <c r="O8" s="127">
        <v>30</v>
      </c>
      <c r="P8" s="127">
        <v>31</v>
      </c>
      <c r="Q8" s="127">
        <v>30</v>
      </c>
      <c r="R8" s="127">
        <v>31</v>
      </c>
      <c r="S8" s="406" t="s">
        <v>4913</v>
      </c>
      <c r="T8" s="406"/>
      <c r="U8" s="124"/>
    </row>
    <row r="9" spans="1:21" s="116" customFormat="1" ht="15" x14ac:dyDescent="0.25">
      <c r="A9" s="124"/>
      <c r="B9" s="128"/>
      <c r="C9" s="129"/>
      <c r="D9" s="130"/>
      <c r="E9" s="130"/>
      <c r="F9" s="131"/>
      <c r="G9" s="132"/>
      <c r="H9" s="132"/>
      <c r="I9" s="132"/>
      <c r="J9" s="132"/>
      <c r="K9" s="132"/>
      <c r="L9" s="132"/>
      <c r="M9" s="132"/>
      <c r="N9" s="132"/>
      <c r="O9" s="132"/>
      <c r="P9" s="132"/>
      <c r="Q9" s="132"/>
      <c r="R9" s="132"/>
      <c r="S9" s="133"/>
      <c r="T9" s="134"/>
      <c r="U9" s="124"/>
    </row>
    <row r="10" spans="1:21" s="116" customFormat="1" ht="15" x14ac:dyDescent="0.25">
      <c r="B10" s="354" t="s">
        <v>6818</v>
      </c>
      <c r="C10" s="409" t="str">
        <f>VLOOKUP($B10,SINTETICO!A:M,3,FALSE)</f>
        <v>SERVIÇOS DE MANUTENÇÃO PREVENTIVA E PREDITIVA NOBREAKS ENGETRON - PLANEJADO - ITEM 1</v>
      </c>
      <c r="D10" s="135">
        <f>VLOOKUP($B10,SINTETICO!A:M,13,FALSE)-D12</f>
        <v>15101.446271472465</v>
      </c>
      <c r="E10" s="136">
        <f>D10/$D$18</f>
        <v>5.9924737937574211E-2</v>
      </c>
      <c r="F10" s="137" t="s">
        <v>4914</v>
      </c>
      <c r="G10" s="296"/>
      <c r="H10" s="296"/>
      <c r="I10" s="296">
        <v>0.25</v>
      </c>
      <c r="J10" s="296"/>
      <c r="K10" s="296"/>
      <c r="L10" s="296">
        <v>0.25</v>
      </c>
      <c r="M10" s="296"/>
      <c r="N10" s="296"/>
      <c r="O10" s="296">
        <v>0.25</v>
      </c>
      <c r="P10" s="296"/>
      <c r="Q10" s="296"/>
      <c r="R10" s="296">
        <v>0.25</v>
      </c>
      <c r="S10" s="119">
        <f t="shared" ref="S10:S17" si="0">SUM(G10:R10)</f>
        <v>1</v>
      </c>
      <c r="T10" s="138" t="b">
        <f>S10=1</f>
        <v>1</v>
      </c>
    </row>
    <row r="11" spans="1:21" s="116" customFormat="1" ht="15" x14ac:dyDescent="0.25">
      <c r="B11" s="355"/>
      <c r="C11" s="410"/>
      <c r="D11" s="139"/>
      <c r="E11" s="139"/>
      <c r="F11" s="140" t="s">
        <v>4915</v>
      </c>
      <c r="G11" s="141">
        <f t="shared" ref="G11:R11" si="1">G10*$D10</f>
        <v>0</v>
      </c>
      <c r="H11" s="141">
        <f t="shared" si="1"/>
        <v>0</v>
      </c>
      <c r="I11" s="141">
        <f t="shared" si="1"/>
        <v>3775.3615678681163</v>
      </c>
      <c r="J11" s="141">
        <f t="shared" si="1"/>
        <v>0</v>
      </c>
      <c r="K11" s="141">
        <f t="shared" si="1"/>
        <v>0</v>
      </c>
      <c r="L11" s="141">
        <f t="shared" si="1"/>
        <v>3775.3615678681163</v>
      </c>
      <c r="M11" s="141">
        <f t="shared" si="1"/>
        <v>0</v>
      </c>
      <c r="N11" s="141">
        <f t="shared" si="1"/>
        <v>0</v>
      </c>
      <c r="O11" s="141">
        <f t="shared" si="1"/>
        <v>3775.3615678681163</v>
      </c>
      <c r="P11" s="141">
        <f t="shared" si="1"/>
        <v>0</v>
      </c>
      <c r="Q11" s="141">
        <f t="shared" si="1"/>
        <v>0</v>
      </c>
      <c r="R11" s="141">
        <f t="shared" si="1"/>
        <v>3775.3615678681163</v>
      </c>
      <c r="S11" s="118">
        <f t="shared" si="0"/>
        <v>15101.446271472465</v>
      </c>
      <c r="T11" s="121" t="b">
        <f>S11-D10&lt;0.00001</f>
        <v>1</v>
      </c>
    </row>
    <row r="12" spans="1:21" s="116" customFormat="1" ht="15" x14ac:dyDescent="0.25">
      <c r="B12" s="352" t="s">
        <v>5300</v>
      </c>
      <c r="C12" s="409" t="str">
        <f>VLOOKUP($B12,SINTETICO!B:M,2,FALSE)&amp;"**"</f>
        <v>PEÇAS DE REPOSIÇÃO - ITEM 1**</v>
      </c>
      <c r="D12" s="135">
        <f>VLOOKUP($B12,SINTETICO!A:M,13,FALSE)</f>
        <v>145356.32969899999</v>
      </c>
      <c r="E12" s="136">
        <f>D12/$D$18</f>
        <v>0.57679508360962428</v>
      </c>
      <c r="F12" s="137" t="s">
        <v>4914</v>
      </c>
      <c r="G12" s="296"/>
      <c r="H12" s="296"/>
      <c r="I12" s="296"/>
      <c r="J12" s="296"/>
      <c r="K12" s="296"/>
      <c r="L12" s="296">
        <f>100%/3</f>
        <v>0.33333333333333331</v>
      </c>
      <c r="M12" s="296"/>
      <c r="N12" s="296"/>
      <c r="O12" s="296">
        <f>100%/3</f>
        <v>0.33333333333333331</v>
      </c>
      <c r="P12" s="296"/>
      <c r="Q12" s="296"/>
      <c r="R12" s="296">
        <f>100%/3</f>
        <v>0.33333333333333331</v>
      </c>
      <c r="S12" s="119">
        <f>SUM(G12:R12)</f>
        <v>1</v>
      </c>
      <c r="T12" s="138" t="b">
        <f>S12=1</f>
        <v>1</v>
      </c>
    </row>
    <row r="13" spans="1:21" s="116" customFormat="1" ht="15" x14ac:dyDescent="0.25">
      <c r="B13" s="353"/>
      <c r="C13" s="410"/>
      <c r="D13" s="139"/>
      <c r="E13" s="139"/>
      <c r="F13" s="140" t="s">
        <v>4915</v>
      </c>
      <c r="G13" s="141">
        <f t="shared" ref="G13:R13" si="2">G12*$D12</f>
        <v>0</v>
      </c>
      <c r="H13" s="141">
        <f t="shared" si="2"/>
        <v>0</v>
      </c>
      <c r="I13" s="141">
        <f t="shared" si="2"/>
        <v>0</v>
      </c>
      <c r="J13" s="141">
        <f t="shared" si="2"/>
        <v>0</v>
      </c>
      <c r="K13" s="141">
        <f t="shared" si="2"/>
        <v>0</v>
      </c>
      <c r="L13" s="141">
        <f t="shared" si="2"/>
        <v>48452.109899666662</v>
      </c>
      <c r="M13" s="141">
        <f t="shared" si="2"/>
        <v>0</v>
      </c>
      <c r="N13" s="141">
        <f t="shared" si="2"/>
        <v>0</v>
      </c>
      <c r="O13" s="141">
        <f t="shared" si="2"/>
        <v>48452.109899666662</v>
      </c>
      <c r="P13" s="141">
        <f t="shared" si="2"/>
        <v>0</v>
      </c>
      <c r="Q13" s="141">
        <f t="shared" si="2"/>
        <v>0</v>
      </c>
      <c r="R13" s="141">
        <f t="shared" si="2"/>
        <v>48452.109899666662</v>
      </c>
      <c r="S13" s="118">
        <f>SUM(G13:R13)</f>
        <v>145356.32969899999</v>
      </c>
      <c r="T13" s="121" t="b">
        <f>S13-D12&lt;0.00001</f>
        <v>1</v>
      </c>
    </row>
    <row r="14" spans="1:21" s="116" customFormat="1" ht="15" x14ac:dyDescent="0.25">
      <c r="B14" s="354" t="s">
        <v>6819</v>
      </c>
      <c r="C14" s="411" t="str">
        <f>VLOOKUP($B14,SINTETICO!A:M,3,FALSE)&amp;"**"</f>
        <v>SERVIÇOS DE MANUTENÇÃO CORRETIVA OU EMERGENCIAL DE NOBREAKS ATA ACIMA OU IGUAL A 30 KVA - ITEM  2**</v>
      </c>
      <c r="D14" s="135">
        <f>VLOOKUP($B14,SINTETICO!A:M,13,FALSE)-D16</f>
        <v>20427.691143580625</v>
      </c>
      <c r="E14" s="136">
        <f>D14/$D$18</f>
        <v>8.106005321895679E-2</v>
      </c>
      <c r="F14" s="137" t="s">
        <v>4914</v>
      </c>
      <c r="G14" s="296"/>
      <c r="H14" s="296"/>
      <c r="I14" s="296"/>
      <c r="J14" s="296">
        <f>100%/5</f>
        <v>0.2</v>
      </c>
      <c r="K14" s="296"/>
      <c r="L14" s="296">
        <f>100%/5</f>
        <v>0.2</v>
      </c>
      <c r="M14" s="296"/>
      <c r="N14" s="296">
        <f>100%/5</f>
        <v>0.2</v>
      </c>
      <c r="O14" s="296"/>
      <c r="P14" s="296">
        <f>100%/5</f>
        <v>0.2</v>
      </c>
      <c r="Q14" s="296"/>
      <c r="R14" s="296">
        <f>100%/5</f>
        <v>0.2</v>
      </c>
      <c r="S14" s="119">
        <f t="shared" si="0"/>
        <v>1</v>
      </c>
      <c r="T14" s="138" t="b">
        <f>S14=1</f>
        <v>1</v>
      </c>
    </row>
    <row r="15" spans="1:21" s="116" customFormat="1" ht="15" x14ac:dyDescent="0.25">
      <c r="B15" s="355"/>
      <c r="C15" s="412"/>
      <c r="D15" s="139"/>
      <c r="E15" s="139"/>
      <c r="F15" s="140" t="s">
        <v>4915</v>
      </c>
      <c r="G15" s="141">
        <f>G14*$D14</f>
        <v>0</v>
      </c>
      <c r="H15" s="141">
        <f>H14*$D14</f>
        <v>0</v>
      </c>
      <c r="I15" s="141">
        <f t="shared" ref="I15:R15" si="3">I14*$D14</f>
        <v>0</v>
      </c>
      <c r="J15" s="141">
        <f t="shared" si="3"/>
        <v>4085.5382287161251</v>
      </c>
      <c r="K15" s="141">
        <f>K14*$D14</f>
        <v>0</v>
      </c>
      <c r="L15" s="141">
        <f t="shared" si="3"/>
        <v>4085.5382287161251</v>
      </c>
      <c r="M15" s="141">
        <f>M14*$D14</f>
        <v>0</v>
      </c>
      <c r="N15" s="141">
        <f>N14*$D14</f>
        <v>4085.5382287161251</v>
      </c>
      <c r="O15" s="141">
        <f t="shared" si="3"/>
        <v>0</v>
      </c>
      <c r="P15" s="141">
        <f>P14*$D14</f>
        <v>4085.5382287161251</v>
      </c>
      <c r="Q15" s="141">
        <f t="shared" si="3"/>
        <v>0</v>
      </c>
      <c r="R15" s="141">
        <f t="shared" si="3"/>
        <v>4085.5382287161251</v>
      </c>
      <c r="S15" s="118">
        <f t="shared" si="0"/>
        <v>20427.691143580625</v>
      </c>
      <c r="T15" s="121" t="b">
        <f>S15=D14</f>
        <v>1</v>
      </c>
    </row>
    <row r="16" spans="1:21" s="116" customFormat="1" ht="15" x14ac:dyDescent="0.25">
      <c r="B16" s="352" t="s">
        <v>5301</v>
      </c>
      <c r="C16" s="409" t="str">
        <f>VLOOKUP($B16,SINTETICO!B:M,2,FALSE)&amp;"**"</f>
        <v>PEÇAS DE REPOSIÇÃO - ITEM 2**</v>
      </c>
      <c r="D16" s="135">
        <f>VLOOKUP($B16,SINTETICO!A:M,13,FALSE)</f>
        <v>71121.413369999995</v>
      </c>
      <c r="E16" s="136">
        <f>D16/$D$18</f>
        <v>0.28222012523384471</v>
      </c>
      <c r="F16" s="137" t="s">
        <v>4914</v>
      </c>
      <c r="G16" s="296"/>
      <c r="H16" s="296"/>
      <c r="I16" s="296"/>
      <c r="J16" s="296">
        <v>0.2</v>
      </c>
      <c r="K16" s="296"/>
      <c r="L16" s="296">
        <v>0.2</v>
      </c>
      <c r="M16" s="296"/>
      <c r="N16" s="296">
        <v>0.2</v>
      </c>
      <c r="O16" s="296"/>
      <c r="P16" s="296">
        <v>0.2</v>
      </c>
      <c r="Q16" s="296"/>
      <c r="R16" s="296">
        <v>0.2</v>
      </c>
      <c r="S16" s="119">
        <f t="shared" si="0"/>
        <v>1</v>
      </c>
      <c r="T16" s="138" t="b">
        <f>S16=1</f>
        <v>1</v>
      </c>
    </row>
    <row r="17" spans="2:20" s="116" customFormat="1" ht="15" x14ac:dyDescent="0.25">
      <c r="B17" s="353"/>
      <c r="C17" s="410"/>
      <c r="D17" s="139"/>
      <c r="E17" s="139"/>
      <c r="F17" s="140" t="s">
        <v>4915</v>
      </c>
      <c r="G17" s="141">
        <f>G16*$D16</f>
        <v>0</v>
      </c>
      <c r="H17" s="141">
        <f t="shared" ref="H17:P17" si="4">H16*$D16</f>
        <v>0</v>
      </c>
      <c r="I17" s="141">
        <f>I16*$D16</f>
        <v>0</v>
      </c>
      <c r="J17" s="141">
        <f t="shared" si="4"/>
        <v>14224.282674</v>
      </c>
      <c r="K17" s="141">
        <f t="shared" si="4"/>
        <v>0</v>
      </c>
      <c r="L17" s="141">
        <f t="shared" si="4"/>
        <v>14224.282674</v>
      </c>
      <c r="M17" s="141">
        <f t="shared" si="4"/>
        <v>0</v>
      </c>
      <c r="N17" s="141">
        <f t="shared" si="4"/>
        <v>14224.282674</v>
      </c>
      <c r="O17" s="141">
        <f t="shared" si="4"/>
        <v>0</v>
      </c>
      <c r="P17" s="141">
        <f t="shared" si="4"/>
        <v>14224.282674</v>
      </c>
      <c r="Q17" s="141">
        <f>Q16*$D16</f>
        <v>0</v>
      </c>
      <c r="R17" s="141">
        <f>R16*$D16</f>
        <v>14224.282674</v>
      </c>
      <c r="S17" s="118">
        <f t="shared" si="0"/>
        <v>71121.413369999995</v>
      </c>
      <c r="T17" s="121" t="b">
        <f>S17=D16</f>
        <v>1</v>
      </c>
    </row>
    <row r="18" spans="2:20" s="116" customFormat="1" ht="15" x14ac:dyDescent="0.25">
      <c r="B18" s="407" t="s">
        <v>4916</v>
      </c>
      <c r="C18" s="408"/>
      <c r="D18" s="142">
        <f>SUM(D10:D17)</f>
        <v>252006.88048405308</v>
      </c>
      <c r="E18" s="143">
        <f>SUBTOTAL(9,E10:E17)</f>
        <v>1</v>
      </c>
      <c r="F18" s="144" t="s">
        <v>4914</v>
      </c>
      <c r="G18" s="145">
        <f>G19/$D$18</f>
        <v>0</v>
      </c>
      <c r="H18" s="145">
        <f t="shared" ref="H18:R18" si="5">H19/$D$18</f>
        <v>0</v>
      </c>
      <c r="I18" s="145">
        <f t="shared" si="5"/>
        <v>1.4981184484393553E-2</v>
      </c>
      <c r="J18" s="145">
        <f t="shared" si="5"/>
        <v>7.2656035690560297E-2</v>
      </c>
      <c r="K18" s="145">
        <f t="shared" si="5"/>
        <v>0</v>
      </c>
      <c r="L18" s="145">
        <f t="shared" si="5"/>
        <v>0.27990224804482861</v>
      </c>
      <c r="M18" s="145">
        <f t="shared" si="5"/>
        <v>0</v>
      </c>
      <c r="N18" s="145">
        <f t="shared" si="5"/>
        <v>7.2656035690560297E-2</v>
      </c>
      <c r="O18" s="145">
        <f t="shared" si="5"/>
        <v>0.20724621235426832</v>
      </c>
      <c r="P18" s="145">
        <f t="shared" si="5"/>
        <v>7.2656035690560297E-2</v>
      </c>
      <c r="Q18" s="145">
        <f t="shared" si="5"/>
        <v>0</v>
      </c>
      <c r="R18" s="145">
        <f t="shared" si="5"/>
        <v>0.27990224804482861</v>
      </c>
      <c r="S18" s="146">
        <f t="shared" ref="S18:S19" si="6">SUM(G18:R18)</f>
        <v>1</v>
      </c>
      <c r="T18" s="121" t="b">
        <f>S18=1</f>
        <v>1</v>
      </c>
    </row>
    <row r="19" spans="2:20" s="116" customFormat="1" ht="15" x14ac:dyDescent="0.25">
      <c r="B19" s="147"/>
      <c r="C19" s="148"/>
      <c r="D19" s="149"/>
      <c r="E19" s="150"/>
      <c r="F19" s="151" t="s">
        <v>4915</v>
      </c>
      <c r="G19" s="152">
        <f>G11+G15+G17+G13</f>
        <v>0</v>
      </c>
      <c r="H19" s="152">
        <f t="shared" ref="H19:R19" si="7">H11+H15+H17+H13</f>
        <v>0</v>
      </c>
      <c r="I19" s="152">
        <f t="shared" si="7"/>
        <v>3775.3615678681163</v>
      </c>
      <c r="J19" s="152">
        <f t="shared" si="7"/>
        <v>18309.820902716125</v>
      </c>
      <c r="K19" s="152">
        <f t="shared" si="7"/>
        <v>0</v>
      </c>
      <c r="L19" s="152">
        <f t="shared" si="7"/>
        <v>70537.2923702509</v>
      </c>
      <c r="M19" s="152">
        <f t="shared" si="7"/>
        <v>0</v>
      </c>
      <c r="N19" s="152">
        <f t="shared" si="7"/>
        <v>18309.820902716125</v>
      </c>
      <c r="O19" s="152">
        <f t="shared" si="7"/>
        <v>52227.471467534779</v>
      </c>
      <c r="P19" s="152">
        <f t="shared" si="7"/>
        <v>18309.820902716125</v>
      </c>
      <c r="Q19" s="152">
        <f t="shared" si="7"/>
        <v>0</v>
      </c>
      <c r="R19" s="152">
        <f t="shared" si="7"/>
        <v>70537.2923702509</v>
      </c>
      <c r="S19" s="153">
        <f t="shared" si="6"/>
        <v>252006.88048405311</v>
      </c>
      <c r="T19" s="154" t="b">
        <f>S19=D18</f>
        <v>1</v>
      </c>
    </row>
    <row r="20" spans="2:20" ht="15" x14ac:dyDescent="0.25">
      <c r="B20" s="116"/>
      <c r="C20" s="116"/>
      <c r="D20" s="118"/>
      <c r="E20" s="118"/>
      <c r="F20" s="155"/>
      <c r="G20" s="156"/>
      <c r="H20" s="156"/>
      <c r="I20" s="156"/>
      <c r="J20" s="156"/>
      <c r="K20" s="156"/>
      <c r="L20" s="156"/>
      <c r="M20" s="156"/>
      <c r="N20" s="156"/>
      <c r="O20" s="156"/>
      <c r="P20" s="156"/>
      <c r="Q20" s="156"/>
      <c r="R20" s="156"/>
      <c r="S20" s="118"/>
      <c r="T20" s="121"/>
    </row>
    <row r="21" spans="2:20" ht="15" x14ac:dyDescent="0.25">
      <c r="B21" s="407" t="s">
        <v>4917</v>
      </c>
      <c r="C21" s="408"/>
      <c r="D21" s="142"/>
      <c r="E21" s="143"/>
      <c r="F21" s="144" t="s">
        <v>4918</v>
      </c>
      <c r="G21" s="145">
        <f>SUM($G$18:G18)</f>
        <v>0</v>
      </c>
      <c r="H21" s="145">
        <f>SUM($G$18:H18)</f>
        <v>0</v>
      </c>
      <c r="I21" s="145">
        <f>SUM($G$18:I18)</f>
        <v>1.4981184484393553E-2</v>
      </c>
      <c r="J21" s="145">
        <f>SUM($G$18:J18)</f>
        <v>8.7637220174953845E-2</v>
      </c>
      <c r="K21" s="145">
        <f>SUM($G$18:K18)</f>
        <v>8.7637220174953845E-2</v>
      </c>
      <c r="L21" s="145">
        <f>SUM($G$18:L18)</f>
        <v>0.36753946821978245</v>
      </c>
      <c r="M21" s="145">
        <f>SUM($G$18:M18)</f>
        <v>0.36753946821978245</v>
      </c>
      <c r="N21" s="145">
        <f>SUM($G$18:N18)</f>
        <v>0.44019550391034273</v>
      </c>
      <c r="O21" s="145">
        <f>SUM($G$18:O18)</f>
        <v>0.64744171626461111</v>
      </c>
      <c r="P21" s="145">
        <f>SUM($G$18:P18)</f>
        <v>0.72009775195517145</v>
      </c>
      <c r="Q21" s="145">
        <f>SUM($G$18:Q18)</f>
        <v>0.72009775195517145</v>
      </c>
      <c r="R21" s="145">
        <f>SUM($G$18:R18)</f>
        <v>1</v>
      </c>
      <c r="S21" s="156"/>
      <c r="T21" s="154"/>
    </row>
    <row r="22" spans="2:20" ht="15" x14ac:dyDescent="0.25">
      <c r="B22" s="147"/>
      <c r="C22" s="148"/>
      <c r="D22" s="149"/>
      <c r="E22" s="150"/>
      <c r="F22" s="151" t="s">
        <v>4915</v>
      </c>
      <c r="G22" s="157">
        <f>SUM($G$19:G19)</f>
        <v>0</v>
      </c>
      <c r="H22" s="157">
        <f>SUM($G$19:H19)</f>
        <v>0</v>
      </c>
      <c r="I22" s="157">
        <f>SUM($G$19:I19)</f>
        <v>3775.3615678681163</v>
      </c>
      <c r="J22" s="157">
        <f>SUM($G$19:J19)</f>
        <v>22085.182470584241</v>
      </c>
      <c r="K22" s="157">
        <f>SUM($G$19:K19)</f>
        <v>22085.182470584241</v>
      </c>
      <c r="L22" s="157">
        <f>SUM($G$19:L19)</f>
        <v>92622.474840835144</v>
      </c>
      <c r="M22" s="157">
        <f>SUM($G$19:M19)</f>
        <v>92622.474840835144</v>
      </c>
      <c r="N22" s="157">
        <f>SUM($G$19:N19)</f>
        <v>110932.29574355127</v>
      </c>
      <c r="O22" s="157">
        <f>SUM($G$19:O19)</f>
        <v>163159.76721108606</v>
      </c>
      <c r="P22" s="157">
        <f>SUM($G$19:P19)</f>
        <v>181469.58811380219</v>
      </c>
      <c r="Q22" s="157">
        <f>SUM($G$19:Q19)</f>
        <v>181469.58811380219</v>
      </c>
      <c r="R22" s="152">
        <f>R19+Q22</f>
        <v>252006.88048405311</v>
      </c>
      <c r="S22" s="156"/>
      <c r="T22" s="154"/>
    </row>
    <row r="23" spans="2:20" customFormat="1" ht="15" x14ac:dyDescent="0.25">
      <c r="B23" s="291" t="s">
        <v>5303</v>
      </c>
    </row>
  </sheetData>
  <mergeCells count="12">
    <mergeCell ref="S8:T8"/>
    <mergeCell ref="B18:C18"/>
    <mergeCell ref="B21:C21"/>
    <mergeCell ref="C16:C17"/>
    <mergeCell ref="C14:C15"/>
    <mergeCell ref="C10:C11"/>
    <mergeCell ref="C12:C13"/>
    <mergeCell ref="G2:R2"/>
    <mergeCell ref="G3:Q4"/>
    <mergeCell ref="B6:B8"/>
    <mergeCell ref="C6:F8"/>
    <mergeCell ref="G6:R6"/>
  </mergeCells>
  <phoneticPr fontId="47" type="noConversion"/>
  <pageMargins left="0.511811024" right="0.511811024" top="0.78740157499999996" bottom="0.78740157499999996" header="0.31496062000000002" footer="0.31496062000000002"/>
  <pageSetup paperSize="9" scale="51"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A84BF-3E13-4795-9638-C2ABCC026F3C}">
  <sheetPr codeName="Planilha4">
    <tabColor theme="7" tint="0.79998168889431442"/>
    <pageSetUpPr fitToPage="1"/>
  </sheetPr>
  <dimension ref="A1:AC61"/>
  <sheetViews>
    <sheetView showGridLines="0" topLeftCell="A31" workbookViewId="0">
      <selection activeCell="C2" sqref="C2:H3"/>
    </sheetView>
  </sheetViews>
  <sheetFormatPr defaultRowHeight="15" x14ac:dyDescent="0.25"/>
  <cols>
    <col min="1" max="1" width="12.140625" customWidth="1"/>
    <col min="2" max="2" width="54.85546875" customWidth="1"/>
    <col min="3" max="3" width="7.42578125" bestFit="1" customWidth="1"/>
    <col min="4" max="4" width="8" bestFit="1" customWidth="1"/>
    <col min="5" max="5" width="10.7109375" customWidth="1"/>
    <col min="6" max="6" width="11" bestFit="1" customWidth="1"/>
    <col min="7" max="7" width="5.85546875" bestFit="1" customWidth="1"/>
    <col min="8" max="8" width="15.140625" customWidth="1"/>
    <col min="9" max="9" width="16" bestFit="1" customWidth="1"/>
    <col min="10" max="10" width="15.85546875" bestFit="1" customWidth="1"/>
    <col min="12" max="12" width="14.28515625" bestFit="1" customWidth="1"/>
    <col min="23" max="23" width="13.28515625" bestFit="1" customWidth="1"/>
    <col min="24" max="24" width="15.85546875" bestFit="1" customWidth="1"/>
    <col min="25" max="25" width="14.28515625" bestFit="1" customWidth="1"/>
    <col min="26" max="26" width="12.140625" bestFit="1" customWidth="1"/>
    <col min="28" max="28" width="9.5703125" bestFit="1" customWidth="1"/>
  </cols>
  <sheetData>
    <row r="1" spans="1:29" ht="15.75" customHeight="1" x14ac:dyDescent="0.25">
      <c r="A1" s="206"/>
      <c r="B1" s="207"/>
      <c r="C1" s="413" t="s">
        <v>5058</v>
      </c>
      <c r="D1" s="414"/>
      <c r="E1" s="414"/>
      <c r="F1" s="414"/>
      <c r="G1" s="414"/>
      <c r="H1" s="414"/>
      <c r="I1" s="414"/>
      <c r="X1">
        <v>4</v>
      </c>
    </row>
    <row r="2" spans="1:29" ht="21.75" customHeight="1" x14ac:dyDescent="0.25">
      <c r="A2" s="208"/>
      <c r="B2" s="209"/>
      <c r="C2" s="415" t="str">
        <f>CAPA!E18</f>
        <v>REF. CONTRATAÇÃO DE EMPRESA ESPECIALIZADA NA PRESTAÇÃO DE SERVIÇO MANUTENÇÃO EM NOBREAKS</v>
      </c>
      <c r="D2" s="416"/>
      <c r="E2" s="416"/>
      <c r="F2" s="416"/>
      <c r="G2" s="416"/>
      <c r="H2" s="416"/>
      <c r="I2" s="17">
        <f ca="1">CAPA!E11</f>
        <v>44263</v>
      </c>
      <c r="X2">
        <v>40</v>
      </c>
    </row>
    <row r="3" spans="1:29" ht="25.5" x14ac:dyDescent="0.25">
      <c r="A3" s="210"/>
      <c r="B3" s="211"/>
      <c r="C3" s="417"/>
      <c r="D3" s="416"/>
      <c r="E3" s="416"/>
      <c r="F3" s="416"/>
      <c r="G3" s="416"/>
      <c r="H3" s="416"/>
      <c r="I3" s="18" t="str">
        <f>CAPA!E14</f>
        <v>SINAPI-DEZ/2020</v>
      </c>
      <c r="X3">
        <f>X4/4</f>
        <v>1</v>
      </c>
      <c r="Z3" t="s">
        <v>5398</v>
      </c>
      <c r="AA3" t="s">
        <v>5399</v>
      </c>
      <c r="AB3">
        <v>1</v>
      </c>
    </row>
    <row r="4" spans="1:29" ht="15.75" x14ac:dyDescent="0.25">
      <c r="A4" s="19"/>
      <c r="B4" s="20"/>
      <c r="C4" s="21" t="s">
        <v>4739</v>
      </c>
      <c r="D4" s="21" t="s">
        <v>4740</v>
      </c>
      <c r="E4" s="248" t="s">
        <v>5137</v>
      </c>
      <c r="F4" s="22" t="s">
        <v>5139</v>
      </c>
      <c r="G4" s="23" t="s">
        <v>5138</v>
      </c>
      <c r="H4" s="287" t="s">
        <v>4741</v>
      </c>
      <c r="I4" s="269" t="s">
        <v>4742</v>
      </c>
      <c r="X4">
        <v>4</v>
      </c>
      <c r="Y4" t="s">
        <v>5402</v>
      </c>
      <c r="Z4" t="s">
        <v>5398</v>
      </c>
      <c r="AA4" t="s">
        <v>5400</v>
      </c>
      <c r="AB4">
        <v>1</v>
      </c>
    </row>
    <row r="5" spans="1:29" x14ac:dyDescent="0.25">
      <c r="A5" s="24" t="s">
        <v>4743</v>
      </c>
      <c r="B5" s="25" t="s">
        <v>5403</v>
      </c>
      <c r="C5" s="26"/>
      <c r="D5" s="26"/>
      <c r="E5" s="26"/>
      <c r="F5" s="27"/>
      <c r="G5" s="28"/>
      <c r="H5" s="256"/>
      <c r="I5" s="256"/>
      <c r="J5" s="172"/>
      <c r="V5" t="s">
        <v>5401</v>
      </c>
      <c r="X5" s="267" t="s">
        <v>5317</v>
      </c>
      <c r="Y5" s="267"/>
    </row>
    <row r="6" spans="1:29" x14ac:dyDescent="0.25">
      <c r="A6" s="29"/>
      <c r="B6" s="30"/>
      <c r="C6" s="30"/>
      <c r="D6" s="30"/>
      <c r="E6" s="30"/>
      <c r="F6" s="31"/>
      <c r="G6" s="32"/>
      <c r="H6" s="255"/>
      <c r="I6" s="255"/>
      <c r="J6" s="172"/>
      <c r="V6" s="44">
        <v>0.7</v>
      </c>
      <c r="W6" t="s">
        <v>5318</v>
      </c>
      <c r="X6" t="s">
        <v>5319</v>
      </c>
    </row>
    <row r="7" spans="1:29" x14ac:dyDescent="0.25">
      <c r="A7" s="276" t="s">
        <v>5078</v>
      </c>
      <c r="B7" s="276" t="s">
        <v>5079</v>
      </c>
      <c r="C7" s="277" t="s">
        <v>4832</v>
      </c>
      <c r="D7" s="277" t="s">
        <v>4812</v>
      </c>
      <c r="E7" s="277" t="s">
        <v>5137</v>
      </c>
      <c r="F7" s="277" t="s">
        <v>5167</v>
      </c>
      <c r="G7" s="278" t="s">
        <v>5138</v>
      </c>
      <c r="H7" s="270">
        <f>H8+H13+H18+H24+H27+H31+H36+H40+H44+H47</f>
        <v>1393.1214280965637</v>
      </c>
      <c r="I7" s="271">
        <f>I8+I13+I18+I24+I27+I31+I36+I40+I44+I47</f>
        <v>479.63</v>
      </c>
      <c r="J7" s="172"/>
      <c r="U7" t="s">
        <v>5320</v>
      </c>
      <c r="V7" t="s">
        <v>5321</v>
      </c>
      <c r="W7" t="s">
        <v>5322</v>
      </c>
      <c r="X7" s="303" t="s">
        <v>5328</v>
      </c>
      <c r="Y7" s="316" t="s">
        <v>5323</v>
      </c>
    </row>
    <row r="8" spans="1:29" x14ac:dyDescent="0.25">
      <c r="A8" s="279" t="s">
        <v>5268</v>
      </c>
      <c r="B8" s="280" t="s">
        <v>5284</v>
      </c>
      <c r="C8" s="281" t="s">
        <v>4748</v>
      </c>
      <c r="D8" s="281"/>
      <c r="E8" s="282"/>
      <c r="F8" s="283"/>
      <c r="G8" s="284"/>
      <c r="H8" s="285">
        <f>SUM(H9:H12)</f>
        <v>286.83886488280314</v>
      </c>
      <c r="I8" s="285">
        <f>SUM(I9:I12)</f>
        <v>12.826666666666664</v>
      </c>
      <c r="J8" s="286"/>
      <c r="T8" s="290" t="s">
        <v>5324</v>
      </c>
      <c r="U8">
        <v>55</v>
      </c>
      <c r="V8">
        <f>U8*2</f>
        <v>110</v>
      </c>
      <c r="W8" s="44">
        <f>V8*$V$6*$X$4</f>
        <v>308</v>
      </c>
      <c r="X8" s="172"/>
      <c r="Y8" s="304">
        <f>V8*$X$4</f>
        <v>440</v>
      </c>
      <c r="AA8" s="305"/>
    </row>
    <row r="9" spans="1:29" x14ac:dyDescent="0.25">
      <c r="A9" s="37">
        <v>2438</v>
      </c>
      <c r="B9" s="38" t="str">
        <f>IF(LEFT(A9,3)="SUB",VLOOKUP(A9,SUBCOMP!A:E,2,0),VLOOKUP(A9,SINAPI!A:E,2,FALSE))</f>
        <v>ELETROTECNICO</v>
      </c>
      <c r="C9" s="39" t="s">
        <v>4744</v>
      </c>
      <c r="D9" s="39" t="s">
        <v>4745</v>
      </c>
      <c r="E9" s="241">
        <v>1.3888888888888888E-2</v>
      </c>
      <c r="F9" s="40">
        <v>1</v>
      </c>
      <c r="G9" s="41">
        <v>2</v>
      </c>
      <c r="H9" s="204" t="str">
        <f>IF(C9="M.O.","-",IF(C9="SUB.",IF(E9="POR SERV.",VLOOKUP(A9,SUBCOMP!A:E,5,0)*G9*F9,VLOOKUP(A9,SUBCOMP!A:E,5,0)*G9*VALUE(E9)*24*F9),IF(E9="POR SERV.",VLOOKUP(A9,'4_AUX_RAT'!A:P,16,0)*G9*F9,VLOOKUP(A9,'4_AUX_RAT'!A:P,16,0)*G9*VALUE(E9)*24*F9)))</f>
        <v>-</v>
      </c>
      <c r="I9" s="42">
        <f>IF(C9="M.O.",IF(G9="","",VLOOKUP(A9,SINAPI!A:E,5,FALSE)*G9*F9*VALUE(E9)*24),"-")</f>
        <v>12.826666666666664</v>
      </c>
      <c r="J9" s="172"/>
      <c r="T9" s="290" t="s">
        <v>5325</v>
      </c>
      <c r="U9">
        <v>19</v>
      </c>
      <c r="V9">
        <f>U9*2</f>
        <v>38</v>
      </c>
      <c r="W9" s="44">
        <f>V9*$V$6*$X$4</f>
        <v>106.39999999999999</v>
      </c>
      <c r="X9" s="172"/>
      <c r="Y9" s="304">
        <f>V9*$X$4</f>
        <v>152</v>
      </c>
      <c r="AA9" s="305"/>
    </row>
    <row r="10" spans="1:29" x14ac:dyDescent="0.25">
      <c r="A10" s="37" t="s">
        <v>5096</v>
      </c>
      <c r="B10" s="38" t="str">
        <f>IF(LEFT(A10,3)="SUB",VLOOKUP(A10,SUBCOMP!A:E,2,0),VLOOKUP(A10,SINAPI!A:E,2,FALSE))</f>
        <v>EPIs ESPECÍFICOS PARA ELETROTÉCNICO</v>
      </c>
      <c r="C10" s="39" t="s">
        <v>5064</v>
      </c>
      <c r="D10" s="39" t="s">
        <v>5136</v>
      </c>
      <c r="E10" s="241">
        <v>1.3888888888888888E-2</v>
      </c>
      <c r="F10" s="40">
        <v>1</v>
      </c>
      <c r="G10" s="41">
        <v>2</v>
      </c>
      <c r="H10" s="204">
        <f>IF(C10="M.O.","-",IF(C10="SUB.",IF(E10="POR SERV.",VLOOKUP(A10,SUBCOMP!A:E,5,0)*G10*F10,VLOOKUP(A10,SUBCOMP!A:E,5,0)*G10*VALUE(E10)*24*F10),IF(E10="POR SERV.",VLOOKUP(A10,'4_AUX_RAT'!A:P,16,0)*G10*F10,VLOOKUP(A10,'4_AUX_RAT'!A:P,16,0)*G10*VALUE(E10)*24*F10)))</f>
        <v>4.5953351791225749</v>
      </c>
      <c r="I10" s="42" t="str">
        <f>IF(C10="M.O.",IF(G10="","",VLOOKUP(A10,SINAPI!A:E,5,FALSE)*G10*F10*VALUE(E10)*24),"-")</f>
        <v>-</v>
      </c>
      <c r="J10" s="172"/>
      <c r="L10" s="288"/>
      <c r="T10" s="290" t="s">
        <v>5326</v>
      </c>
      <c r="U10">
        <v>211</v>
      </c>
      <c r="V10">
        <f>U10*2</f>
        <v>422</v>
      </c>
      <c r="W10" s="44">
        <f>V10*$V$6*$X$4</f>
        <v>1181.5999999999999</v>
      </c>
      <c r="X10" s="172"/>
      <c r="Y10" s="304">
        <f>V10*$X$4</f>
        <v>1688</v>
      </c>
      <c r="AA10" s="305"/>
    </row>
    <row r="11" spans="1:29" x14ac:dyDescent="0.25">
      <c r="A11" s="37">
        <v>13617</v>
      </c>
      <c r="B11" s="38" t="str">
        <f>IF(LEFT(A11,3)="SUB",VLOOKUP(A11,SUBCOMP!A:E,2,0),VLOOKUP(A11,SINAPI!A:E,2,FALSE))</f>
        <v>PICAPE CABINE SIMPLES COM MOTOR 1.6 FLEX, CAMBIO MANUAL, POTENCIA 101/104 CV, 2 PORTAS</v>
      </c>
      <c r="C11" s="39" t="s">
        <v>4746</v>
      </c>
      <c r="D11" s="39" t="s">
        <v>4812</v>
      </c>
      <c r="E11" s="241">
        <v>6.25E-2</v>
      </c>
      <c r="F11" s="40">
        <v>0.4</v>
      </c>
      <c r="G11" s="41">
        <v>1</v>
      </c>
      <c r="H11" s="204">
        <f>IF(C11="M.O.","-",IF(C11="SUB.",IF(E11="POR SERV.",VLOOKUP(A11,SUBCOMP!A:E,5,0)*G11*F11,VLOOKUP(A11,SUBCOMP!A:E,5,0)*G11*VALUE(E11)*24*F11),IF(E11="POR SERV.",VLOOKUP(A11,'4_AUX_RAT'!A:P,16,0)*G11*F11,VLOOKUP(A11,'4_AUX_RAT'!A:P,16,0)*G11*VALUE(E11)*24*F11)))</f>
        <v>276.25602970368055</v>
      </c>
      <c r="I11" s="42" t="str">
        <f>IF(C11="M.O.",IF(G11="","",VLOOKUP(A11,SINAPI!A:E,5,FALSE)*G11*F11*VALUE(E11)*24),"-")</f>
        <v>-</v>
      </c>
      <c r="J11" s="172" t="s">
        <v>5297</v>
      </c>
      <c r="T11" s="290" t="s">
        <v>5327</v>
      </c>
      <c r="U11">
        <v>237</v>
      </c>
      <c r="V11">
        <f>U11*2</f>
        <v>474</v>
      </c>
      <c r="W11" s="44">
        <f>V11*$V$6*$X$4</f>
        <v>1327.1999999999998</v>
      </c>
      <c r="X11" s="172"/>
      <c r="Y11" s="304">
        <f>V11*$X$4</f>
        <v>1896</v>
      </c>
      <c r="AA11" s="305"/>
      <c r="AB11">
        <f>COUNTIF(V8:V11,"&lt;&gt;")</f>
        <v>4</v>
      </c>
    </row>
    <row r="12" spans="1:29" x14ac:dyDescent="0.25">
      <c r="A12" s="37">
        <v>4222</v>
      </c>
      <c r="B12" s="38" t="str">
        <f>VLOOKUP(A12,'4_AUX_RAT'!A:B,2,0)</f>
        <v>GASOLINA COMUM</v>
      </c>
      <c r="C12" s="39" t="s">
        <v>4939</v>
      </c>
      <c r="D12" s="39" t="s">
        <v>5168</v>
      </c>
      <c r="E12" s="241">
        <v>6.25E-2</v>
      </c>
      <c r="F12" s="40"/>
      <c r="G12" s="41">
        <v>1</v>
      </c>
      <c r="H12" s="204">
        <f>VLOOKUP(A12,'4_AUX_RAT'!A:P,16,0)/8*2*5</f>
        <v>5.9874999999999998</v>
      </c>
      <c r="I12" s="42" t="str">
        <f>IF(C12="M.O.",IF(G12="","",VLOOKUP(A12,SINAPI!A:E,5,FALSE)*G12*F12*VALUE(E12)*24),"-")</f>
        <v>-</v>
      </c>
      <c r="J12" s="249" t="str">
        <f>"8 KM/L *2 ida e volta * 10 km distancia"</f>
        <v>8 KM/L *2 ida e volta * 10 km distancia</v>
      </c>
      <c r="V12" s="306">
        <f>SUM(V8:V11)</f>
        <v>1044</v>
      </c>
      <c r="W12" s="307">
        <f>SUM(W8:W11)</f>
        <v>2923.2</v>
      </c>
      <c r="X12" s="307"/>
      <c r="Y12" s="315">
        <f>SUM(Y8:Y11)</f>
        <v>4176</v>
      </c>
      <c r="AB12">
        <f>COUNTIF(V14:V32,"&lt;&gt;&lt;")</f>
        <v>19</v>
      </c>
    </row>
    <row r="13" spans="1:29" x14ac:dyDescent="0.25">
      <c r="A13" s="279" t="s">
        <v>5269</v>
      </c>
      <c r="B13" s="280" t="s">
        <v>5270</v>
      </c>
      <c r="C13" s="281" t="s">
        <v>4748</v>
      </c>
      <c r="D13" s="281"/>
      <c r="E13" s="282"/>
      <c r="F13" s="283"/>
      <c r="G13" s="284"/>
      <c r="H13" s="285">
        <f>SUM(H14:H17)</f>
        <v>10.22578133870701</v>
      </c>
      <c r="I13" s="285">
        <f>SUM(I14:I17)</f>
        <v>39.229999999999997</v>
      </c>
      <c r="J13" s="172"/>
      <c r="V13" s="172"/>
      <c r="W13" s="172">
        <f>SUM(W8:W11)+SUM(W14:W33)</f>
        <v>9118.2000000000007</v>
      </c>
      <c r="X13" s="172"/>
      <c r="Y13" s="172">
        <f>SUM(Y8:Y11)+SUM(Y14:Y33)</f>
        <v>39576</v>
      </c>
      <c r="AB13">
        <f>AB12+AB11</f>
        <v>23</v>
      </c>
      <c r="AC13">
        <f>AB13*2</f>
        <v>46</v>
      </c>
    </row>
    <row r="14" spans="1:29" x14ac:dyDescent="0.25">
      <c r="A14" s="37">
        <v>34782</v>
      </c>
      <c r="B14" s="38" t="s">
        <v>5080</v>
      </c>
      <c r="C14" s="39" t="s">
        <v>4744</v>
      </c>
      <c r="D14" s="39" t="s">
        <v>4745</v>
      </c>
      <c r="E14" s="241">
        <v>2.0833333333333332E-2</v>
      </c>
      <c r="F14" s="40">
        <v>0.5</v>
      </c>
      <c r="G14" s="41">
        <v>1</v>
      </c>
      <c r="H14" s="204" t="str">
        <f>IF(C14="M.O.","-",IF(C14="SUB.",IF(E14="POR SERV.",VLOOKUP(A14,SUBCOMP!A:E,5,0)*G14*F14,VLOOKUP(A14,SUBCOMP!A:E,5,0)*G14*VALUE(E14)*24*F14),IF(E14="POR SERV.",VLOOKUP(A14,'4_AUX_RAT'!A:P,16,0)*G14*F14,VLOOKUP(A14,'4_AUX_RAT'!A:P,16,0)*G14*VALUE(E14)*24*F14)))</f>
        <v>-</v>
      </c>
      <c r="I14" s="42">
        <f>IF(C14="M.O.",IF(G14="","",VLOOKUP(A14,SINAPI!A:E,5,FALSE)*G14*F14*VALUE(E14)*24),"-")</f>
        <v>29.61</v>
      </c>
      <c r="J14" s="172"/>
      <c r="T14" s="290" t="s">
        <v>5378</v>
      </c>
      <c r="U14">
        <v>163</v>
      </c>
      <c r="V14">
        <f t="shared" ref="V14:V32" si="0">U14*2</f>
        <v>326</v>
      </c>
      <c r="W14" s="44">
        <f t="shared" ref="W14:W32" si="1">V14*$V$6</f>
        <v>228.2</v>
      </c>
      <c r="X14" s="172"/>
      <c r="Y14" s="304">
        <f>V14*$X$4</f>
        <v>1304</v>
      </c>
    </row>
    <row r="15" spans="1:29" x14ac:dyDescent="0.25">
      <c r="A15" s="37">
        <v>2438</v>
      </c>
      <c r="B15" s="38" t="str">
        <f>IF(LEFT(A15,3)="SUB",VLOOKUP(A15,SUBCOMP!A:E,2,0),VLOOKUP(A15,SINAPI!A:E,2,FALSE))</f>
        <v>ELETROTECNICO</v>
      </c>
      <c r="C15" s="39" t="s">
        <v>4744</v>
      </c>
      <c r="D15" s="39" t="s">
        <v>4745</v>
      </c>
      <c r="E15" s="241">
        <v>2.0833333333333332E-2</v>
      </c>
      <c r="F15" s="40">
        <v>1</v>
      </c>
      <c r="G15" s="41">
        <v>1</v>
      </c>
      <c r="H15" s="204" t="str">
        <f>IF(C15="M.O.","-",IF(C15="SUB.",IF(E15="POR SERV.",VLOOKUP(A15,SUBCOMP!A:E,5,0)*G15*F15,VLOOKUP(A15,SUBCOMP!A:E,5,0)*G15*VALUE(E15)*24*F15),IF(E15="POR SERV.",VLOOKUP(A15,'4_AUX_RAT'!A:P,16,0)*G15*F15,VLOOKUP(A15,'4_AUX_RAT'!A:P,16,0)*G15*VALUE(E15)*24*F15)))</f>
        <v>-</v>
      </c>
      <c r="I15" s="42">
        <f>IF(C15="M.O.",IF(G15="","",VLOOKUP(A15,SINAPI!A:E,5,FALSE)*G15*F15*VALUE(E15)*24),"-")</f>
        <v>9.6199999999999974</v>
      </c>
      <c r="J15" s="172"/>
      <c r="T15" s="290" t="s">
        <v>5379</v>
      </c>
      <c r="U15">
        <v>249</v>
      </c>
      <c r="V15">
        <f t="shared" si="0"/>
        <v>498</v>
      </c>
      <c r="W15" s="44">
        <f t="shared" si="1"/>
        <v>348.59999999999997</v>
      </c>
      <c r="X15" s="172"/>
      <c r="Y15" s="304">
        <f t="shared" ref="Y15:Y32" si="2">V15*$X$4</f>
        <v>1992</v>
      </c>
    </row>
    <row r="16" spans="1:29" x14ac:dyDescent="0.25">
      <c r="A16" s="37" t="s">
        <v>5096</v>
      </c>
      <c r="B16" s="38" t="str">
        <f>IF(LEFT(A16,3)="SUB",VLOOKUP(A16,SUBCOMP!A:E,2,0),VLOOKUP(A16,SINAPI!A:E,2,FALSE))</f>
        <v>EPIs ESPECÍFICOS PARA ELETROTÉCNICO</v>
      </c>
      <c r="C16" s="39" t="s">
        <v>5064</v>
      </c>
      <c r="D16" s="39" t="s">
        <v>5136</v>
      </c>
      <c r="E16" s="241">
        <v>2.0833333333333332E-2</v>
      </c>
      <c r="F16" s="40">
        <v>1</v>
      </c>
      <c r="G16" s="41">
        <v>2</v>
      </c>
      <c r="H16" s="204">
        <f>IF(C16="M.O.","-",IF(C16="SUB.",IF(E16="POR SERV.",VLOOKUP(A16,SUBCOMP!A:E,5,0)*G16*F16,VLOOKUP(A16,SUBCOMP!A:E,5,0)*G16*VALUE(E16)*24*F16),IF(E16="POR SERV.",VLOOKUP(A16,'4_AUX_RAT'!A:P,16,0)*G16*F16,VLOOKUP(A16,'4_AUX_RAT'!A:P,16,0)*G16*VALUE(E16)*24*F16)))</f>
        <v>6.8930027686838624</v>
      </c>
      <c r="I16" s="42" t="str">
        <f>IF(C16="M.O.",IF(G16="","",VLOOKUP(A16,SINAPI!A:E,5,FALSE)*G16*F16*VALUE(E16)*24),"-")</f>
        <v>-</v>
      </c>
      <c r="J16" s="172" t="s">
        <v>5295</v>
      </c>
      <c r="T16" s="290" t="s">
        <v>5380</v>
      </c>
      <c r="U16">
        <v>187</v>
      </c>
      <c r="V16">
        <f t="shared" si="0"/>
        <v>374</v>
      </c>
      <c r="W16" s="44">
        <f t="shared" si="1"/>
        <v>261.8</v>
      </c>
      <c r="X16" s="172"/>
      <c r="Y16" s="304">
        <f t="shared" si="2"/>
        <v>1496</v>
      </c>
    </row>
    <row r="17" spans="1:25" x14ac:dyDescent="0.25">
      <c r="A17" s="37" t="s">
        <v>5061</v>
      </c>
      <c r="B17" s="38" t="str">
        <f>IF(LEFT(A17,3)="SUB",VLOOKUP(A17,SUBCOMP!A:E,2,0),VLOOKUP(A17,SINAPI!A:E,2,FALSE))</f>
        <v>EQUIPAMENTOS MEDIÇÃO - SUBSISTEMA ELÉTRICA</v>
      </c>
      <c r="C17" s="39" t="s">
        <v>5064</v>
      </c>
      <c r="D17" s="39" t="s">
        <v>5136</v>
      </c>
      <c r="E17" s="241">
        <v>2.0833333333333332E-2</v>
      </c>
      <c r="F17" s="40">
        <v>0.3</v>
      </c>
      <c r="G17" s="41">
        <v>2</v>
      </c>
      <c r="H17" s="204">
        <f>IF(C17="M.O.","-",IF(C17="SUB.",IF(E17="POR SERV.",VLOOKUP(A17,SUBCOMP!A:E,5,0)*G17*F17,VLOOKUP(A17,SUBCOMP!A:E,5,0)*G17*VALUE(E17)*24*F17),IF(E17="POR SERV.",VLOOKUP(A17,'4_AUX_RAT'!A:P,16,0)*G17*F17,VLOOKUP(A17,'4_AUX_RAT'!A:P,16,0)*G17*VALUE(E17)*24*F17)))</f>
        <v>3.3327785700231476</v>
      </c>
      <c r="I17" s="42" t="str">
        <f>IF(C17="M.O.",IF(G17="","",VLOOKUP(A17,SINAPI!A:E,5,FALSE)*G17*F17*VALUE(E17)*24),"-")</f>
        <v>-</v>
      </c>
      <c r="J17" s="172" t="s">
        <v>5296</v>
      </c>
      <c r="T17" s="290" t="s">
        <v>5381</v>
      </c>
      <c r="U17">
        <v>277</v>
      </c>
      <c r="V17">
        <f t="shared" si="0"/>
        <v>554</v>
      </c>
      <c r="W17" s="44">
        <f t="shared" si="1"/>
        <v>387.79999999999995</v>
      </c>
      <c r="X17" s="172"/>
      <c r="Y17" s="304">
        <f t="shared" si="2"/>
        <v>2216</v>
      </c>
    </row>
    <row r="18" spans="1:25" x14ac:dyDescent="0.25">
      <c r="A18" s="279" t="s">
        <v>5272</v>
      </c>
      <c r="B18" s="280" t="s">
        <v>5271</v>
      </c>
      <c r="C18" s="281" t="s">
        <v>4748</v>
      </c>
      <c r="D18" s="281"/>
      <c r="E18" s="282"/>
      <c r="F18" s="283"/>
      <c r="G18" s="284"/>
      <c r="H18" s="285">
        <f>SUM(H19:H23)</f>
        <v>767.42337504792215</v>
      </c>
      <c r="I18" s="285">
        <f>SUM(I19:I23)</f>
        <v>78.459999999999994</v>
      </c>
      <c r="J18" s="172"/>
      <c r="T18" s="290" t="s">
        <v>5382</v>
      </c>
      <c r="U18">
        <v>182</v>
      </c>
      <c r="V18">
        <f t="shared" si="0"/>
        <v>364</v>
      </c>
      <c r="W18" s="44">
        <f t="shared" si="1"/>
        <v>254.79999999999998</v>
      </c>
      <c r="X18" s="172"/>
      <c r="Y18" s="304">
        <f t="shared" si="2"/>
        <v>1456</v>
      </c>
    </row>
    <row r="19" spans="1:25" x14ac:dyDescent="0.25">
      <c r="A19" s="37">
        <v>34782</v>
      </c>
      <c r="B19" s="38" t="s">
        <v>5080</v>
      </c>
      <c r="C19" s="39" t="s">
        <v>4744</v>
      </c>
      <c r="D19" s="39" t="s">
        <v>4745</v>
      </c>
      <c r="E19" s="241">
        <v>4.1666666666666664E-2</v>
      </c>
      <c r="F19" s="40">
        <v>0.5</v>
      </c>
      <c r="G19" s="41">
        <v>1</v>
      </c>
      <c r="H19" s="204" t="str">
        <f>IF(C19="M.O.","-",IF(C19="SUB.",IF(E19="POR SERV.",VLOOKUP(A19,SUBCOMP!A:E,5,0)*G19*F19,VLOOKUP(A19,SUBCOMP!A:E,5,0)*G19*VALUE(E19)*24*F19),IF(E19="POR SERV.",VLOOKUP(A19,'4_AUX_RAT'!A:P,16,0)*G19*F19,VLOOKUP(A19,'4_AUX_RAT'!A:P,16,0)*G19*VALUE(E19)*24*F19)))</f>
        <v>-</v>
      </c>
      <c r="I19" s="42">
        <f>IF(C19="M.O.",IF(G19="","",VLOOKUP(A19,SINAPI!A:E,5,FALSE)*G19*F19*VALUE(E19)*24),"-")</f>
        <v>59.22</v>
      </c>
      <c r="J19" s="172"/>
      <c r="T19" s="290" t="s">
        <v>5383</v>
      </c>
      <c r="U19">
        <v>141</v>
      </c>
      <c r="V19">
        <f t="shared" si="0"/>
        <v>282</v>
      </c>
      <c r="W19" s="44">
        <f t="shared" si="1"/>
        <v>197.39999999999998</v>
      </c>
      <c r="X19" s="172"/>
      <c r="Y19" s="304">
        <f t="shared" si="2"/>
        <v>1128</v>
      </c>
    </row>
    <row r="20" spans="1:25" x14ac:dyDescent="0.25">
      <c r="A20" s="37">
        <v>2438</v>
      </c>
      <c r="B20" s="38" t="str">
        <f>IF(LEFT(A20,3)="SUB",VLOOKUP(A20,SUBCOMP!A:E,2,0),VLOOKUP(A20,SINAPI!A:E,2,FALSE))</f>
        <v>ELETROTECNICO</v>
      </c>
      <c r="C20" s="39" t="s">
        <v>4744</v>
      </c>
      <c r="D20" s="39" t="s">
        <v>4745</v>
      </c>
      <c r="E20" s="241">
        <v>4.1666666666666664E-2</v>
      </c>
      <c r="F20" s="40">
        <v>1</v>
      </c>
      <c r="G20" s="41">
        <v>1</v>
      </c>
      <c r="H20" s="204" t="str">
        <f>IF(C20="M.O.","-",IF(C20="SUB.",IF(E20="POR SERV.",VLOOKUP(A20,SUBCOMP!A:E,5,0)*G20*F20,VLOOKUP(A20,SUBCOMP!A:E,5,0)*G20*VALUE(E20)*24*F20),IF(E20="POR SERV.",VLOOKUP(A20,'4_AUX_RAT'!A:P,16,0)*G20*F20,VLOOKUP(A20,'4_AUX_RAT'!A:P,16,0)*G20*VALUE(E20)*24*F20)))</f>
        <v>-</v>
      </c>
      <c r="I20" s="42">
        <f>IF(C20="M.O.",IF(G20="","",VLOOKUP(A20,SINAPI!A:E,5,FALSE)*G20*F20*VALUE(E20)*24),"-")</f>
        <v>19.239999999999995</v>
      </c>
      <c r="J20" s="172"/>
      <c r="T20" s="290" t="s">
        <v>5384</v>
      </c>
      <c r="U20">
        <v>177</v>
      </c>
      <c r="V20">
        <f t="shared" si="0"/>
        <v>354</v>
      </c>
      <c r="W20" s="44">
        <f t="shared" si="1"/>
        <v>247.79999999999998</v>
      </c>
      <c r="X20" s="172"/>
      <c r="Y20" s="304">
        <f t="shared" si="2"/>
        <v>1416</v>
      </c>
    </row>
    <row r="21" spans="1:25" x14ac:dyDescent="0.25">
      <c r="A21" s="37" t="s">
        <v>5096</v>
      </c>
      <c r="B21" s="38" t="str">
        <f>IF(LEFT(A21,3)="SUB",VLOOKUP(A21,SUBCOMP!A:E,2,0),VLOOKUP(A21,SINAPI!A:E,2,FALSE))</f>
        <v>EPIs ESPECÍFICOS PARA ELETROTÉCNICO</v>
      </c>
      <c r="C21" s="39" t="s">
        <v>5064</v>
      </c>
      <c r="D21" s="39" t="s">
        <v>5136</v>
      </c>
      <c r="E21" s="241">
        <v>4.1666666666666664E-2</v>
      </c>
      <c r="F21" s="40">
        <v>1</v>
      </c>
      <c r="G21" s="41">
        <v>2</v>
      </c>
      <c r="H21" s="204">
        <f>IF(C21="M.O.","-",IF(C21="SUB.",IF(E21="POR SERV.",VLOOKUP(A21,SUBCOMP!A:E,5,0)*G21*F21,VLOOKUP(A21,SUBCOMP!A:E,5,0)*G21*VALUE(E21)*24*F21),IF(E21="POR SERV.",VLOOKUP(A21,'4_AUX_RAT'!A:P,16,0)*G21*F21,VLOOKUP(A21,'4_AUX_RAT'!A:P,16,0)*G21*VALUE(E21)*24*F21)))</f>
        <v>13.786005537367725</v>
      </c>
      <c r="I21" s="42" t="str">
        <f>IF(C21="M.O.",IF(G21="","",VLOOKUP(A21,SINAPI!A:E,5,FALSE)*G21*F21*VALUE(E21)*24),"-")</f>
        <v>-</v>
      </c>
      <c r="J21" s="172"/>
      <c r="T21" s="290" t="s">
        <v>5385</v>
      </c>
      <c r="U21">
        <v>51</v>
      </c>
      <c r="V21">
        <f t="shared" si="0"/>
        <v>102</v>
      </c>
      <c r="W21" s="44">
        <f t="shared" si="1"/>
        <v>71.399999999999991</v>
      </c>
      <c r="X21" s="172"/>
      <c r="Y21" s="304">
        <f t="shared" si="2"/>
        <v>408</v>
      </c>
    </row>
    <row r="22" spans="1:25" x14ac:dyDescent="0.25">
      <c r="A22" s="243" t="s">
        <v>5060</v>
      </c>
      <c r="B22" s="56" t="str">
        <f>IF(LEFT(A22,3)="SUB",VLOOKUP(A22,SUBCOMP!A:E,2,0),VLOOKUP(A22,SINAPI!A:E,2,FALSE))</f>
        <v>EQUIPAMENTOS METROLOGIA - SUBSISTEMA ELETRO-ELETRÔNICA</v>
      </c>
      <c r="C22" s="244" t="s">
        <v>5064</v>
      </c>
      <c r="D22" s="244" t="s">
        <v>5136</v>
      </c>
      <c r="E22" s="241">
        <v>4.1666666666666664E-2</v>
      </c>
      <c r="F22" s="245">
        <v>0.7</v>
      </c>
      <c r="G22" s="246">
        <v>1</v>
      </c>
      <c r="H22" s="204">
        <f>IF(C22="M.O.","-",IF(C22="SUB.",IF(E22="POR SERV.",VLOOKUP(A22,SUBCOMP!A:E,5,0)*G22*F22,VLOOKUP(A22,SUBCOMP!A:E,5,0)*G22*VALUE(E22)*24*F22),IF(E22="POR SERV.",VLOOKUP(A22,'4_AUX_RAT'!A:P,16,0)*G22*F22,VLOOKUP(A22,'4_AUX_RAT'!A:P,16,0)*G22*VALUE(E22)*24*F22)))</f>
        <v>506.56532262866517</v>
      </c>
      <c r="I22" s="42" t="str">
        <f>IF(C22="M.O.",IF(G22="","",VLOOKUP(A22,SINAPI!A:E,5,FALSE)*G22*F22*VALUE(E22)*24),"-")</f>
        <v>-</v>
      </c>
      <c r="J22" s="172"/>
      <c r="T22" s="290" t="s">
        <v>5386</v>
      </c>
      <c r="U22">
        <v>232</v>
      </c>
      <c r="V22">
        <f t="shared" si="0"/>
        <v>464</v>
      </c>
      <c r="W22" s="44">
        <f t="shared" si="1"/>
        <v>324.79999999999995</v>
      </c>
      <c r="X22" s="172"/>
      <c r="Y22" s="304">
        <f t="shared" si="2"/>
        <v>1856</v>
      </c>
    </row>
    <row r="23" spans="1:25" x14ac:dyDescent="0.25">
      <c r="A23" s="56" t="s">
        <v>5299</v>
      </c>
      <c r="B23" s="56" t="str">
        <f>VLOOKUP(A23,'4_AUX_RAT'!A:P,2,0)</f>
        <v>ANALISADOR DE BATERIA AVANÇADO - FLUKE-BT521</v>
      </c>
      <c r="C23" s="244" t="s">
        <v>5294</v>
      </c>
      <c r="D23" s="244" t="s">
        <v>5136</v>
      </c>
      <c r="E23" s="241">
        <v>4.1666666666666664E-2</v>
      </c>
      <c r="F23" s="245">
        <v>1</v>
      </c>
      <c r="G23" s="246">
        <v>1</v>
      </c>
      <c r="H23" s="204">
        <f>IF(C23="M.O.","-",IF(C23="SUB.",IF(E23="POR SERV.",VLOOKUP(A23,SUBCOMP!A:E,5,0)*G23*F23,VLOOKUP(A23,SUBCOMP!A:E,5,0)*G23*VALUE(E23)*24*F23),IF(E23="POR SERV.",VLOOKUP(A23,'4_AUX_RAT'!A:P,16,0)*G23*F23,VLOOKUP(A23,'4_AUX_RAT'!A:P,16,0)*G23*VALUE(E23)*24*F23)))</f>
        <v>247.07204688188929</v>
      </c>
      <c r="I23" s="42" t="str">
        <f>IF(C23="M.O.",IF(G23="","",VLOOKUP(A23,SINAPI!A:E,5,FALSE)*G23*F23*VALUE(E23)*24),"-")</f>
        <v>-</v>
      </c>
      <c r="J23" s="172"/>
      <c r="T23" s="290" t="s">
        <v>5387</v>
      </c>
      <c r="U23">
        <v>324</v>
      </c>
      <c r="V23">
        <f t="shared" si="0"/>
        <v>648</v>
      </c>
      <c r="W23" s="44">
        <f t="shared" si="1"/>
        <v>453.59999999999997</v>
      </c>
      <c r="X23" s="172"/>
      <c r="Y23" s="304">
        <f t="shared" si="2"/>
        <v>2592</v>
      </c>
    </row>
    <row r="24" spans="1:25" x14ac:dyDescent="0.25">
      <c r="A24" s="279" t="s">
        <v>5273</v>
      </c>
      <c r="B24" s="280" t="s">
        <v>5287</v>
      </c>
      <c r="C24" s="281" t="s">
        <v>4748</v>
      </c>
      <c r="D24" s="281"/>
      <c r="E24" s="282"/>
      <c r="F24" s="283"/>
      <c r="G24" s="284"/>
      <c r="H24" s="285">
        <f>SUM(H25:H26)</f>
        <v>3.4465013843419312</v>
      </c>
      <c r="I24" s="285">
        <f>SUM(I25:I26)</f>
        <v>29.61</v>
      </c>
      <c r="J24" s="172"/>
      <c r="T24" s="290" t="s">
        <v>5388</v>
      </c>
      <c r="U24">
        <v>183</v>
      </c>
      <c r="V24">
        <f t="shared" si="0"/>
        <v>366</v>
      </c>
      <c r="W24" s="44">
        <f t="shared" si="1"/>
        <v>256.2</v>
      </c>
      <c r="X24" s="172"/>
      <c r="Y24" s="304">
        <f t="shared" si="2"/>
        <v>1464</v>
      </c>
    </row>
    <row r="25" spans="1:25" x14ac:dyDescent="0.25">
      <c r="A25" s="37">
        <v>34782</v>
      </c>
      <c r="B25" s="38" t="s">
        <v>5080</v>
      </c>
      <c r="C25" s="39" t="s">
        <v>4744</v>
      </c>
      <c r="D25" s="39" t="s">
        <v>4745</v>
      </c>
      <c r="E25" s="241">
        <v>2.0833333333333332E-2</v>
      </c>
      <c r="F25" s="40">
        <v>0.5</v>
      </c>
      <c r="G25" s="41">
        <v>1</v>
      </c>
      <c r="H25" s="204" t="str">
        <f>IF(C25="M.O.","-",IF(C25="SUB.",IF(E25="POR SERV.",VLOOKUP(A25,SUBCOMP!A:E,5,0)*G25*F25,VLOOKUP(A25,SUBCOMP!A:E,5,0)*G25*VALUE(E25)*24*F25),IF(E25="POR SERV.",VLOOKUP(A25,'4_AUX_RAT'!A:P,16,0)*G25*F25,VLOOKUP(A25,'4_AUX_RAT'!A:P,16,0)*G25*VALUE(E25)*24*F25)))</f>
        <v>-</v>
      </c>
      <c r="I25" s="42">
        <f>IF(C25="M.O.",IF(G25="","",VLOOKUP(A25,SINAPI!A:E,5,FALSE)*G25*F25*VALUE(E25)*24),"-")</f>
        <v>29.61</v>
      </c>
      <c r="J25" s="172"/>
      <c r="T25" s="290" t="s">
        <v>5389</v>
      </c>
      <c r="U25">
        <v>434</v>
      </c>
      <c r="V25">
        <f t="shared" si="0"/>
        <v>868</v>
      </c>
      <c r="W25" s="44">
        <f t="shared" si="1"/>
        <v>607.59999999999991</v>
      </c>
      <c r="X25" s="172"/>
      <c r="Y25" s="304">
        <f t="shared" si="2"/>
        <v>3472</v>
      </c>
    </row>
    <row r="26" spans="1:25" x14ac:dyDescent="0.25">
      <c r="A26" s="37" t="s">
        <v>5096</v>
      </c>
      <c r="B26" s="38" t="str">
        <f>IF(LEFT(A26,3)="SUB",VLOOKUP(A26,SUBCOMP!A:E,2,0),VLOOKUP(A26,SINAPI!A:E,2,FALSE))</f>
        <v>EPIs ESPECÍFICOS PARA ELETROTÉCNICO</v>
      </c>
      <c r="C26" s="39" t="s">
        <v>5064</v>
      </c>
      <c r="D26" s="39" t="s">
        <v>5136</v>
      </c>
      <c r="E26" s="241">
        <v>2.0833333333333332E-2</v>
      </c>
      <c r="F26" s="40">
        <v>1</v>
      </c>
      <c r="G26" s="41">
        <v>1</v>
      </c>
      <c r="H26" s="204">
        <f>IF(C26="M.O.","-",IF(C26="SUB.",IF(E26="POR SERV.",VLOOKUP(A26,SUBCOMP!A:E,5,0)*G26*F26,VLOOKUP(A26,SUBCOMP!A:E,5,0)*G26*VALUE(E26)*24*F26),IF(E26="POR SERV.",VLOOKUP(A26,'4_AUX_RAT'!A:P,16,0)*G26*F26,VLOOKUP(A26,'4_AUX_RAT'!A:P,16,0)*G26*VALUE(E26)*24*F26)))</f>
        <v>3.4465013843419312</v>
      </c>
      <c r="I26" s="42" t="str">
        <f>IF(C26="M.O.",IF(G26="","",VLOOKUP(A26,SINAPI!A:E,5,FALSE)*G26*F26*VALUE(E26)*24),"-")</f>
        <v>-</v>
      </c>
      <c r="J26" s="172"/>
      <c r="T26" s="290" t="s">
        <v>5390</v>
      </c>
      <c r="U26">
        <v>83</v>
      </c>
      <c r="V26">
        <f t="shared" si="0"/>
        <v>166</v>
      </c>
      <c r="W26" s="44">
        <f t="shared" si="1"/>
        <v>116.19999999999999</v>
      </c>
      <c r="X26" s="172"/>
      <c r="Y26" s="304">
        <f t="shared" si="2"/>
        <v>664</v>
      </c>
    </row>
    <row r="27" spans="1:25" x14ac:dyDescent="0.25">
      <c r="A27" s="279" t="s">
        <v>5274</v>
      </c>
      <c r="B27" s="280" t="s">
        <v>5277</v>
      </c>
      <c r="C27" s="281" t="s">
        <v>4748</v>
      </c>
      <c r="D27" s="281"/>
      <c r="E27" s="282"/>
      <c r="F27" s="283"/>
      <c r="G27" s="284"/>
      <c r="H27" s="285">
        <f>SUM(H28:H30)</f>
        <v>15.394563670986276</v>
      </c>
      <c r="I27" s="285">
        <f>SUM(I28:I30)</f>
        <v>28.86</v>
      </c>
      <c r="J27" s="172"/>
      <c r="T27" s="290" t="s">
        <v>5391</v>
      </c>
      <c r="U27">
        <v>137</v>
      </c>
      <c r="V27">
        <f t="shared" si="0"/>
        <v>274</v>
      </c>
      <c r="W27" s="44">
        <f t="shared" si="1"/>
        <v>191.79999999999998</v>
      </c>
      <c r="X27" s="172"/>
      <c r="Y27" s="304">
        <f t="shared" si="2"/>
        <v>1096</v>
      </c>
    </row>
    <row r="28" spans="1:25" x14ac:dyDescent="0.25">
      <c r="A28" s="37">
        <v>2438</v>
      </c>
      <c r="B28" s="38" t="str">
        <f>IF(LEFT(A28,3)="SUB",VLOOKUP(A28,SUBCOMP!A:E,2,0),VLOOKUP(A28,SINAPI!A:E,2,FALSE))</f>
        <v>ELETROTECNICO</v>
      </c>
      <c r="C28" s="39" t="s">
        <v>4744</v>
      </c>
      <c r="D28" s="39" t="s">
        <v>4745</v>
      </c>
      <c r="E28" s="241">
        <v>3.125E-2</v>
      </c>
      <c r="F28" s="40">
        <v>1</v>
      </c>
      <c r="G28" s="41">
        <v>2</v>
      </c>
      <c r="H28" s="204" t="str">
        <f>IF(C28="M.O.","-",IF(C28="SUB.",IF(E28="POR SERV.",VLOOKUP(A28,SUBCOMP!A:E,5,0)*G28*F28,VLOOKUP(A28,SUBCOMP!A:E,5,0)*G28*VALUE(E28)*24*F28),IF(E28="POR SERV.",VLOOKUP(A28,'4_AUX_RAT'!A:P,16,0)*G28*F28,VLOOKUP(A28,'4_AUX_RAT'!A:P,16,0)*G28*VALUE(E28)*24*F28)))</f>
        <v>-</v>
      </c>
      <c r="I28" s="42">
        <f>IF(C28="M.O.",IF(G28="","",VLOOKUP(A28,SINAPI!A:E,5,FALSE)*G28*F28*VALUE(E28)*24),"-")</f>
        <v>28.86</v>
      </c>
      <c r="J28" s="172"/>
      <c r="T28" s="290" t="s">
        <v>5392</v>
      </c>
      <c r="U28">
        <v>444</v>
      </c>
      <c r="V28">
        <f t="shared" si="0"/>
        <v>888</v>
      </c>
      <c r="W28" s="44">
        <f t="shared" si="1"/>
        <v>621.59999999999991</v>
      </c>
      <c r="X28" s="172"/>
      <c r="Y28" s="304">
        <f t="shared" si="2"/>
        <v>3552</v>
      </c>
    </row>
    <row r="29" spans="1:25" x14ac:dyDescent="0.25">
      <c r="A29" s="37" t="s">
        <v>5096</v>
      </c>
      <c r="B29" s="38" t="str">
        <f>IF(LEFT(A29,3)="SUB",VLOOKUP(A29,SUBCOMP!A:E,2,0),VLOOKUP(A29,SINAPI!A:E,2,FALSE))</f>
        <v>EPIs ESPECÍFICOS PARA ELETROTÉCNICO</v>
      </c>
      <c r="C29" s="39" t="s">
        <v>5064</v>
      </c>
      <c r="D29" s="39" t="s">
        <v>5136</v>
      </c>
      <c r="E29" s="241">
        <v>3.125E-2</v>
      </c>
      <c r="F29" s="40">
        <v>1</v>
      </c>
      <c r="G29" s="41">
        <v>2</v>
      </c>
      <c r="H29" s="204">
        <f>IF(C29="M.O.","-",IF(C29="SUB.",IF(E29="POR SERV.",VLOOKUP(A29,SUBCOMP!A:E,5,0)*G29*F29,VLOOKUP(A29,SUBCOMP!A:E,5,0)*G29*VALUE(E29)*24*F29),IF(E29="POR SERV.",VLOOKUP(A29,'4_AUX_RAT'!A:P,16,0)*G29*F29,VLOOKUP(A29,'4_AUX_RAT'!A:P,16,0)*G29*VALUE(E29)*24*F29)))</f>
        <v>10.339504153025793</v>
      </c>
      <c r="I29" s="42" t="str">
        <f>IF(C29="M.O.",IF(G29="","",VLOOKUP(A29,SINAPI!A:E,5,FALSE)*G29*F29*VALUE(E29)*24),"-")</f>
        <v>-</v>
      </c>
      <c r="J29" s="172"/>
      <c r="T29" s="290" t="s">
        <v>5393</v>
      </c>
      <c r="U29">
        <v>523</v>
      </c>
      <c r="V29">
        <f t="shared" si="0"/>
        <v>1046</v>
      </c>
      <c r="W29" s="44">
        <f t="shared" si="1"/>
        <v>732.19999999999993</v>
      </c>
      <c r="X29" s="172"/>
      <c r="Y29" s="304">
        <f t="shared" si="2"/>
        <v>4184</v>
      </c>
    </row>
    <row r="30" spans="1:25" x14ac:dyDescent="0.25">
      <c r="A30" s="37" t="s">
        <v>5083</v>
      </c>
      <c r="B30" s="38" t="str">
        <f>IF(LEFT(A30,3)="SUB",VLOOKUP(A30,SUBCOMP!A:E,2,0),VLOOKUP(A30,SINAPI!A:E,2,FALSE))</f>
        <v>FERRAMENTAS E SUPORTE - SUBSISTEMA ELETRO-ELETRÔNICA</v>
      </c>
      <c r="C30" s="39" t="s">
        <v>5064</v>
      </c>
      <c r="D30" s="39" t="s">
        <v>5136</v>
      </c>
      <c r="E30" s="241">
        <v>3.125E-2</v>
      </c>
      <c r="F30" s="40">
        <v>0.1</v>
      </c>
      <c r="G30" s="41">
        <v>1</v>
      </c>
      <c r="H30" s="204">
        <f>IF(C30="M.O.","-",IF(C30="SUB.",IF(E30="POR SERV.",VLOOKUP(A30,SUBCOMP!A:E,5,0)*G30*F30,VLOOKUP(A30,SUBCOMP!A:E,5,0)*G30*VALUE(E30)*24*F30),IF(E30="POR SERV.",VLOOKUP(A30,'4_AUX_RAT'!A:P,16,0)*G30*F30,VLOOKUP(A30,'4_AUX_RAT'!A:P,16,0)*G30*VALUE(E30)*24*F30)))</f>
        <v>5.0550595179604834</v>
      </c>
      <c r="I30" s="42" t="str">
        <f>IF(C30="M.O.",IF(G30="","",VLOOKUP(A30,SINAPI!A:E,5,FALSE)*G30*F30*VALUE(E30)*24),"-")</f>
        <v>-</v>
      </c>
      <c r="J30" s="172"/>
      <c r="T30" s="290" t="s">
        <v>5394</v>
      </c>
      <c r="U30">
        <v>135</v>
      </c>
      <c r="V30">
        <f t="shared" si="0"/>
        <v>270</v>
      </c>
      <c r="W30" s="44">
        <f t="shared" si="1"/>
        <v>189</v>
      </c>
      <c r="X30" s="172"/>
      <c r="Y30" s="304">
        <f t="shared" si="2"/>
        <v>1080</v>
      </c>
    </row>
    <row r="31" spans="1:25" x14ac:dyDescent="0.25">
      <c r="A31" s="279" t="s">
        <v>5276</v>
      </c>
      <c r="B31" s="280" t="s">
        <v>5275</v>
      </c>
      <c r="C31" s="281" t="s">
        <v>4748</v>
      </c>
      <c r="D31" s="281"/>
      <c r="E31" s="282"/>
      <c r="F31" s="283"/>
      <c r="G31" s="284"/>
      <c r="H31" s="285">
        <f>SUM(H32:H35)</f>
        <v>30.337318300600749</v>
      </c>
      <c r="I31" s="285">
        <f>SUM(I32:I35)</f>
        <v>38.47999999999999</v>
      </c>
      <c r="J31" s="172"/>
      <c r="T31" s="290" t="s">
        <v>5395</v>
      </c>
      <c r="U31">
        <v>309</v>
      </c>
      <c r="V31">
        <f t="shared" si="0"/>
        <v>618</v>
      </c>
      <c r="W31" s="44">
        <f t="shared" si="1"/>
        <v>432.59999999999997</v>
      </c>
      <c r="X31" s="172"/>
      <c r="Y31" s="304">
        <f t="shared" si="2"/>
        <v>2472</v>
      </c>
    </row>
    <row r="32" spans="1:25" x14ac:dyDescent="0.25">
      <c r="A32" s="37">
        <v>2438</v>
      </c>
      <c r="B32" s="38" t="str">
        <f>IF(LEFT(A32,3)="SUB",VLOOKUP(A32,SUBCOMP!A:E,2,0),VLOOKUP(A32,SINAPI!A:E,2,FALSE))</f>
        <v>ELETROTECNICO</v>
      </c>
      <c r="C32" s="39" t="s">
        <v>4744</v>
      </c>
      <c r="D32" s="39" t="s">
        <v>4745</v>
      </c>
      <c r="E32" s="241">
        <v>4.1666666666666664E-2</v>
      </c>
      <c r="F32" s="40">
        <v>1</v>
      </c>
      <c r="G32" s="41">
        <v>2</v>
      </c>
      <c r="H32" s="204" t="str">
        <f>IF(C32="M.O.","-",IF(C32="SUB.",IF(E32="POR SERV.",VLOOKUP(A32,SUBCOMP!A:E,5,0)*G32*F32,VLOOKUP(A32,SUBCOMP!A:E,5,0)*G32*VALUE(E32)*24*F32),IF(E32="POR SERV.",VLOOKUP(A32,'4_AUX_RAT'!A:P,16,0)*G32*F32,VLOOKUP(A32,'4_AUX_RAT'!A:P,16,0)*G32*VALUE(E32)*24*F32)))</f>
        <v>-</v>
      </c>
      <c r="I32" s="42">
        <f>IF(C32="M.O.",IF(G32="","",VLOOKUP(A32,SINAPI!A:E,5,FALSE)*G32*F32*VALUE(E32)*24),"-")</f>
        <v>38.47999999999999</v>
      </c>
      <c r="J32" s="172"/>
      <c r="T32" s="290" t="s">
        <v>5396</v>
      </c>
      <c r="U32">
        <v>194</v>
      </c>
      <c r="V32">
        <f t="shared" si="0"/>
        <v>388</v>
      </c>
      <c r="W32" s="44">
        <f t="shared" si="1"/>
        <v>271.59999999999997</v>
      </c>
      <c r="X32" s="172"/>
      <c r="Y32" s="304">
        <f t="shared" si="2"/>
        <v>1552</v>
      </c>
    </row>
    <row r="33" spans="1:25" x14ac:dyDescent="0.25">
      <c r="A33" s="37" t="s">
        <v>5096</v>
      </c>
      <c r="B33" s="38" t="str">
        <f>IF(LEFT(A33,3)="SUB",VLOOKUP(A33,SUBCOMP!A:E,2,0),VLOOKUP(A33,SINAPI!A:E,2,FALSE))</f>
        <v>EPIs ESPECÍFICOS PARA ELETROTÉCNICO</v>
      </c>
      <c r="C33" s="39" t="s">
        <v>5064</v>
      </c>
      <c r="D33" s="39" t="s">
        <v>5136</v>
      </c>
      <c r="E33" s="241">
        <v>4.1666666666666664E-2</v>
      </c>
      <c r="F33" s="40">
        <v>1</v>
      </c>
      <c r="G33" s="41">
        <v>2</v>
      </c>
      <c r="H33" s="204">
        <f>IF(C33="M.O.","-",IF(C33="SUB.",IF(E33="POR SERV.",VLOOKUP(A33,SUBCOMP!A:E,5,0)*G33*F33,VLOOKUP(A33,SUBCOMP!A:E,5,0)*G33*VALUE(E33)*24*F33),IF(E33="POR SERV.",VLOOKUP(A33,'4_AUX_RAT'!A:P,16,0)*G33*F33,VLOOKUP(A33,'4_AUX_RAT'!A:P,16,0)*G33*VALUE(E33)*24*F33)))</f>
        <v>13.786005537367725</v>
      </c>
      <c r="I33" s="42" t="str">
        <f>IF(C33="M.O.",IF(G33="","",VLOOKUP(A33,SINAPI!A:E,5,FALSE)*G33*F33*VALUE(E33)*24),"-")</f>
        <v>-</v>
      </c>
      <c r="J33" s="172"/>
      <c r="V33" s="304"/>
      <c r="W33" s="172"/>
      <c r="X33" s="172"/>
      <c r="Y33" s="304"/>
    </row>
    <row r="34" spans="1:25" x14ac:dyDescent="0.25">
      <c r="A34" s="37" t="s">
        <v>5084</v>
      </c>
      <c r="B34" s="38" t="str">
        <f>IF(LEFT(A34,3)="SUB",VLOOKUP(A34,SUBCOMP!A:E,2,0),VLOOKUP(A34,SINAPI!A:E,2,FALSE))</f>
        <v>INSUMOS DE MANUTENÇÃO</v>
      </c>
      <c r="C34" s="39" t="s">
        <v>5064</v>
      </c>
      <c r="D34" s="39" t="s">
        <v>5136</v>
      </c>
      <c r="E34" s="241">
        <v>4.1666666666666664E-2</v>
      </c>
      <c r="F34" s="40">
        <v>1</v>
      </c>
      <c r="G34" s="41">
        <v>1</v>
      </c>
      <c r="H34" s="204">
        <f>IF(C34="M.O.","-",IF(C34="SUB.",IF(E34="POR SERV.",VLOOKUP(A34,SUBCOMP!A:E,5,0)*G34*F34,VLOOKUP(A34,SUBCOMP!A:E,5,0)*G34*VALUE(E34)*24*F34),IF(E34="POR SERV.",VLOOKUP(A34,'4_AUX_RAT'!A:P,16,0)*G34*F34,VLOOKUP(A34,'4_AUX_RAT'!A:P,16,0)*G34*VALUE(E34)*24*F34)))</f>
        <v>9.8112334059523807</v>
      </c>
      <c r="I34" s="42" t="str">
        <f>IF(C34="M.O.",IF(G34="","",VLOOKUP(A34,SINAPI!A:E,5,FALSE)*G34*F34*VALUE(E34)*24),"-")</f>
        <v>-</v>
      </c>
      <c r="J34" s="172"/>
    </row>
    <row r="35" spans="1:25" x14ac:dyDescent="0.25">
      <c r="A35" s="37" t="s">
        <v>5083</v>
      </c>
      <c r="B35" s="38" t="str">
        <f>IF(LEFT(A35,3)="SUB",VLOOKUP(A35,SUBCOMP!A:E,2,0),VLOOKUP(A35,SINAPI!A:E,2,FALSE))</f>
        <v>FERRAMENTAS E SUPORTE - SUBSISTEMA ELETRO-ELETRÔNICA</v>
      </c>
      <c r="C35" s="39" t="s">
        <v>5064</v>
      </c>
      <c r="D35" s="39" t="s">
        <v>5136</v>
      </c>
      <c r="E35" s="241">
        <v>4.1666666666666664E-2</v>
      </c>
      <c r="F35" s="40">
        <v>0.1</v>
      </c>
      <c r="G35" s="41">
        <v>1</v>
      </c>
      <c r="H35" s="204">
        <f>IF(C35="M.O.","-",IF(C35="SUB.",IF(E35="POR SERV.",VLOOKUP(A35,SUBCOMP!A:E,5,0)*G35*F35,VLOOKUP(A35,SUBCOMP!A:E,5,0)*G35*VALUE(E35)*24*F35),IF(E35="POR SERV.",VLOOKUP(A35,'4_AUX_RAT'!A:P,16,0)*G35*F35,VLOOKUP(A35,'4_AUX_RAT'!A:P,16,0)*G35*VALUE(E35)*24*F35)))</f>
        <v>6.7400793572806439</v>
      </c>
      <c r="I35" s="42" t="str">
        <f>IF(C35="M.O.",IF(G35="","",VLOOKUP(A35,SINAPI!A:E,5,FALSE)*G35*F35*VALUE(E35)*24),"-")</f>
        <v>-</v>
      </c>
      <c r="J35" s="172"/>
    </row>
    <row r="36" spans="1:25" x14ac:dyDescent="0.25">
      <c r="A36" s="279" t="s">
        <v>5279</v>
      </c>
      <c r="B36" s="280" t="s">
        <v>5278</v>
      </c>
      <c r="C36" s="281" t="s">
        <v>4748</v>
      </c>
      <c r="D36" s="281"/>
      <c r="E36" s="282"/>
      <c r="F36" s="283"/>
      <c r="G36" s="284"/>
      <c r="H36" s="285">
        <f>SUM(H37:H39)</f>
        <v>22.345397591063158</v>
      </c>
      <c r="I36" s="285">
        <f>SUM(I37:I39)</f>
        <v>29.61</v>
      </c>
      <c r="J36" s="172"/>
    </row>
    <row r="37" spans="1:25" x14ac:dyDescent="0.25">
      <c r="A37" s="37">
        <v>34782</v>
      </c>
      <c r="B37" s="38" t="s">
        <v>5080</v>
      </c>
      <c r="C37" s="39" t="s">
        <v>4744</v>
      </c>
      <c r="D37" s="39" t="s">
        <v>4745</v>
      </c>
      <c r="E37" s="241">
        <v>2.0833333333333332E-2</v>
      </c>
      <c r="F37" s="40">
        <v>0.5</v>
      </c>
      <c r="G37" s="41">
        <v>1</v>
      </c>
      <c r="H37" s="204" t="str">
        <f>IF(C37="M.O.","-",IF(C37="SUB.",IF(E37="POR SERV.",VLOOKUP(A37,SUBCOMP!A:E,5,0)*G37*F37,VLOOKUP(A37,SUBCOMP!A:E,5,0)*G37*VALUE(E37)*24*F37),IF(E37="POR SERV.",VLOOKUP(A37,'4_AUX_RAT'!A:P,16,0)*G37*F37,VLOOKUP(A37,'4_AUX_RAT'!A:P,16,0)*G37*VALUE(E37)*24*F37)))</f>
        <v>-</v>
      </c>
      <c r="I37" s="42">
        <f>IF(C37="M.O.",IF(G37="","",VLOOKUP(A37,SINAPI!A:E,5,FALSE)*G37*F37*VALUE(E37)*24),"-")</f>
        <v>29.61</v>
      </c>
      <c r="J37" s="172"/>
    </row>
    <row r="38" spans="1:25" x14ac:dyDescent="0.25">
      <c r="A38" s="37" t="s">
        <v>5096</v>
      </c>
      <c r="B38" s="38" t="str">
        <f>IF(LEFT(A38,3)="SUB",VLOOKUP(A38,SUBCOMP!A:E,2,0),VLOOKUP(A38,SINAPI!A:E,2,FALSE))</f>
        <v>EPIs ESPECÍFICOS PARA ELETROTÉCNICO</v>
      </c>
      <c r="C38" s="39" t="s">
        <v>5064</v>
      </c>
      <c r="D38" s="39" t="s">
        <v>5136</v>
      </c>
      <c r="E38" s="241">
        <v>0.125</v>
      </c>
      <c r="F38" s="40">
        <v>1</v>
      </c>
      <c r="G38" s="41">
        <v>1</v>
      </c>
      <c r="H38" s="204">
        <f>IF(C38="M.O.","-",IF(C38="SUB.",IF(E38="POR SERV.",VLOOKUP(A38,SUBCOMP!A:E,5,0)*G38*F38,VLOOKUP(A38,SUBCOMP!A:E,5,0)*G38*VALUE(E38)*24*F38),IF(E38="POR SERV.",VLOOKUP(A38,'4_AUX_RAT'!A:P,16,0)*G38*F38,VLOOKUP(A38,'4_AUX_RAT'!A:P,16,0)*G38*VALUE(E38)*24*F38)))</f>
        <v>20.679008306051585</v>
      </c>
      <c r="I38" s="42" t="str">
        <f>IF(C38="M.O.",IF(G38="","",VLOOKUP(A38,SINAPI!A:E,5,FALSE)*G38*F38*VALUE(E38)*24),"-")</f>
        <v>-</v>
      </c>
      <c r="J38" s="172"/>
    </row>
    <row r="39" spans="1:25" x14ac:dyDescent="0.25">
      <c r="A39" s="37" t="s">
        <v>5061</v>
      </c>
      <c r="B39" s="38" t="str">
        <f>IF(LEFT(A39,3)="SUB",VLOOKUP(A39,SUBCOMP!A:E,2,0),VLOOKUP(A39,SINAPI!A:E,2,FALSE))</f>
        <v>EQUIPAMENTOS MEDIÇÃO - SUBSISTEMA ELÉTRICA</v>
      </c>
      <c r="C39" s="39" t="s">
        <v>5064</v>
      </c>
      <c r="D39" s="39" t="s">
        <v>5136</v>
      </c>
      <c r="E39" s="241">
        <v>2.0833333333333332E-2</v>
      </c>
      <c r="F39" s="40">
        <v>0.3</v>
      </c>
      <c r="G39" s="41">
        <v>1</v>
      </c>
      <c r="H39" s="204">
        <f>IF(C39="M.O.","-",IF(C39="SUB.",IF(E39="POR SERV.",VLOOKUP(A39,SUBCOMP!A:E,5,0)*G39*F39,VLOOKUP(A39,SUBCOMP!A:E,5,0)*G39*VALUE(E39)*24*F39),IF(E39="POR SERV.",VLOOKUP(A39,'4_AUX_RAT'!A:P,16,0)*G39*F39,VLOOKUP(A39,'4_AUX_RAT'!A:P,16,0)*G39*VALUE(E39)*24*F39)))</f>
        <v>1.6663892850115738</v>
      </c>
      <c r="I39" s="42" t="str">
        <f>IF(C39="M.O.",IF(G39="","",VLOOKUP(A39,SINAPI!A:E,5,FALSE)*G39*F39*VALUE(E39)*24),"-")</f>
        <v>-</v>
      </c>
      <c r="J39" s="172"/>
    </row>
    <row r="40" spans="1:25" x14ac:dyDescent="0.25">
      <c r="A40" s="279" t="s">
        <v>5280</v>
      </c>
      <c r="B40" s="280" t="s">
        <v>5281</v>
      </c>
      <c r="C40" s="281" t="s">
        <v>4748</v>
      </c>
      <c r="D40" s="281"/>
      <c r="E40" s="282"/>
      <c r="F40" s="283"/>
      <c r="G40" s="284"/>
      <c r="H40" s="285">
        <f>SUM(H41:H43)</f>
        <v>10.263042447324185</v>
      </c>
      <c r="I40" s="285">
        <f>SUM(I41:I43)</f>
        <v>19.239999999999995</v>
      </c>
      <c r="J40" s="172"/>
    </row>
    <row r="41" spans="1:25" x14ac:dyDescent="0.25">
      <c r="A41" s="37">
        <v>2438</v>
      </c>
      <c r="B41" s="38" t="str">
        <f>IF(LEFT(A41,3)="SUB",VLOOKUP(A41,SUBCOMP!A:E,2,0),VLOOKUP(A41,SINAPI!A:E,2,FALSE))</f>
        <v>ELETROTECNICO</v>
      </c>
      <c r="C41" s="39" t="s">
        <v>4744</v>
      </c>
      <c r="D41" s="39" t="s">
        <v>4745</v>
      </c>
      <c r="E41" s="241">
        <v>2.0833333333333332E-2</v>
      </c>
      <c r="F41" s="40">
        <v>1</v>
      </c>
      <c r="G41" s="41">
        <v>2</v>
      </c>
      <c r="H41" s="204" t="str">
        <f>IF(C41="M.O.","-",IF(C41="SUB.",IF(E41="POR SERV.",VLOOKUP(A41,SUBCOMP!A:E,5,0)*G41*F41,VLOOKUP(A41,SUBCOMP!A:E,5,0)*G41*VALUE(E41)*24*F41),IF(E41="POR SERV.",VLOOKUP(A41,'4_AUX_RAT'!A:P,16,0)*G41*F41,VLOOKUP(A41,'4_AUX_RAT'!A:P,16,0)*G41*VALUE(E41)*24*F41)))</f>
        <v>-</v>
      </c>
      <c r="I41" s="42">
        <f>IF(C41="M.O.",IF(G41="","",VLOOKUP(A41,SINAPI!A:E,5,FALSE)*G41*F41*VALUE(E41)*24),"-")</f>
        <v>19.239999999999995</v>
      </c>
      <c r="J41" s="172"/>
    </row>
    <row r="42" spans="1:25" x14ac:dyDescent="0.25">
      <c r="A42" s="37" t="s">
        <v>5096</v>
      </c>
      <c r="B42" s="38" t="str">
        <f>IF(LEFT(A42,3)="SUB",VLOOKUP(A42,SUBCOMP!A:E,2,0),VLOOKUP(A42,SINAPI!A:E,2,FALSE))</f>
        <v>EPIs ESPECÍFICOS PARA ELETROTÉCNICO</v>
      </c>
      <c r="C42" s="39" t="s">
        <v>5064</v>
      </c>
      <c r="D42" s="39" t="s">
        <v>5136</v>
      </c>
      <c r="E42" s="241">
        <v>2.0833333333333332E-2</v>
      </c>
      <c r="F42" s="40">
        <v>1</v>
      </c>
      <c r="G42" s="41">
        <v>2</v>
      </c>
      <c r="H42" s="204">
        <f>IF(C42="M.O.","-",IF(C42="SUB.",IF(E42="POR SERV.",VLOOKUP(A42,SUBCOMP!A:E,5,0)*G42*F42,VLOOKUP(A42,SUBCOMP!A:E,5,0)*G42*VALUE(E42)*24*F42),IF(E42="POR SERV.",VLOOKUP(A42,'4_AUX_RAT'!A:P,16,0)*G42*F42,VLOOKUP(A42,'4_AUX_RAT'!A:P,16,0)*G42*VALUE(E42)*24*F42)))</f>
        <v>6.8930027686838624</v>
      </c>
      <c r="I42" s="42" t="str">
        <f>IF(C42="M.O.",IF(G42="","",VLOOKUP(A42,SINAPI!A:E,5,FALSE)*G42*F42*VALUE(E42)*24),"-")</f>
        <v>-</v>
      </c>
      <c r="J42" s="172"/>
    </row>
    <row r="43" spans="1:25" x14ac:dyDescent="0.25">
      <c r="A43" s="37" t="s">
        <v>5083</v>
      </c>
      <c r="B43" s="38" t="str">
        <f>IF(LEFT(A43,3)="SUB",VLOOKUP(A43,SUBCOMP!A:E,2,0),VLOOKUP(A43,SINAPI!A:E,2,FALSE))</f>
        <v>FERRAMENTAS E SUPORTE - SUBSISTEMA ELETRO-ELETRÔNICA</v>
      </c>
      <c r="C43" s="39" t="s">
        <v>5064</v>
      </c>
      <c r="D43" s="39" t="s">
        <v>5136</v>
      </c>
      <c r="E43" s="241">
        <v>2.0833333333333332E-2</v>
      </c>
      <c r="F43" s="40">
        <v>0.1</v>
      </c>
      <c r="G43" s="41">
        <v>1</v>
      </c>
      <c r="H43" s="204">
        <f>IF(C43="M.O.","-",IF(C43="SUB.",IF(E43="POR SERV.",VLOOKUP(A43,SUBCOMP!A:E,5,0)*G43*F43,VLOOKUP(A43,SUBCOMP!A:E,5,0)*G43*VALUE(E43)*24*F43),IF(E43="POR SERV.",VLOOKUP(A43,'4_AUX_RAT'!A:P,16,0)*G43*F43,VLOOKUP(A43,'4_AUX_RAT'!A:P,16,0)*G43*VALUE(E43)*24*F43)))</f>
        <v>3.3700396786403219</v>
      </c>
      <c r="I43" s="42" t="str">
        <f>IF(C43="M.O.",IF(G43="","",VLOOKUP(A43,SINAPI!A:E,5,FALSE)*G43*F43*VALUE(E43)*24),"-")</f>
        <v>-</v>
      </c>
      <c r="J43" s="172"/>
    </row>
    <row r="44" spans="1:25" x14ac:dyDescent="0.25">
      <c r="A44" s="279" t="s">
        <v>5282</v>
      </c>
      <c r="B44" s="280" t="s">
        <v>5283</v>
      </c>
      <c r="C44" s="281" t="s">
        <v>4748</v>
      </c>
      <c r="D44" s="281"/>
      <c r="E44" s="282"/>
      <c r="F44" s="283"/>
      <c r="G44" s="284"/>
      <c r="H44" s="285">
        <f>SUM(H45:H46)</f>
        <v>9.1906703582451499</v>
      </c>
      <c r="I44" s="285">
        <f>SUM(I45:I46)</f>
        <v>25.653333333333329</v>
      </c>
      <c r="J44" s="172"/>
    </row>
    <row r="45" spans="1:25" x14ac:dyDescent="0.25">
      <c r="A45" s="37">
        <v>2438</v>
      </c>
      <c r="B45" s="38" t="str">
        <f>IF(LEFT(A45,3)="SUB",VLOOKUP(A45,SUBCOMP!A:E,2,0),VLOOKUP(A45,SINAPI!A:E,2,FALSE))</f>
        <v>ELETROTECNICO</v>
      </c>
      <c r="C45" s="39" t="s">
        <v>4744</v>
      </c>
      <c r="D45" s="39" t="s">
        <v>4745</v>
      </c>
      <c r="E45" s="241">
        <v>2.7777777777777776E-2</v>
      </c>
      <c r="F45" s="40">
        <v>1</v>
      </c>
      <c r="G45" s="41">
        <v>2</v>
      </c>
      <c r="H45" s="204" t="str">
        <f>IF(C45="M.O.","-",IF(C45="SUB.",IF(E45="POR SERV.",VLOOKUP(A45,SUBCOMP!A:E,5,0)*G45*F45,VLOOKUP(A45,SUBCOMP!A:E,5,0)*G45*VALUE(E45)*24*F45),IF(E45="POR SERV.",VLOOKUP(A45,'4_AUX_RAT'!A:P,16,0)*G45*F45,VLOOKUP(A45,'4_AUX_RAT'!A:P,16,0)*G45*VALUE(E45)*24*F45)))</f>
        <v>-</v>
      </c>
      <c r="I45" s="42">
        <f>IF(C45="M.O.",IF(G45="","",VLOOKUP(A45,SINAPI!A:E,5,FALSE)*G45*F45*VALUE(E45)*24),"-")</f>
        <v>25.653333333333329</v>
      </c>
      <c r="J45" s="172"/>
    </row>
    <row r="46" spans="1:25" x14ac:dyDescent="0.25">
      <c r="A46" s="37" t="s">
        <v>5096</v>
      </c>
      <c r="B46" s="38" t="str">
        <f>IF(LEFT(A46,3)="SUB",VLOOKUP(A46,SUBCOMP!A:E,2,0),VLOOKUP(A46,SINAPI!A:E,2,FALSE))</f>
        <v>EPIs ESPECÍFICOS PARA ELETROTÉCNICO</v>
      </c>
      <c r="C46" s="39" t="s">
        <v>5064</v>
      </c>
      <c r="D46" s="39" t="s">
        <v>5136</v>
      </c>
      <c r="E46" s="241">
        <v>2.7777777777777776E-2</v>
      </c>
      <c r="F46" s="40">
        <v>1</v>
      </c>
      <c r="G46" s="41">
        <v>2</v>
      </c>
      <c r="H46" s="204">
        <f>IF(C46="M.O.","-",IF(C46="SUB.",IF(E46="POR SERV.",VLOOKUP(A46,SUBCOMP!A:E,5,0)*G46*F46,VLOOKUP(A46,SUBCOMP!A:E,5,0)*G46*VALUE(E46)*24*F46),IF(E46="POR SERV.",VLOOKUP(A46,'4_AUX_RAT'!A:P,16,0)*G46*F46,VLOOKUP(A46,'4_AUX_RAT'!A:P,16,0)*G46*VALUE(E46)*24*F46)))</f>
        <v>9.1906703582451499</v>
      </c>
      <c r="I46" s="42" t="str">
        <f>IF(C46="M.O.",IF(G46="","",VLOOKUP(A46,SINAPI!A:E,5,FALSE)*G46*F46*VALUE(E46)*24),"-")</f>
        <v>-</v>
      </c>
      <c r="J46" s="172"/>
    </row>
    <row r="47" spans="1:25" x14ac:dyDescent="0.25">
      <c r="A47" s="279" t="s">
        <v>5285</v>
      </c>
      <c r="B47" s="280" t="s">
        <v>5286</v>
      </c>
      <c r="C47" s="281" t="s">
        <v>4748</v>
      </c>
      <c r="D47" s="281"/>
      <c r="E47" s="282"/>
      <c r="F47" s="283"/>
      <c r="G47" s="284"/>
      <c r="H47" s="285">
        <f>SUM(H48:H49)</f>
        <v>237.65591307457007</v>
      </c>
      <c r="I47" s="285">
        <f>SUM(I48:I49)</f>
        <v>177.66</v>
      </c>
      <c r="J47" s="172"/>
    </row>
    <row r="48" spans="1:25" x14ac:dyDescent="0.25">
      <c r="A48" s="37">
        <v>34782</v>
      </c>
      <c r="B48" s="38" t="s">
        <v>5080</v>
      </c>
      <c r="C48" s="39" t="s">
        <v>4744</v>
      </c>
      <c r="D48" s="39" t="s">
        <v>4745</v>
      </c>
      <c r="E48" s="241">
        <v>0.125</v>
      </c>
      <c r="F48" s="40">
        <v>0.5</v>
      </c>
      <c r="G48" s="41">
        <v>1</v>
      </c>
      <c r="H48" s="204" t="str">
        <f>IF(C48="M.O.","-",IF(C48="SUB.",IF(E48="POR SERV.",VLOOKUP(A48,SUBCOMP!A:E,5,0)*G48*F48,VLOOKUP(A48,SUBCOMP!A:E,5,0)*G48*VALUE(E48)*24*F48),IF(E48="POR SERV.",VLOOKUP(A48,'4_AUX_RAT'!A:P,16,0)*G48*F48,VLOOKUP(A48,'4_AUX_RAT'!A:P,16,0)*G48*VALUE(E48)*24*F48)))</f>
        <v>-</v>
      </c>
      <c r="I48" s="42">
        <f>IF(C48="M.O.",IF(G48="","",VLOOKUP(A48,SINAPI!A:E,5,FALSE)*G48*F48*VALUE(E48)*24),"-")</f>
        <v>177.66</v>
      </c>
      <c r="J48" s="172"/>
    </row>
    <row r="49" spans="1:10" x14ac:dyDescent="0.25">
      <c r="A49" s="37" t="s">
        <v>5140</v>
      </c>
      <c r="B49" s="38" t="str">
        <f>IF(LEFT(A49,3)="SUB",VLOOKUP(A49,SUBCOMP!A:E,2,0),VLOOKUP(A49,SINAPI!A:E,2,FALSE))</f>
        <v>RELATÓRIO DE MANUTENÇÃO PREDITIVA E PREVENTIVA</v>
      </c>
      <c r="C49" s="39" t="s">
        <v>5064</v>
      </c>
      <c r="D49" s="39" t="s">
        <v>4748</v>
      </c>
      <c r="E49" s="241">
        <v>4.1666666666666664E-2</v>
      </c>
      <c r="F49" s="40">
        <v>1</v>
      </c>
      <c r="G49" s="41">
        <v>1</v>
      </c>
      <c r="H49" s="204">
        <f>IF(C49="M.O.","-",IF(C49="SUB.",IF(E49="POR SERV.",VLOOKUP(A49,SUBCOMP!A:E,5,0)*G49*F49,VLOOKUP(A49,SUBCOMP!A:E,5,0)*G49*VALUE(E49)*24*F49),IF(E49="POR SERV.",VLOOKUP(A49,'4_AUX_RAT'!A:P,16,0)*G49*F49,VLOOKUP(A49,'4_AUX_RAT'!A:P,16,0)*G49*VALUE(E49)*24*F49)))</f>
        <v>237.65591307457007</v>
      </c>
      <c r="I49" s="42" t="str">
        <f>IF(C49="M.O.",IF(G49="","",VLOOKUP(A49,SINAPI!A:E,5,FALSE)*G49*F49*VALUE(E49)*24),"-")</f>
        <v>-</v>
      </c>
      <c r="J49" s="172"/>
    </row>
    <row r="50" spans="1:10" x14ac:dyDescent="0.25">
      <c r="J50" s="242"/>
    </row>
    <row r="51" spans="1:10" x14ac:dyDescent="0.25">
      <c r="A51" s="24" t="s">
        <v>4747</v>
      </c>
      <c r="B51" s="25" t="s">
        <v>5193</v>
      </c>
      <c r="C51" s="26"/>
      <c r="D51" s="26"/>
      <c r="E51" s="26"/>
      <c r="F51" s="27"/>
      <c r="G51" s="28"/>
      <c r="H51" s="5"/>
      <c r="I51" s="5"/>
    </row>
    <row r="52" spans="1:10" x14ac:dyDescent="0.25">
      <c r="A52" s="29"/>
      <c r="B52" s="30"/>
      <c r="C52" s="30"/>
      <c r="D52" s="30"/>
      <c r="E52" s="30"/>
      <c r="F52" s="31"/>
      <c r="G52" s="32"/>
      <c r="H52" s="255"/>
      <c r="I52" s="255"/>
    </row>
    <row r="53" spans="1:10" x14ac:dyDescent="0.25">
      <c r="A53" s="33" t="s">
        <v>5186</v>
      </c>
      <c r="B53" s="34" t="s">
        <v>5185</v>
      </c>
      <c r="C53" s="35" t="s">
        <v>4832</v>
      </c>
      <c r="D53" s="35" t="s">
        <v>4812</v>
      </c>
      <c r="E53" s="35" t="s">
        <v>5137</v>
      </c>
      <c r="F53" s="35" t="s">
        <v>5167</v>
      </c>
      <c r="G53" s="36" t="s">
        <v>5138</v>
      </c>
      <c r="H53" s="270">
        <f>SUM(H54:H61)</f>
        <v>183.51507672126655</v>
      </c>
      <c r="I53" s="271">
        <f>SUM(I54:I61)</f>
        <v>977</v>
      </c>
      <c r="J53" s="172">
        <f>I53+H53</f>
        <v>1160.5150767212665</v>
      </c>
    </row>
    <row r="54" spans="1:10" x14ac:dyDescent="0.25">
      <c r="A54" s="37">
        <v>34782</v>
      </c>
      <c r="B54" s="38" t="s">
        <v>5080</v>
      </c>
      <c r="C54" s="39" t="s">
        <v>4744</v>
      </c>
      <c r="D54" s="39" t="s">
        <v>4745</v>
      </c>
      <c r="E54" s="241">
        <v>0.41666666666666669</v>
      </c>
      <c r="F54" s="40">
        <v>0.5</v>
      </c>
      <c r="G54" s="41">
        <v>1</v>
      </c>
      <c r="H54" s="204" t="str">
        <f>IF(C54="M.O.","-",IF(C54="SUB.",IF(E54="POR SERV.",VLOOKUP(A54,SUBCOMP!A:E,5,0)*G54*F54,VLOOKUP(A54,SUBCOMP!A:E,5,0)*G54*VALUE(E54)*24*F54),IF(E54="POR SERV.",VLOOKUP(A54,'4_AUX_RAT'!A:P,16,0)*G54*F54,VLOOKUP(A54,'4_AUX_RAT'!A:P,16,0)*G54*VALUE(E54)*24*F54)))</f>
        <v>-</v>
      </c>
      <c r="I54" s="42">
        <f>IF(C54="M.O.",IF(G54="","",VLOOKUP(A54,SINAPI!A:E,5,FALSE)*G54*F54*VALUE(E54)*24),"-")</f>
        <v>592.20000000000005</v>
      </c>
    </row>
    <row r="55" spans="1:10" x14ac:dyDescent="0.25">
      <c r="A55" s="37">
        <v>2438</v>
      </c>
      <c r="B55" s="38" t="str">
        <f>IF(LEFT(A55,3)="SUB",VLOOKUP(A55,SUBCOMP!A:E,2,0),VLOOKUP(A55,SINAPI!A:E,2,FALSE))</f>
        <v>ELETROTECNICO</v>
      </c>
      <c r="C55" s="39" t="s">
        <v>4744</v>
      </c>
      <c r="D55" s="39" t="s">
        <v>4745</v>
      </c>
      <c r="E55" s="241">
        <f>E54</f>
        <v>0.41666666666666669</v>
      </c>
      <c r="F55" s="40">
        <v>1</v>
      </c>
      <c r="G55" s="41">
        <v>2</v>
      </c>
      <c r="H55" s="204" t="str">
        <f>IF(C55="M.O.","-",IF(C55="SUB.",IF(E55="POR SERV.",VLOOKUP(A55,SUBCOMP!A:E,5,0)*G55*F55,VLOOKUP(A55,SUBCOMP!A:E,5,0)*G55*VALUE(E55)*24*F55),IF(E55="POR SERV.",VLOOKUP(A55,'4_AUX_RAT'!A:P,16,0)*G55*F55,VLOOKUP(A55,'4_AUX_RAT'!A:P,16,0)*G55*VALUE(E55)*24*F55)))</f>
        <v>-</v>
      </c>
      <c r="I55" s="42">
        <f>IF(C55="M.O.",IF(G55="","",VLOOKUP(A55,SINAPI!A:E,5,FALSE)*G55*F55*VALUE(E55)*24),"-")</f>
        <v>384.79999999999995</v>
      </c>
    </row>
    <row r="56" spans="1:10" x14ac:dyDescent="0.25">
      <c r="A56" s="37">
        <v>13617</v>
      </c>
      <c r="B56" s="38" t="str">
        <f>IF(LEFT(A56,3)="SUB",VLOOKUP(A56,SUBCOMP!A:E,2,0),VLOOKUP(A56,SINAPI!A:E,2,FALSE))</f>
        <v>PICAPE CABINE SIMPLES COM MOTOR 1.6 FLEX, CAMBIO MANUAL, POTENCIA 101/104 CV, 2 PORTAS</v>
      </c>
      <c r="C56" s="39" t="s">
        <v>4746</v>
      </c>
      <c r="D56" s="39" t="s">
        <v>4812</v>
      </c>
      <c r="E56" s="241" t="s">
        <v>5165</v>
      </c>
      <c r="F56" s="40">
        <v>0.2</v>
      </c>
      <c r="G56" s="41">
        <v>1</v>
      </c>
      <c r="H56" s="204">
        <f>IF(C56="M.O.","-",IF(C56="SUB.",IF(E56="POR SERV.",VLOOKUP(A56,SUBCOMP!A:E,5,0)*G56*F56,VLOOKUP(A56,SUBCOMP!A:E,5,0)*G56*VALUE(E56)*24*F56),IF(E56="POR SERV.",VLOOKUP(A56,'4_AUX_RAT'!A:P,16,0)*G56*F56,VLOOKUP(A56,'4_AUX_RAT'!A:P,16,0)*G56*VALUE(E56)*24*F56)))</f>
        <v>92.085343234560185</v>
      </c>
      <c r="I56" s="42" t="str">
        <f>IF(C56="M.O.",IF(G56="","",VLOOKUP(A56,SINAPI!A:E,5,FALSE)*G56*F56*VALUE(E56)*24),"-")</f>
        <v>-</v>
      </c>
    </row>
    <row r="57" spans="1:10" x14ac:dyDescent="0.25">
      <c r="A57" s="37">
        <v>4222</v>
      </c>
      <c r="B57" s="38" t="str">
        <f>VLOOKUP(A57,'4_AUX_RAT'!A:B,2,0)</f>
        <v>GASOLINA COMUM</v>
      </c>
      <c r="C57" s="39" t="s">
        <v>4939</v>
      </c>
      <c r="D57" s="39" t="s">
        <v>5168</v>
      </c>
      <c r="E57" s="241">
        <v>4.1666666666666664E-2</v>
      </c>
      <c r="F57" s="40">
        <v>0.1</v>
      </c>
      <c r="G57" s="41">
        <v>1</v>
      </c>
      <c r="H57" s="204">
        <f>VLOOKUP(A57,'4_AUX_RAT'!A:P,16,0)/8*2*5</f>
        <v>5.9874999999999998</v>
      </c>
      <c r="I57" s="42"/>
    </row>
    <row r="58" spans="1:10" x14ac:dyDescent="0.25">
      <c r="A58" s="37" t="s">
        <v>5061</v>
      </c>
      <c r="B58" s="38" t="str">
        <f>IF(LEFT(A58,3)="SUB",VLOOKUP(A58,SUBCOMP!A:E,2,0),VLOOKUP(A58,SINAPI!A:E,2,FALSE))</f>
        <v>EQUIPAMENTOS MEDIÇÃO - SUBSISTEMA ELÉTRICA</v>
      </c>
      <c r="C58" s="39" t="s">
        <v>5064</v>
      </c>
      <c r="D58" s="39" t="s">
        <v>5136</v>
      </c>
      <c r="E58" s="241">
        <v>0.125</v>
      </c>
      <c r="F58" s="40">
        <v>0.15</v>
      </c>
      <c r="G58" s="41">
        <v>1</v>
      </c>
      <c r="H58" s="204">
        <f>IF(C58="M.O.","-",IF(C58="SUB.",IF(E58="POR SERV.",VLOOKUP(A58,SUBCOMP!A:E,5,0)*G58*F58,VLOOKUP(A58,SUBCOMP!A:E,5,0)*G58*VALUE(E58)*24*F58),IF(E58="POR SERV.",VLOOKUP(A58,'4_AUX_RAT'!A:P,16,0)*G58*F58,VLOOKUP(A58,'4_AUX_RAT'!A:P,16,0)*G58*VALUE(E58)*24*F58)))</f>
        <v>4.9991678550347221</v>
      </c>
      <c r="I58" s="42" t="str">
        <f>IF(C58="M.O.",IF(G58="","",VLOOKUP(A58,SINAPI!A:E,5,FALSE)*G58*F58*VALUE(E58)*24),"-")</f>
        <v>-</v>
      </c>
    </row>
    <row r="59" spans="1:10" x14ac:dyDescent="0.25">
      <c r="A59" s="37" t="s">
        <v>5083</v>
      </c>
      <c r="B59" s="38" t="str">
        <f>IF(LEFT(A59,3)="SUB",VLOOKUP(A59,SUBCOMP!A:E,2,0),VLOOKUP(A59,SINAPI!A:E,2,FALSE))</f>
        <v>FERRAMENTAS E SUPORTE - SUBSISTEMA ELETRO-ELETRÔNICA</v>
      </c>
      <c r="C59" s="39" t="s">
        <v>5064</v>
      </c>
      <c r="D59" s="39" t="s">
        <v>5136</v>
      </c>
      <c r="E59" s="241">
        <v>0.125</v>
      </c>
      <c r="F59" s="40">
        <v>0.15</v>
      </c>
      <c r="G59" s="41">
        <v>1</v>
      </c>
      <c r="H59" s="204">
        <f>IF(C59="M.O.","-",IF(C59="SUB.",IF(E59="POR SERV.",VLOOKUP(A59,SUBCOMP!A:E,5,0)*G59*F59,VLOOKUP(A59,SUBCOMP!A:E,5,0)*G59*VALUE(E59)*24*F59),IF(E59="POR SERV.",VLOOKUP(A59,'4_AUX_RAT'!A:P,16,0)*G59*F59,VLOOKUP(A59,'4_AUX_RAT'!A:P,16,0)*G59*VALUE(E59)*24*F59)))</f>
        <v>30.330357107762893</v>
      </c>
      <c r="I59" s="42" t="str">
        <f>IF(C59="M.O.",IF(G59="","",VLOOKUP(A59,SINAPI!A:E,5,FALSE)*G59*F59*VALUE(E59)*24),"-")</f>
        <v>-</v>
      </c>
    </row>
    <row r="60" spans="1:10" x14ac:dyDescent="0.25">
      <c r="A60" s="37" t="s">
        <v>5084</v>
      </c>
      <c r="B60" s="38" t="str">
        <f>IF(LEFT(A60,3)="SUB",VLOOKUP(A60,SUBCOMP!A:E,2,0),VLOOKUP(A60,SINAPI!A:E,2,FALSE))</f>
        <v>INSUMOS DE MANUTENÇÃO</v>
      </c>
      <c r="C60" s="39" t="s">
        <v>5064</v>
      </c>
      <c r="D60" s="39" t="s">
        <v>5136</v>
      </c>
      <c r="E60" s="241">
        <v>0.125</v>
      </c>
      <c r="F60" s="40">
        <v>1</v>
      </c>
      <c r="G60" s="41">
        <v>1</v>
      </c>
      <c r="H60" s="204">
        <f>IF(C60="M.O.","-",IF(C60="SUB.",IF(E60="POR SERV.",VLOOKUP(A60,SUBCOMP!A:E,5,0)*G60*F60,VLOOKUP(A60,SUBCOMP!A:E,5,0)*G60*VALUE(E60)*24*F60),IF(E60="POR SERV.",VLOOKUP(A60,'4_AUX_RAT'!A:P,16,0)*G60*F60,VLOOKUP(A60,'4_AUX_RAT'!A:P,16,0)*G60*VALUE(E60)*24*F60)))</f>
        <v>29.433700217857144</v>
      </c>
      <c r="I60" s="42" t="str">
        <f>IF(C60="M.O.",IF(G60="","",VLOOKUP(A60,SINAPI!A:E,5,FALSE)*G60*F60*VALUE(E60)*24),"-")</f>
        <v>-</v>
      </c>
    </row>
    <row r="61" spans="1:10" x14ac:dyDescent="0.25">
      <c r="A61" s="37" t="s">
        <v>5096</v>
      </c>
      <c r="B61" s="38" t="str">
        <f>IF(LEFT(A61,3)="SUB",VLOOKUP(A61,SUBCOMP!A:E,2,0),VLOOKUP(A61,SINAPI!A:E,2,FALSE))</f>
        <v>EPIs ESPECÍFICOS PARA ELETROTÉCNICO</v>
      </c>
      <c r="C61" s="39" t="s">
        <v>5064</v>
      </c>
      <c r="D61" s="39" t="s">
        <v>5136</v>
      </c>
      <c r="E61" s="241">
        <v>0.125</v>
      </c>
      <c r="F61" s="40">
        <v>1</v>
      </c>
      <c r="G61" s="41">
        <v>1</v>
      </c>
      <c r="H61" s="204">
        <f>IF(C61="M.O.","-",IF(C61="SUB.",IF(E61="POR SERV.",VLOOKUP(A61,SUBCOMP!A:E,5,0)*G61*F61,VLOOKUP(A61,SUBCOMP!A:E,5,0)*G61*VALUE(E61)*24*F61),IF(E61="POR SERV.",VLOOKUP(A61,'4_AUX_RAT'!A:P,16,0)*G61*F61,VLOOKUP(A61,'4_AUX_RAT'!A:P,16,0)*G61*VALUE(E61)*24*F61)))</f>
        <v>20.679008306051585</v>
      </c>
      <c r="I61" s="42" t="str">
        <f>IF(C61="M.O.",IF(G61="","",VLOOKUP(A61,SINAPI!A:E,5,FALSE)*G61*F61*VALUE(E61)*24),"-")</f>
        <v>-</v>
      </c>
    </row>
  </sheetData>
  <mergeCells count="2">
    <mergeCell ref="C1:I1"/>
    <mergeCell ref="C2:H3"/>
  </mergeCells>
  <pageMargins left="0.511811024" right="0.511811024" top="0.78740157499999996" bottom="0.78740157499999996" header="0.31496062000000002" footer="0.31496062000000002"/>
  <pageSetup paperSize="9" scale="96" fitToHeight="0"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EBBD-42FE-40C0-B360-81157BAFE60A}">
  <sheetPr codeName="Planilha5">
    <tabColor theme="4"/>
    <pageSetUpPr fitToPage="1"/>
  </sheetPr>
  <dimension ref="A1:F59"/>
  <sheetViews>
    <sheetView showGridLines="0" workbookViewId="0">
      <pane xSplit="4" ySplit="4" topLeftCell="E5" activePane="bottomRight" state="frozen"/>
      <selection pane="topRight" activeCell="E1" sqref="E1"/>
      <selection pane="bottomLeft" activeCell="A6" sqref="A6"/>
      <selection pane="bottomRight" activeCell="E5" sqref="E5"/>
    </sheetView>
  </sheetViews>
  <sheetFormatPr defaultRowHeight="15" x14ac:dyDescent="0.25"/>
  <cols>
    <col min="1" max="1" width="13.28515625" bestFit="1" customWidth="1"/>
    <col min="2" max="2" width="52" customWidth="1"/>
    <col min="3" max="3" width="7.85546875" bestFit="1" customWidth="1"/>
    <col min="4" max="4" width="8" bestFit="1" customWidth="1"/>
    <col min="5" max="5" width="12.28515625" customWidth="1"/>
    <col min="6" max="6" width="13.42578125" bestFit="1" customWidth="1"/>
    <col min="7" max="8" width="10.140625" bestFit="1" customWidth="1"/>
    <col min="9" max="9" width="12.28515625" bestFit="1" customWidth="1"/>
    <col min="10" max="10" width="14.42578125" bestFit="1" customWidth="1"/>
    <col min="11" max="11" width="38.85546875" bestFit="1" customWidth="1"/>
  </cols>
  <sheetData>
    <row r="1" spans="1:5" ht="15.75" customHeight="1" x14ac:dyDescent="0.25">
      <c r="A1" s="418" t="s">
        <v>5059</v>
      </c>
      <c r="B1" s="419"/>
    </row>
    <row r="2" spans="1:5" ht="15" customHeight="1" x14ac:dyDescent="0.25">
      <c r="A2" s="420" t="str">
        <f>CAPA!E18</f>
        <v>REF. CONTRATAÇÃO DE EMPRESA ESPECIALIZADA NA PRESTAÇÃO DE SERVIÇO MANUTENÇÃO EM NOBREAKS</v>
      </c>
      <c r="B2" s="421"/>
    </row>
    <row r="3" spans="1:5" x14ac:dyDescent="0.25">
      <c r="A3" s="422"/>
      <c r="B3" s="423"/>
    </row>
    <row r="4" spans="1:5" ht="15.75" x14ac:dyDescent="0.25">
      <c r="A4" s="19"/>
      <c r="B4" s="20"/>
      <c r="C4" s="21" t="s">
        <v>4739</v>
      </c>
      <c r="D4" s="21" t="s">
        <v>4740</v>
      </c>
      <c r="E4" s="22" t="s">
        <v>5063</v>
      </c>
    </row>
    <row r="5" spans="1:5" x14ac:dyDescent="0.25">
      <c r="A5" s="33" t="s">
        <v>5060</v>
      </c>
      <c r="B5" s="34" t="s">
        <v>5075</v>
      </c>
      <c r="C5" s="35" t="s">
        <v>4832</v>
      </c>
      <c r="D5" s="35" t="s">
        <v>4812</v>
      </c>
      <c r="E5" s="229">
        <f>SUM(E6:E9)</f>
        <v>723.66474661237885</v>
      </c>
    </row>
    <row r="6" spans="1:5" x14ac:dyDescent="0.25">
      <c r="A6" s="37" t="s">
        <v>4779</v>
      </c>
      <c r="B6" s="38" t="str">
        <f>VLOOKUP(A6,'4_AUX_RAT'!A:P,2,0)</f>
        <v>ANALISADOR DE QUALIDADE DE ENERGIA</v>
      </c>
      <c r="C6" s="39" t="s">
        <v>5148</v>
      </c>
      <c r="D6" s="39" t="s">
        <v>4740</v>
      </c>
      <c r="E6" s="230">
        <f>VLOOKUP(A6,'4_AUX_RAT'!A:P,16,0)</f>
        <v>401.9858862811397</v>
      </c>
    </row>
    <row r="7" spans="1:5" x14ac:dyDescent="0.25">
      <c r="A7" s="37" t="s">
        <v>4781</v>
      </c>
      <c r="B7" s="38" t="str">
        <f>VLOOKUP(A7,'4_AUX_RAT'!A:P,2,0)</f>
        <v>CÂMERA TERMOVISORA, RESOLUÇÃO ACIMA 320 x 240 (76.800 pixels), COM ZOOM</v>
      </c>
      <c r="C7" s="39" t="s">
        <v>5148</v>
      </c>
      <c r="D7" s="39" t="s">
        <v>4740</v>
      </c>
      <c r="E7" s="230">
        <f>VLOOKUP(A7,'4_AUX_RAT'!A:P,16,0)</f>
        <v>287.76660390128973</v>
      </c>
    </row>
    <row r="8" spans="1:5" x14ac:dyDescent="0.25">
      <c r="A8" s="37" t="s">
        <v>4782</v>
      </c>
      <c r="B8" s="38" t="str">
        <f>VLOOKUP(A8,'4_AUX_RAT'!A:P,2,0)</f>
        <v>TERRÔMETRO</v>
      </c>
      <c r="C8" s="39" t="s">
        <v>5148</v>
      </c>
      <c r="D8" s="39" t="s">
        <v>4740</v>
      </c>
      <c r="E8" s="230">
        <f>VLOOKUP(A8,'4_AUX_RAT'!A:P,16,0)</f>
        <v>30.857695548666225</v>
      </c>
    </row>
    <row r="9" spans="1:5" x14ac:dyDescent="0.25">
      <c r="A9" s="37" t="s">
        <v>4783</v>
      </c>
      <c r="B9" s="38" t="str">
        <f>VLOOKUP(A9,'4_AUX_RAT'!A:P,2,0)</f>
        <v>MULTIMETRO DIGITAL ALTA PRECISÃO</v>
      </c>
      <c r="C9" s="39" t="s">
        <v>5148</v>
      </c>
      <c r="D9" s="39" t="s">
        <v>4740</v>
      </c>
      <c r="E9" s="230">
        <f>VLOOKUP(A9,'4_AUX_RAT'!A:P,16,0)</f>
        <v>3.0545608812830687</v>
      </c>
    </row>
    <row r="11" spans="1:5" x14ac:dyDescent="0.25">
      <c r="A11" s="33" t="s">
        <v>5061</v>
      </c>
      <c r="B11" s="34" t="s">
        <v>5081</v>
      </c>
      <c r="C11" s="35" t="s">
        <v>4832</v>
      </c>
      <c r="D11" s="35" t="s">
        <v>4812</v>
      </c>
      <c r="E11" s="229">
        <f>SUM(E12:E14)</f>
        <v>11.10926190007716</v>
      </c>
    </row>
    <row r="12" spans="1:5" x14ac:dyDescent="0.25">
      <c r="A12" s="37" t="s">
        <v>4785</v>
      </c>
      <c r="B12" s="38" t="str">
        <f>VLOOKUP(A12,'4_AUX_RAT'!A:P,2,0)</f>
        <v>ALICATE AMPERÍMETRO ATÉ 1000A</v>
      </c>
      <c r="C12" s="39" t="s">
        <v>5148</v>
      </c>
      <c r="D12" s="39" t="s">
        <v>4740</v>
      </c>
      <c r="E12" s="230">
        <f>VLOOKUP(A12,'4_AUX_RAT'!A:P,16,0)</f>
        <v>3.9656083986441795</v>
      </c>
    </row>
    <row r="13" spans="1:5" x14ac:dyDescent="0.25">
      <c r="A13" s="37" t="s">
        <v>4787</v>
      </c>
      <c r="B13" s="38" t="str">
        <f>VLOOKUP(A13,'4_AUX_RAT'!A:P,2,0)</f>
        <v>MEDIDOR DE ROTAÇÃO DE FASE</v>
      </c>
      <c r="C13" s="39" t="s">
        <v>5148</v>
      </c>
      <c r="D13" s="39" t="s">
        <v>4740</v>
      </c>
      <c r="E13" s="230">
        <f>VLOOKUP(A13,'4_AUX_RAT'!A:P,16,0)</f>
        <v>5.8940024534281301</v>
      </c>
    </row>
    <row r="14" spans="1:5" x14ac:dyDescent="0.25">
      <c r="A14" s="37" t="s">
        <v>4808</v>
      </c>
      <c r="B14" s="38" t="str">
        <f>VLOOKUP(A14,'4_AUX_RAT'!A:B,2,0)</f>
        <v>DETECTOR DE SEQUÊNCIA DE FASE</v>
      </c>
      <c r="C14" s="39" t="s">
        <v>5148</v>
      </c>
      <c r="D14" s="39" t="s">
        <v>4740</v>
      </c>
      <c r="E14" s="230">
        <f>VLOOKUP(A14,'4_AUX_RAT'!A:P,16,0)</f>
        <v>1.2496510480048504</v>
      </c>
    </row>
    <row r="16" spans="1:5" x14ac:dyDescent="0.25">
      <c r="A16" s="33" t="s">
        <v>5083</v>
      </c>
      <c r="B16" s="34" t="s">
        <v>5082</v>
      </c>
      <c r="C16" s="35" t="s">
        <v>4832</v>
      </c>
      <c r="D16" s="35" t="s">
        <v>4812</v>
      </c>
      <c r="E16" s="229">
        <f>SUM(E17:E34)</f>
        <v>67.400793572806435</v>
      </c>
    </row>
    <row r="17" spans="1:5" x14ac:dyDescent="0.25">
      <c r="A17" s="37" t="s">
        <v>4789</v>
      </c>
      <c r="B17" s="38" t="str">
        <f>VLOOKUP(A17,'4_AUX_RAT'!A:P,2,0)</f>
        <v>COMPRESSOR DE AR PARA LIMPEZA INDUSTRIAL</v>
      </c>
      <c r="C17" s="39" t="s">
        <v>5074</v>
      </c>
      <c r="D17" s="39" t="s">
        <v>4740</v>
      </c>
      <c r="E17" s="230">
        <f>VLOOKUP(A17,'4_AUX_RAT'!A:P,16,0)</f>
        <v>6.9666140484457673</v>
      </c>
    </row>
    <row r="18" spans="1:5" x14ac:dyDescent="0.25">
      <c r="A18" s="37" t="s">
        <v>4974</v>
      </c>
      <c r="B18" s="38" t="str">
        <f>VLOOKUP(A18,'4_AUX_RAT'!A:P,2,0)</f>
        <v>ASPIRADOR DE PÓ E ÁGUA 1400 W</v>
      </c>
      <c r="C18" s="39" t="s">
        <v>5074</v>
      </c>
      <c r="D18" s="39" t="s">
        <v>4740</v>
      </c>
      <c r="E18" s="230">
        <f>VLOOKUP(A18,'4_AUX_RAT'!A:P,16,0)</f>
        <v>2.5615513585758376</v>
      </c>
    </row>
    <row r="19" spans="1:5" x14ac:dyDescent="0.25">
      <c r="A19" s="37" t="s">
        <v>4791</v>
      </c>
      <c r="B19" s="38" t="str">
        <f>VLOOKUP(A19,'4_AUX_RAT'!A:P,2,0)</f>
        <v>FURADEIRA DE IMPACTO 750 W PROFISSIONAL</v>
      </c>
      <c r="C19" s="39" t="s">
        <v>5074</v>
      </c>
      <c r="D19" s="39" t="s">
        <v>4740</v>
      </c>
      <c r="E19" s="230">
        <f>VLOOKUP(A19,'4_AUX_RAT'!A:P,16,0)</f>
        <v>3.6843564930555557</v>
      </c>
    </row>
    <row r="20" spans="1:5" x14ac:dyDescent="0.25">
      <c r="A20" s="37" t="s">
        <v>4793</v>
      </c>
      <c r="B20" s="38" t="str">
        <f>VLOOKUP(A20,'4_AUX_RAT'!A:B,2,0)</f>
        <v>PARAFUSADEIRA ELÉTRICA 750 W PROFISSIONAL</v>
      </c>
      <c r="C20" s="39" t="s">
        <v>5074</v>
      </c>
      <c r="D20" s="39" t="s">
        <v>4740</v>
      </c>
      <c r="E20" s="230">
        <f>VLOOKUP(A20,'4_AUX_RAT'!A:P,16,0)</f>
        <v>4.0403191057649916</v>
      </c>
    </row>
    <row r="21" spans="1:5" x14ac:dyDescent="0.25">
      <c r="A21" s="37" t="s">
        <v>4794</v>
      </c>
      <c r="B21" s="38" t="str">
        <f>VLOOKUP(A21,'4_AUX_RAT'!A:B,2,0)</f>
        <v xml:space="preserve">JOGO DE BROCAS E PONTEIRAS </v>
      </c>
      <c r="C21" s="39" t="s">
        <v>5074</v>
      </c>
      <c r="D21" s="39" t="s">
        <v>4740</v>
      </c>
      <c r="E21" s="230">
        <f>VLOOKUP(A21,'4_AUX_RAT'!A:P,16,0)</f>
        <v>1.653430831679894</v>
      </c>
    </row>
    <row r="22" spans="1:5" x14ac:dyDescent="0.25">
      <c r="A22" s="37" t="s">
        <v>4796</v>
      </c>
      <c r="B22" s="38" t="str">
        <f>VLOOKUP(A22,'4_AUX_RAT'!A:B,2,0)</f>
        <v>KIT BITS E SOQUETES SEXTAVADO</v>
      </c>
      <c r="C22" s="39" t="s">
        <v>5074</v>
      </c>
      <c r="D22" s="39" t="s">
        <v>4740</v>
      </c>
      <c r="E22" s="230">
        <f>VLOOKUP(A22,'4_AUX_RAT'!A:P,16,0)</f>
        <v>1.8833589737654319</v>
      </c>
    </row>
    <row r="23" spans="1:5" x14ac:dyDescent="0.25">
      <c r="A23" s="37" t="s">
        <v>4798</v>
      </c>
      <c r="B23" s="38" t="str">
        <f>VLOOKUP(A23,'4_AUX_RAT'!A:B,2,0)</f>
        <v>JOGO DE FERRAMENTAS ISOLADAS IEC 50 ATÉ 1500 VOLTS</v>
      </c>
      <c r="C23" s="39" t="s">
        <v>5074</v>
      </c>
      <c r="D23" s="39" t="s">
        <v>4740</v>
      </c>
      <c r="E23" s="230">
        <f>VLOOKUP(A23,'4_AUX_RAT'!A:P,16,0)</f>
        <v>24.087972324184303</v>
      </c>
    </row>
    <row r="24" spans="1:5" x14ac:dyDescent="0.25">
      <c r="A24" s="37" t="s">
        <v>4752</v>
      </c>
      <c r="B24" s="38" t="str">
        <f>VLOOKUP(A24,'4_AUX_RAT'!A:B,2,0)</f>
        <v>JOGO DE CHAVE FIXA DE BOCA DE 6 A 32 MM</v>
      </c>
      <c r="C24" s="39" t="s">
        <v>5074</v>
      </c>
      <c r="D24" s="39" t="s">
        <v>4740</v>
      </c>
      <c r="E24" s="230">
        <f>VLOOKUP(A24,'4_AUX_RAT'!A:P,16,0)</f>
        <v>1.329230412533069</v>
      </c>
    </row>
    <row r="25" spans="1:5" x14ac:dyDescent="0.25">
      <c r="A25" s="37" t="s">
        <v>4809</v>
      </c>
      <c r="B25" s="38" t="str">
        <f>VLOOKUP(A25,'4_AUX_RAT'!A:B,2,0)</f>
        <v>KIT CHAVES HEXAGONAIS</v>
      </c>
      <c r="C25" s="39" t="s">
        <v>5074</v>
      </c>
      <c r="D25" s="39" t="s">
        <v>4740</v>
      </c>
      <c r="E25" s="230">
        <f>VLOOKUP(A25,'4_AUX_RAT'!A:P,16,0)</f>
        <v>0.53459597139550263</v>
      </c>
    </row>
    <row r="26" spans="1:5" x14ac:dyDescent="0.25">
      <c r="A26" s="37" t="s">
        <v>4756</v>
      </c>
      <c r="B26" s="38" t="str">
        <f>VLOOKUP(A26,'4_AUX_RAT'!A:B,2,0)</f>
        <v>ESTILETE PROFISSIONAL</v>
      </c>
      <c r="C26" s="39" t="s">
        <v>5074</v>
      </c>
      <c r="D26" s="39" t="s">
        <v>4740</v>
      </c>
      <c r="E26" s="230">
        <f>VLOOKUP(A26,'4_AUX_RAT'!A:P,16,0)</f>
        <v>0.29504643490961202</v>
      </c>
    </row>
    <row r="27" spans="1:5" x14ac:dyDescent="0.25">
      <c r="A27" s="37" t="s">
        <v>4757</v>
      </c>
      <c r="B27" s="38" t="str">
        <f>VLOOKUP(A27,'4_AUX_RAT'!A:B,2,0)</f>
        <v>KIT TESOURA DE CHAPA</v>
      </c>
      <c r="C27" s="39" t="s">
        <v>5074</v>
      </c>
      <c r="D27" s="39" t="s">
        <v>4740</v>
      </c>
      <c r="E27" s="230">
        <f>VLOOKUP(A27,'4_AUX_RAT'!A:P,16,0)</f>
        <v>1.1873438252314819</v>
      </c>
    </row>
    <row r="28" spans="1:5" x14ac:dyDescent="0.25">
      <c r="A28" s="37" t="s">
        <v>5094</v>
      </c>
      <c r="B28" s="38" t="str">
        <f>VLOOKUP(A28,'4_AUX_RAT'!A:B,2,0)</f>
        <v>JOGO DE ALICATES ISOLADO 8003 H VDE 1000V GEDORE</v>
      </c>
      <c r="C28" s="39" t="s">
        <v>5074</v>
      </c>
      <c r="D28" s="39" t="s">
        <v>4740</v>
      </c>
      <c r="E28" s="230">
        <f>VLOOKUP(A28,'4_AUX_RAT'!A:P,16,0)</f>
        <v>4.074225826995149</v>
      </c>
    </row>
    <row r="29" spans="1:5" x14ac:dyDescent="0.25">
      <c r="A29" s="37" t="s">
        <v>5124</v>
      </c>
      <c r="B29" s="38" t="str">
        <f>VLOOKUP(A29,'4_AUX_RAT'!A:B,2,0)</f>
        <v>LUPA DE MÃO</v>
      </c>
      <c r="C29" s="39" t="s">
        <v>5074</v>
      </c>
      <c r="D29" s="39" t="s">
        <v>4740</v>
      </c>
      <c r="E29" s="230">
        <f>VLOOKUP(A29,'4_AUX_RAT'!A:P,16,0)</f>
        <v>0.67575002342372115</v>
      </c>
    </row>
    <row r="30" spans="1:5" x14ac:dyDescent="0.25">
      <c r="A30" s="37" t="s">
        <v>5108</v>
      </c>
      <c r="B30" s="38" t="str">
        <f>VLOOKUP(A30,'4_AUX_RAT'!A:B,2,0)</f>
        <v>SOPRADOR TÉRMICO 2000W</v>
      </c>
      <c r="C30" s="39" t="s">
        <v>5074</v>
      </c>
      <c r="D30" s="39" t="s">
        <v>4740</v>
      </c>
      <c r="E30" s="230">
        <f>VLOOKUP(A30,'4_AUX_RAT'!A:P,16,0)</f>
        <v>1.991744561287478</v>
      </c>
    </row>
    <row r="31" spans="1:5" x14ac:dyDescent="0.25">
      <c r="A31" s="37" t="s">
        <v>5102</v>
      </c>
      <c r="B31" s="38" t="str">
        <f>VLOOKUP(A31,'4_AUX_RAT'!A:B,2,0)</f>
        <v>FERRO DE SOLDA PROFISSIONAL ELETRÔNICA</v>
      </c>
      <c r="C31" s="39" t="s">
        <v>5074</v>
      </c>
      <c r="D31" s="39" t="s">
        <v>4740</v>
      </c>
      <c r="E31" s="230">
        <f>VLOOKUP(A31,'4_AUX_RAT'!A:P,16,0)</f>
        <v>0.7350118375220458</v>
      </c>
    </row>
    <row r="32" spans="1:5" x14ac:dyDescent="0.25">
      <c r="A32" s="37" t="s">
        <v>5103</v>
      </c>
      <c r="B32" s="38" t="str">
        <f>VLOOKUP(A32,'4_AUX_RAT'!A:B,2,0)</f>
        <v>CARRETEL DE SOLDA ELETRÔNICA</v>
      </c>
      <c r="C32" s="39" t="s">
        <v>5074</v>
      </c>
      <c r="D32" s="39" t="s">
        <v>5142</v>
      </c>
      <c r="E32" s="230">
        <f>VLOOKUP(A32,'4_AUX_RAT'!A:P,16,0)</f>
        <v>1.2982100925925926</v>
      </c>
    </row>
    <row r="33" spans="1:6" x14ac:dyDescent="0.25">
      <c r="A33" s="37" t="s">
        <v>5184</v>
      </c>
      <c r="B33" s="38" t="str">
        <f>VLOOKUP(A33,'4_AUX_RAT'!A:B,2,0)</f>
        <v>LANTERNA TÁTICA</v>
      </c>
      <c r="C33" s="39" t="s">
        <v>5074</v>
      </c>
      <c r="D33" s="39" t="s">
        <v>5142</v>
      </c>
      <c r="E33" s="230">
        <f>VLOOKUP(A33,'4_AUX_RAT'!A:P,16,0)</f>
        <v>1.297091477623457</v>
      </c>
    </row>
    <row r="34" spans="1:6" x14ac:dyDescent="0.25">
      <c r="A34" s="37" t="s">
        <v>4754</v>
      </c>
      <c r="B34" s="38" t="str">
        <f>VLOOKUP(A34,'4_AUX_RAT'!A:B,2,0)</f>
        <v>MALETA DE FERRAMENTAS COM PUXADOR E RODINHAS</v>
      </c>
      <c r="C34" s="39" t="s">
        <v>5074</v>
      </c>
      <c r="D34" s="39" t="s">
        <v>4740</v>
      </c>
      <c r="E34" s="230">
        <f>VLOOKUP(A34,'4_AUX_RAT'!A:P,16,0)</f>
        <v>9.1049399738205494</v>
      </c>
    </row>
    <row r="36" spans="1:6" x14ac:dyDescent="0.25">
      <c r="A36" s="33" t="s">
        <v>5084</v>
      </c>
      <c r="B36" s="34" t="s">
        <v>5095</v>
      </c>
      <c r="C36" s="35" t="s">
        <v>4832</v>
      </c>
      <c r="D36" s="35" t="s">
        <v>4812</v>
      </c>
      <c r="E36" s="229">
        <f>SUM(E37:E41)</f>
        <v>9.8112334059523807</v>
      </c>
    </row>
    <row r="37" spans="1:6" x14ac:dyDescent="0.25">
      <c r="A37" s="37" t="s">
        <v>4807</v>
      </c>
      <c r="B37" s="38" t="str">
        <f>VLOOKUP(A37,'4_AUX_RAT'!A:B,2,0)</f>
        <v>LIMPA CONTATO PARA INSTALAÇÃO ELÉTRICA</v>
      </c>
      <c r="C37" s="39" t="s">
        <v>4939</v>
      </c>
      <c r="D37" s="39" t="s">
        <v>5143</v>
      </c>
      <c r="E37" s="230">
        <f>VLOOKUP(A37,'4_AUX_RAT'!A:P,16,0)</f>
        <v>0.10299528824955907</v>
      </c>
    </row>
    <row r="38" spans="1:6" x14ac:dyDescent="0.25">
      <c r="A38" s="37" t="s">
        <v>5125</v>
      </c>
      <c r="B38" s="38" t="str">
        <f>VLOOKUP(A38,'4_AUX_RAT'!A:B,2,0)</f>
        <v>TOALHA PANO INDUSTRIAL</v>
      </c>
      <c r="C38" s="39" t="s">
        <v>4939</v>
      </c>
      <c r="D38" s="39" t="s">
        <v>4740</v>
      </c>
      <c r="E38" s="230">
        <f>VLOOKUP(A38,'4_AUX_RAT'!A:P,16,0)</f>
        <v>1.0231135780423282E-2</v>
      </c>
    </row>
    <row r="39" spans="1:6" x14ac:dyDescent="0.25">
      <c r="A39" s="37" t="s">
        <v>4805</v>
      </c>
      <c r="B39" s="38" t="str">
        <f>VLOOKUP(A39,'4_AUX_RAT'!A:B,2,0)</f>
        <v>PINCEL PARA LIMPEZA DE QUADROS ELÉTRICOS</v>
      </c>
      <c r="C39" s="39" t="s">
        <v>4939</v>
      </c>
      <c r="D39" s="39" t="s">
        <v>4740</v>
      </c>
      <c r="E39" s="230">
        <f>VLOOKUP(A39,'4_AUX_RAT'!A:P,16,0)</f>
        <v>5.303358961640213E-2</v>
      </c>
    </row>
    <row r="40" spans="1:6" x14ac:dyDescent="0.25">
      <c r="A40" s="37">
        <v>4222</v>
      </c>
      <c r="B40" s="38" t="str">
        <f>VLOOKUP(A40,'4_AUX_RAT'!A:B,2,0)</f>
        <v>GASOLINA COMUM</v>
      </c>
      <c r="C40" s="39" t="s">
        <v>4939</v>
      </c>
      <c r="D40" s="39" t="s">
        <v>5168</v>
      </c>
      <c r="E40" s="230">
        <f>VLOOKUP(A40,'4_AUX_RAT'!A:P,16,0)*2</f>
        <v>9.58</v>
      </c>
      <c r="F40" s="249" t="str">
        <f>E40*8*2&amp;"--&gt;&gt; 8km/l x ida e volta"</f>
        <v>153,28--&gt;&gt; 8km/l x ida e volta</v>
      </c>
    </row>
    <row r="41" spans="1:6" x14ac:dyDescent="0.25">
      <c r="A41" s="37" t="s">
        <v>4806</v>
      </c>
      <c r="B41" s="38" t="str">
        <f>VLOOKUP(A41,'4_AUX_RAT'!A:B,2,0)</f>
        <v>ÓLEO DESENGRIPANTE, EMBALAGEM COM 300ML</v>
      </c>
      <c r="C41" s="39" t="s">
        <v>4939</v>
      </c>
      <c r="D41" s="39" t="s">
        <v>5143</v>
      </c>
      <c r="E41" s="230">
        <f>VLOOKUP(A41,'4_AUX_RAT'!A:P,16,0)</f>
        <v>6.4973392305996483E-2</v>
      </c>
    </row>
    <row r="43" spans="1:6" x14ac:dyDescent="0.25">
      <c r="A43" s="33" t="s">
        <v>5096</v>
      </c>
      <c r="B43" s="34" t="s">
        <v>5109</v>
      </c>
      <c r="C43" s="35" t="s">
        <v>4832</v>
      </c>
      <c r="D43" s="35" t="s">
        <v>4812</v>
      </c>
      <c r="E43" s="229">
        <f>SUM(E44:E48)</f>
        <v>6.8930027686838624</v>
      </c>
    </row>
    <row r="44" spans="1:6" x14ac:dyDescent="0.25">
      <c r="A44" s="37" t="s">
        <v>4800</v>
      </c>
      <c r="B44" s="38" t="str">
        <f>VLOOKUP(A44,'4_AUX_RAT'!A:B,2,0)</f>
        <v>BOTINA DE SEGURANÇA COM ISOLAÇÃO PARA ELETRICISTA</v>
      </c>
      <c r="C44" s="39" t="s">
        <v>4940</v>
      </c>
      <c r="D44" s="39" t="s">
        <v>5144</v>
      </c>
      <c r="E44" s="230">
        <f>VLOOKUP(A44,'4_AUX_RAT'!A:P,16,0)</f>
        <v>0.97349964065255701</v>
      </c>
    </row>
    <row r="45" spans="1:6" x14ac:dyDescent="0.25">
      <c r="A45" s="37" t="s">
        <v>4802</v>
      </c>
      <c r="B45" s="38" t="str">
        <f>VLOOKUP(A45,'4_AUX_RAT'!A:B,2,0)</f>
        <v>LUVA ANTICORTE DE KEVLAR CONTRA CORTES, ABRASÕES E PERFURAÇÕES</v>
      </c>
      <c r="C45" s="39" t="s">
        <v>4940</v>
      </c>
      <c r="D45" s="39" t="s">
        <v>5144</v>
      </c>
      <c r="E45" s="230">
        <f>VLOOKUP(A45,'4_AUX_RAT'!A:P,16,0)</f>
        <v>0.38253736772486774</v>
      </c>
    </row>
    <row r="46" spans="1:6" x14ac:dyDescent="0.25">
      <c r="A46" s="37" t="s">
        <v>5110</v>
      </c>
      <c r="B46" s="38" t="str">
        <f>VLOOKUP(A46,'4_AUX_RAT'!A:B,2,0)</f>
        <v>LUVA ANTI-ESTATICA - DEDOS EMBORRACHADOS</v>
      </c>
      <c r="C46" s="39" t="s">
        <v>4940</v>
      </c>
      <c r="D46" s="39" t="s">
        <v>5144</v>
      </c>
      <c r="E46" s="230">
        <f>VLOOKUP(A46,'4_AUX_RAT'!A:P,16,0)</f>
        <v>0.19335343474426805</v>
      </c>
    </row>
    <row r="47" spans="1:6" x14ac:dyDescent="0.25">
      <c r="A47" s="37" t="s">
        <v>4750</v>
      </c>
      <c r="B47" s="38" t="str">
        <f>VLOOKUP(A47,'4_AUX_RAT'!A:B,2,0)</f>
        <v>MACACÃO PARA ELETRICISTA - CLASSE 2 - CONFORME NR10</v>
      </c>
      <c r="C47" s="39" t="s">
        <v>4940</v>
      </c>
      <c r="D47" s="39" t="s">
        <v>4740</v>
      </c>
      <c r="E47" s="230">
        <f>VLOOKUP(A47,'4_AUX_RAT'!A:P,16,0)</f>
        <v>5.1428091876102293</v>
      </c>
    </row>
    <row r="48" spans="1:6" x14ac:dyDescent="0.25">
      <c r="A48" s="37" t="s">
        <v>4804</v>
      </c>
      <c r="B48" s="38" t="str">
        <f>VLOOKUP(A48,'4_AUX_RAT'!A:B,2,0)</f>
        <v>ÓCULOS DE PROTEÇÃO LATERAL E ANTI-RISCO</v>
      </c>
      <c r="C48" s="39" t="s">
        <v>4940</v>
      </c>
      <c r="D48" s="39" t="s">
        <v>5144</v>
      </c>
      <c r="E48" s="230">
        <f>VLOOKUP(A48,'4_AUX_RAT'!A:P,16,0)</f>
        <v>0.20080313795194005</v>
      </c>
    </row>
    <row r="50" spans="1:6" x14ac:dyDescent="0.25">
      <c r="A50" s="33" t="s">
        <v>5140</v>
      </c>
      <c r="B50" s="34" t="s">
        <v>5141</v>
      </c>
      <c r="C50" s="35" t="s">
        <v>4832</v>
      </c>
      <c r="D50" s="35" t="s">
        <v>4812</v>
      </c>
      <c r="E50" s="229">
        <f>SUM(E51:E53)</f>
        <v>237.65591307457009</v>
      </c>
    </row>
    <row r="51" spans="1:6" x14ac:dyDescent="0.25">
      <c r="A51" s="16">
        <v>532</v>
      </c>
      <c r="B51" s="38" t="s">
        <v>426</v>
      </c>
      <c r="C51" s="39" t="s">
        <v>4744</v>
      </c>
      <c r="D51" s="39" t="s">
        <v>4745</v>
      </c>
      <c r="E51" s="230">
        <f>IF(LEFT(A51,3)="PES",VLOOKUP(A51,'4_AUX_RAT'!A:P,16,0),VLOOKUP(A51,SINAPI!A:E,5,0)*8)</f>
        <v>161.36000000000001</v>
      </c>
      <c r="F51" t="str">
        <f>4*2&amp;" horas de serviços no computador"</f>
        <v>8 horas de serviços no computador</v>
      </c>
    </row>
    <row r="52" spans="1:6" x14ac:dyDescent="0.25">
      <c r="A52" s="37">
        <v>14250</v>
      </c>
      <c r="B52" s="38" t="str">
        <f>IF(LEFT(A52,3)="PES",VLOOKUP(A52,'4_AUX_RAT'!A:P,2,0),VLOOKUP(A52,SINAPI!A:E,2,0))</f>
        <v>ENERGIA ELETRICA COMERCIAL, BAIXA TENSAO, RELATIVA AO CONSUMO DE ATE 100 KWH, INCLUINDO ICMS, PIS/PASEP E COFINS</v>
      </c>
      <c r="C52" s="39" t="s">
        <v>5149</v>
      </c>
      <c r="D52" s="39" t="s">
        <v>5147</v>
      </c>
      <c r="E52" s="230">
        <f>IF(LEFT(A52,3)="PES",VLOOKUP(A52,'4_AUX_RAT'!A:P,16,0),VLOOKUP(A52,SINAPI!A:E,5,0)*24/10)</f>
        <v>2.2320000000000002</v>
      </c>
      <c r="F52" t="str">
        <f>8*3&amp;" Horas de trabalho; 0,82KWH/10"</f>
        <v>24 Horas de trabalho; 0,82KWH/10</v>
      </c>
    </row>
    <row r="53" spans="1:6" x14ac:dyDescent="0.25">
      <c r="A53" s="243" t="s">
        <v>5145</v>
      </c>
      <c r="B53" s="56" t="str">
        <f>VLOOKUP(A53,A55:E55,2,0)</f>
        <v>ESTACAO DE TRABALHO PARA ESCRITÓRIO</v>
      </c>
      <c r="C53" s="244" t="s">
        <v>5146</v>
      </c>
      <c r="D53" s="244" t="s">
        <v>4740</v>
      </c>
      <c r="E53" s="247">
        <f>VLOOKUP(A53,A55:E55,5,0)</f>
        <v>74.063913074570095</v>
      </c>
    </row>
    <row r="55" spans="1:6" x14ac:dyDescent="0.25">
      <c r="A55" s="33" t="s">
        <v>5145</v>
      </c>
      <c r="B55" s="34" t="s">
        <v>5166</v>
      </c>
      <c r="C55" s="35" t="s">
        <v>4832</v>
      </c>
      <c r="D55" s="35" t="s">
        <v>4812</v>
      </c>
      <c r="E55" s="229">
        <f>SUM(E56:E59)</f>
        <v>74.063913074570095</v>
      </c>
    </row>
    <row r="56" spans="1:6" x14ac:dyDescent="0.25">
      <c r="A56" s="37" t="s">
        <v>5155</v>
      </c>
      <c r="B56" s="38" t="str">
        <f>IF(LEFT(A56,3)="PES",VLOOKUP(A56,'4_AUX_RAT'!A:P,2,0),VLOOKUP(A56,SINAPI!A:E,2,0))</f>
        <v>COMPUTADOR COM MONITOR</v>
      </c>
      <c r="C56" s="39" t="s">
        <v>5136</v>
      </c>
      <c r="D56" s="39" t="s">
        <v>4745</v>
      </c>
      <c r="E56" s="230">
        <f>IF(LEFT(A56,3)="PES",VLOOKUP(A56,'4_AUX_RAT'!A:P,16,0),VLOOKUP(A56,SINAPI!A:E,5,0))</f>
        <v>59.472422956624776</v>
      </c>
    </row>
    <row r="57" spans="1:6" x14ac:dyDescent="0.25">
      <c r="A57" s="37" t="s">
        <v>5164</v>
      </c>
      <c r="B57" s="38" t="str">
        <f>IF(LEFT(A57,3)="PES",VLOOKUP(A57,'4_AUX_RAT'!A:P,2,0),VLOOKUP(A57,SINAPI!A:E,2,0))</f>
        <v>MESA PARA COMPUTADOR COM GAVETEIRO</v>
      </c>
      <c r="C57" s="39" t="s">
        <v>5136</v>
      </c>
      <c r="D57" s="39" t="s">
        <v>4740</v>
      </c>
      <c r="E57" s="230">
        <f>IF(LEFT(A57,3)="PES",VLOOKUP(A57,'4_AUX_RAT'!A:P,16,0),VLOOKUP(A57,SINAPI!A:E,5,0))</f>
        <v>14.591490117945325</v>
      </c>
    </row>
    <row r="58" spans="1:6" x14ac:dyDescent="0.25">
      <c r="A58" s="37"/>
      <c r="B58" s="38"/>
      <c r="C58" s="39"/>
      <c r="D58" s="39"/>
      <c r="E58" s="230"/>
    </row>
    <row r="59" spans="1:6" x14ac:dyDescent="0.25">
      <c r="A59" s="37"/>
      <c r="B59" s="38"/>
      <c r="C59" s="39"/>
      <c r="D59" s="39"/>
      <c r="E59" s="230"/>
    </row>
  </sheetData>
  <mergeCells count="2">
    <mergeCell ref="A1:B1"/>
    <mergeCell ref="A2:B3"/>
  </mergeCells>
  <phoneticPr fontId="47" type="noConversion"/>
  <pageMargins left="0.511811024" right="0.511811024" top="0.78740157499999996" bottom="0.78740157499999996" header="0.31496062000000002" footer="0.31496062000000002"/>
  <pageSetup paperSize="9" scale="85"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C681-E7E0-4330-8B20-47F2365DCF2D}">
  <sheetPr codeName="Planilha6">
    <tabColor theme="5" tint="0.39997558519241921"/>
    <pageSetUpPr fitToPage="1"/>
  </sheetPr>
  <dimension ref="A1:AF57"/>
  <sheetViews>
    <sheetView showGridLines="0" topLeftCell="A43" zoomScale="90" zoomScaleNormal="90" zoomScaleSheetLayoutView="90" workbookViewId="0">
      <selection activeCell="A8" sqref="A8"/>
    </sheetView>
  </sheetViews>
  <sheetFormatPr defaultRowHeight="15" x14ac:dyDescent="0.25"/>
  <cols>
    <col min="1" max="1" width="12.28515625" style="186" customWidth="1"/>
    <col min="2" max="2" width="48.42578125" customWidth="1"/>
    <col min="3" max="3" width="15" style="44" bestFit="1" customWidth="1"/>
    <col min="4" max="4" width="8.85546875" style="46" customWidth="1"/>
    <col min="5" max="6" width="10" customWidth="1"/>
    <col min="7" max="7" width="13.85546875" bestFit="1" customWidth="1"/>
    <col min="8" max="8" width="13.28515625" style="45" customWidth="1"/>
    <col min="9" max="9" width="13.5703125" customWidth="1"/>
    <col min="10" max="10" width="12.5703125" customWidth="1"/>
    <col min="11" max="11" width="14.140625" customWidth="1"/>
    <col min="13" max="13" width="14.42578125" customWidth="1"/>
    <col min="14" max="14" width="14.140625" bestFit="1" customWidth="1"/>
    <col min="15" max="15" width="11.7109375" customWidth="1"/>
    <col min="16" max="16" width="12.7109375" style="46" bestFit="1" customWidth="1"/>
    <col min="17" max="17" width="10.5703125" bestFit="1" customWidth="1"/>
  </cols>
  <sheetData>
    <row r="1" spans="1:32" x14ac:dyDescent="0.25">
      <c r="A1" s="43" t="s">
        <v>4759</v>
      </c>
    </row>
    <row r="2" spans="1:32" x14ac:dyDescent="0.25">
      <c r="A2" s="43" t="s">
        <v>4760</v>
      </c>
      <c r="L2" s="47" t="s">
        <v>4761</v>
      </c>
      <c r="M2" s="48"/>
    </row>
    <row r="3" spans="1:32" s="55" customFormat="1" ht="42" x14ac:dyDescent="0.25">
      <c r="A3" s="49" t="s">
        <v>4762</v>
      </c>
      <c r="B3" s="50" t="s">
        <v>4763</v>
      </c>
      <c r="C3" s="51" t="s">
        <v>4764</v>
      </c>
      <c r="D3" s="50" t="s">
        <v>4765</v>
      </c>
      <c r="E3" s="50" t="s">
        <v>4766</v>
      </c>
      <c r="F3" s="50" t="s">
        <v>4767</v>
      </c>
      <c r="G3" s="50" t="s">
        <v>4768</v>
      </c>
      <c r="H3" s="50" t="s">
        <v>4769</v>
      </c>
      <c r="I3" s="52" t="s">
        <v>4770</v>
      </c>
      <c r="J3" s="52" t="s">
        <v>4771</v>
      </c>
      <c r="K3" s="52" t="s">
        <v>4772</v>
      </c>
      <c r="L3" s="52" t="s">
        <v>4773</v>
      </c>
      <c r="M3" s="52" t="s">
        <v>4774</v>
      </c>
      <c r="N3" s="53" t="s">
        <v>4775</v>
      </c>
      <c r="O3" s="53" t="s">
        <v>4776</v>
      </c>
      <c r="P3" s="54" t="s">
        <v>4777</v>
      </c>
      <c r="R3" s="424" t="s">
        <v>4778</v>
      </c>
      <c r="S3" s="424"/>
      <c r="T3" s="424"/>
    </row>
    <row r="4" spans="1:32" x14ac:dyDescent="0.25">
      <c r="A4" s="56" t="s">
        <v>4779</v>
      </c>
      <c r="B4" s="56" t="str">
        <f>IF(A4="","",IF(LEFT(A4)="P",VLOOKUP(A4,PESQUISAS!A:G,3,0),VLOOKUP(A4,SINAPI!A:E,2,0)))</f>
        <v>ANALISADOR DE QUALIDADE DE ENERGIA</v>
      </c>
      <c r="C4" s="57">
        <f>IF(A4="","",IF(LEFT(A4)="P",VLOOKUP(A4,PESQUISAS!A:G,7,0),VLOOKUP(A4,SINAPI!A:E,5,0)))</f>
        <v>46236.996666666666</v>
      </c>
      <c r="D4" s="58">
        <v>1</v>
      </c>
      <c r="E4" s="59">
        <v>252</v>
      </c>
      <c r="F4" s="59">
        <f>D4*E4</f>
        <v>252</v>
      </c>
      <c r="G4" s="57">
        <f>IF(C4="","",20%*C4)</f>
        <v>9247.3993333333328</v>
      </c>
      <c r="H4" s="60">
        <v>0.8</v>
      </c>
      <c r="I4" s="61">
        <f>IF(C4="","",(C4-G4)/F4*D4)</f>
        <v>146.78411640211638</v>
      </c>
      <c r="J4" s="61">
        <f>IF(A4="","",C4*H4/E4)</f>
        <v>146.78411640211638</v>
      </c>
      <c r="K4" s="61"/>
      <c r="L4" s="61"/>
      <c r="M4" s="61">
        <f>(F4+1)*C4*0.025/(2*F4*D4*3*2)</f>
        <v>96.709326692019403</v>
      </c>
      <c r="N4" s="61">
        <f>IF(SUM(I4,J4,K4,L4,M4)=0,"",I4+J4+K4+L4+M4)</f>
        <v>390.27755949625214</v>
      </c>
      <c r="O4" s="61">
        <f t="shared" ref="O4:O54" si="0">IF(N4="","",N4*3%)</f>
        <v>11.708326784887564</v>
      </c>
      <c r="P4" s="61">
        <f>SUM(N4:O4)</f>
        <v>401.9858862811397</v>
      </c>
      <c r="Q4" s="62"/>
      <c r="AF4">
        <v>1</v>
      </c>
    </row>
    <row r="5" spans="1:32" x14ac:dyDescent="0.25">
      <c r="A5" s="56" t="str">
        <f>"PESQUISA."&amp;AF5</f>
        <v>PESQUISA.2</v>
      </c>
      <c r="B5" s="56" t="str">
        <f>IF(A5="","",IF(LEFT(A5)="P",VLOOKUP(A5,PESQUISAS!A:G,3,0),VLOOKUP(A5,SINAPI!A:E,2,0)))</f>
        <v>CÂMERA TERMOVISORA, RESOLUÇÃO ACIMA 320 x 240 (76.800 pixels), COM ZOOM</v>
      </c>
      <c r="C5" s="57">
        <f>IF(A5="","",IF(LEFT(A5)="P",VLOOKUP(A5,PESQUISAS!A:G,7,0),VLOOKUP(A5,SINAPI!A:E,5,0)))</f>
        <v>33099.33</v>
      </c>
      <c r="D5" s="58">
        <v>1</v>
      </c>
      <c r="E5" s="59">
        <v>252</v>
      </c>
      <c r="F5" s="59">
        <f t="shared" ref="F5:F47" si="1">D5*E5</f>
        <v>252</v>
      </c>
      <c r="G5" s="57">
        <f t="shared" ref="G5:G47" si="2">IF(C5="","",20%*C5)</f>
        <v>6619.8660000000009</v>
      </c>
      <c r="H5" s="60">
        <v>0.8</v>
      </c>
      <c r="I5" s="61">
        <f t="shared" ref="I5:I47" si="3">IF(C5="","",(C5-G5)/F5*D5)</f>
        <v>105.0772380952381</v>
      </c>
      <c r="J5" s="61">
        <f t="shared" ref="J5:J47" si="4">IF(A5="","",C5*H5/E5)</f>
        <v>105.07723809523812</v>
      </c>
      <c r="K5" s="61"/>
      <c r="L5" s="61"/>
      <c r="M5" s="61">
        <f t="shared" ref="M5:M47" si="5">(F5+1)*C5*0.025/(2*F5*D5*3*2)</f>
        <v>69.230576140873026</v>
      </c>
      <c r="N5" s="61">
        <f t="shared" ref="N5:N47" si="6">IF(SUM(I5,J5,K5,L5,M5)=0,"",I5+J5+K5+L5+M5)</f>
        <v>279.38505233134924</v>
      </c>
      <c r="O5" s="61">
        <f t="shared" si="0"/>
        <v>8.381551569940477</v>
      </c>
      <c r="P5" s="61">
        <f t="shared" ref="P5:P47" si="7">SUM(N5:O5)</f>
        <v>287.76660390128973</v>
      </c>
      <c r="Q5" s="62"/>
      <c r="AF5">
        <v>2</v>
      </c>
    </row>
    <row r="6" spans="1:32" x14ac:dyDescent="0.25">
      <c r="A6" s="56" t="str">
        <f t="shared" ref="A6:A38" si="8">"PESQUISA."&amp;AF6</f>
        <v>PESQUISA.3</v>
      </c>
      <c r="B6" s="56" t="str">
        <f>IF(A6="","",IF(LEFT(A6)="P",VLOOKUP(A6,PESQUISAS!A:G,3,0),VLOOKUP(A6,SINAPI!A:E,2,0)))</f>
        <v>TERRÔMETRO</v>
      </c>
      <c r="C6" s="57">
        <f>IF(A6="","",IF(LEFT(A6)="P",VLOOKUP(A6,PESQUISAS!A:G,7,0),VLOOKUP(A6,SINAPI!A:E,5,0)))</f>
        <v>3549.2966666666666</v>
      </c>
      <c r="D6" s="58">
        <v>1</v>
      </c>
      <c r="E6" s="59">
        <v>252</v>
      </c>
      <c r="F6" s="59">
        <f t="shared" si="1"/>
        <v>252</v>
      </c>
      <c r="G6" s="57">
        <f t="shared" si="2"/>
        <v>709.85933333333332</v>
      </c>
      <c r="H6" s="60">
        <v>0.8</v>
      </c>
      <c r="I6" s="61">
        <f t="shared" si="3"/>
        <v>11.267608465608465</v>
      </c>
      <c r="J6" s="61">
        <f t="shared" si="4"/>
        <v>11.267608465608465</v>
      </c>
      <c r="K6" s="61"/>
      <c r="L6" s="61"/>
      <c r="M6" s="61">
        <f t="shared" si="5"/>
        <v>7.4237107859347446</v>
      </c>
      <c r="N6" s="61">
        <f t="shared" si="6"/>
        <v>29.958927717151674</v>
      </c>
      <c r="O6" s="61">
        <f t="shared" si="0"/>
        <v>0.8987678315145502</v>
      </c>
      <c r="P6" s="61">
        <f t="shared" si="7"/>
        <v>30.857695548666225</v>
      </c>
      <c r="Q6" s="62"/>
      <c r="AF6">
        <v>3</v>
      </c>
    </row>
    <row r="7" spans="1:32" x14ac:dyDescent="0.25">
      <c r="A7" s="56" t="str">
        <f t="shared" si="8"/>
        <v>PESQUISA.4</v>
      </c>
      <c r="B7" s="56" t="str">
        <f>IF(A7="","",IF(LEFT(A7)="P",VLOOKUP(A7,PESQUISAS!A:G,3,0),VLOOKUP(A7,SINAPI!A:E,2,0)))</f>
        <v>MULTIMETRO DIGITAL ALTA PRECISÃO</v>
      </c>
      <c r="C7" s="57">
        <f>IF(A7="","",IF(LEFT(A7)="P",VLOOKUP(A7,PESQUISAS!A:G,7,0),VLOOKUP(A7,SINAPI!A:E,5,0)))</f>
        <v>351.34</v>
      </c>
      <c r="D7" s="58">
        <v>1</v>
      </c>
      <c r="E7" s="59">
        <v>252</v>
      </c>
      <c r="F7" s="59">
        <f t="shared" si="1"/>
        <v>252</v>
      </c>
      <c r="G7" s="57">
        <f t="shared" si="2"/>
        <v>70.268000000000001</v>
      </c>
      <c r="H7" s="60">
        <v>0.8</v>
      </c>
      <c r="I7" s="61">
        <f t="shared" si="3"/>
        <v>1.1153650793650793</v>
      </c>
      <c r="J7" s="61">
        <f t="shared" si="4"/>
        <v>1.1153650793650793</v>
      </c>
      <c r="K7" s="61"/>
      <c r="L7" s="61"/>
      <c r="M7" s="61">
        <f t="shared" si="5"/>
        <v>0.73486292989417989</v>
      </c>
      <c r="N7" s="61">
        <f t="shared" si="6"/>
        <v>2.9655930886243387</v>
      </c>
      <c r="O7" s="61">
        <f t="shared" si="0"/>
        <v>8.8967792658730158E-2</v>
      </c>
      <c r="P7" s="61">
        <f t="shared" si="7"/>
        <v>3.0545608812830687</v>
      </c>
      <c r="Q7" s="62"/>
      <c r="AF7">
        <v>4</v>
      </c>
    </row>
    <row r="8" spans="1:32" x14ac:dyDescent="0.25">
      <c r="A8" s="56" t="str">
        <f t="shared" si="8"/>
        <v>PESQUISA.5</v>
      </c>
      <c r="B8" s="56" t="str">
        <f>IF(A8="","",IF(LEFT(A8)="P",VLOOKUP(A8,PESQUISAS!A:G,3,0),VLOOKUP(A8,SINAPI!A:E,2,0)))</f>
        <v>ALICATE AMPERÍMETRO ATÉ 1000A</v>
      </c>
      <c r="C8" s="57">
        <f>IF(A8="","",IF(LEFT(A8)="P",VLOOKUP(A8,PESQUISAS!A:G,7,0),VLOOKUP(A8,SINAPI!A:E,5,0)))</f>
        <v>456.12999999999994</v>
      </c>
      <c r="D8" s="58">
        <v>1</v>
      </c>
      <c r="E8" s="59">
        <v>252</v>
      </c>
      <c r="F8" s="59">
        <f t="shared" si="1"/>
        <v>252</v>
      </c>
      <c r="G8" s="57">
        <f t="shared" si="2"/>
        <v>91.225999999999999</v>
      </c>
      <c r="H8" s="60">
        <v>0.8</v>
      </c>
      <c r="I8" s="61">
        <f t="shared" si="3"/>
        <v>1.4480317460317458</v>
      </c>
      <c r="J8" s="61">
        <f t="shared" si="4"/>
        <v>1.448031746031746</v>
      </c>
      <c r="K8" s="61"/>
      <c r="L8" s="61"/>
      <c r="M8" s="61">
        <f t="shared" si="5"/>
        <v>0.95404174933862429</v>
      </c>
      <c r="N8" s="61">
        <f t="shared" si="6"/>
        <v>3.8501052414021162</v>
      </c>
      <c r="O8" s="61">
        <f t="shared" si="0"/>
        <v>0.11550315724206348</v>
      </c>
      <c r="P8" s="61">
        <f t="shared" si="7"/>
        <v>3.9656083986441795</v>
      </c>
      <c r="Q8" s="62"/>
      <c r="AF8">
        <v>5</v>
      </c>
    </row>
    <row r="9" spans="1:32" x14ac:dyDescent="0.25">
      <c r="A9" s="56" t="str">
        <f t="shared" si="8"/>
        <v>PESQUISA.6</v>
      </c>
      <c r="B9" s="56" t="str">
        <f>IF(A9="","",IF(LEFT(A9)="P",VLOOKUP(A9,PESQUISAS!A:G,3,0),VLOOKUP(A9,SINAPI!A:E,2,0)))</f>
        <v>MEDIDOR DE ROTAÇÃO DE FASE</v>
      </c>
      <c r="C9" s="57">
        <f>IF(A9="","",IF(LEFT(A9)="P",VLOOKUP(A9,PESQUISAS!A:G,7,0),VLOOKUP(A9,SINAPI!A:E,5,0)))</f>
        <v>677.93666666666661</v>
      </c>
      <c r="D9" s="58">
        <v>1</v>
      </c>
      <c r="E9" s="59">
        <v>252</v>
      </c>
      <c r="F9" s="59">
        <f t="shared" si="1"/>
        <v>252</v>
      </c>
      <c r="G9" s="57">
        <f t="shared" si="2"/>
        <v>135.58733333333333</v>
      </c>
      <c r="H9" s="60">
        <v>0.8</v>
      </c>
      <c r="I9" s="61">
        <f t="shared" si="3"/>
        <v>2.152179894179894</v>
      </c>
      <c r="J9" s="61">
        <f t="shared" si="4"/>
        <v>2.152179894179894</v>
      </c>
      <c r="K9" s="61"/>
      <c r="L9" s="61"/>
      <c r="M9" s="61">
        <f t="shared" si="5"/>
        <v>1.417972690696649</v>
      </c>
      <c r="N9" s="61">
        <f t="shared" si="6"/>
        <v>5.7223324790564369</v>
      </c>
      <c r="O9" s="61">
        <f t="shared" si="0"/>
        <v>0.1716699743716931</v>
      </c>
      <c r="P9" s="61">
        <f t="shared" si="7"/>
        <v>5.8940024534281301</v>
      </c>
      <c r="Q9" s="62"/>
      <c r="AF9">
        <v>6</v>
      </c>
    </row>
    <row r="10" spans="1:32" x14ac:dyDescent="0.25">
      <c r="A10" s="56" t="str">
        <f t="shared" si="8"/>
        <v>PESQUISA.7</v>
      </c>
      <c r="B10" s="56" t="str">
        <f>IF(A10="","",IF(LEFT(A10)="P",VLOOKUP(A10,PESQUISAS!A:G,3,0),VLOOKUP(A10,SINAPI!A:E,2,0)))</f>
        <v>COMPRESSOR DE AR PARA LIMPEZA INDUSTRIAL</v>
      </c>
      <c r="C10" s="57">
        <f>IF(A10="","",IF(LEFT(A10)="P",VLOOKUP(A10,PESQUISAS!A:G,7,0),VLOOKUP(A10,SINAPI!A:E,5,0)))</f>
        <v>801.31000000000006</v>
      </c>
      <c r="D10" s="58">
        <v>1</v>
      </c>
      <c r="E10" s="59">
        <v>252</v>
      </c>
      <c r="F10" s="59">
        <f t="shared" si="1"/>
        <v>252</v>
      </c>
      <c r="G10" s="57">
        <f t="shared" si="2"/>
        <v>160.26200000000003</v>
      </c>
      <c r="H10" s="60">
        <v>0.8</v>
      </c>
      <c r="I10" s="61">
        <f t="shared" si="3"/>
        <v>2.5438412698412698</v>
      </c>
      <c r="J10" s="61">
        <f t="shared" si="4"/>
        <v>2.5438412698412702</v>
      </c>
      <c r="K10" s="61"/>
      <c r="L10" s="61"/>
      <c r="M10" s="61">
        <f t="shared" si="5"/>
        <v>1.6760204199735453</v>
      </c>
      <c r="N10" s="61">
        <f t="shared" si="6"/>
        <v>6.7637029596560847</v>
      </c>
      <c r="O10" s="61">
        <f t="shared" si="0"/>
        <v>0.20291108878968253</v>
      </c>
      <c r="P10" s="61">
        <f t="shared" si="7"/>
        <v>6.9666140484457673</v>
      </c>
      <c r="Q10" s="62"/>
      <c r="AF10">
        <v>7</v>
      </c>
    </row>
    <row r="11" spans="1:32" x14ac:dyDescent="0.25">
      <c r="A11" s="56" t="str">
        <f t="shared" si="8"/>
        <v>PESQUISA.8</v>
      </c>
      <c r="B11" s="56" t="str">
        <f>IF(A11="","",IF(LEFT(A11)="P",VLOOKUP(A11,PESQUISAS!A:G,3,0),VLOOKUP(A11,SINAPI!A:E,2,0)))</f>
        <v>FURADEIRA DE IMPACTO 750 W PROFISSIONAL</v>
      </c>
      <c r="C11" s="57">
        <f>IF(A11="","",IF(LEFT(A11)="P",VLOOKUP(A11,PESQUISAS!A:G,7,0),VLOOKUP(A11,SINAPI!A:E,5,0)))</f>
        <v>423.78</v>
      </c>
      <c r="D11" s="58">
        <v>1</v>
      </c>
      <c r="E11" s="59">
        <v>252</v>
      </c>
      <c r="F11" s="59">
        <f t="shared" si="1"/>
        <v>252</v>
      </c>
      <c r="G11" s="57">
        <f t="shared" si="2"/>
        <v>84.756</v>
      </c>
      <c r="H11" s="60">
        <v>0.8</v>
      </c>
      <c r="I11" s="61">
        <f t="shared" si="3"/>
        <v>1.3453333333333333</v>
      </c>
      <c r="J11" s="61">
        <f t="shared" si="4"/>
        <v>1.3453333333333333</v>
      </c>
      <c r="K11" s="61"/>
      <c r="L11" s="61"/>
      <c r="M11" s="61">
        <f t="shared" si="5"/>
        <v>0.88637847222222221</v>
      </c>
      <c r="N11" s="61">
        <f t="shared" si="6"/>
        <v>3.5770451388888889</v>
      </c>
      <c r="O11" s="61">
        <f t="shared" si="0"/>
        <v>0.10731135416666666</v>
      </c>
      <c r="P11" s="61">
        <f t="shared" si="7"/>
        <v>3.6843564930555557</v>
      </c>
      <c r="Q11" s="62"/>
      <c r="AF11">
        <v>8</v>
      </c>
    </row>
    <row r="12" spans="1:32" x14ac:dyDescent="0.25">
      <c r="A12" s="56" t="str">
        <f t="shared" si="8"/>
        <v>PESQUISA.9</v>
      </c>
      <c r="B12" s="56" t="str">
        <f>IF(A12="","",IF(LEFT(A12)="P",VLOOKUP(A12,PESQUISAS!A:G,3,0),VLOOKUP(A12,SINAPI!A:E,2,0)))</f>
        <v>PARAFUSADEIRA ELÉTRICA 750 W PROFISSIONAL</v>
      </c>
      <c r="C12" s="57">
        <f>IF(A12="","",IF(LEFT(A12)="P",VLOOKUP(A12,PESQUISAS!A:G,7,0),VLOOKUP(A12,SINAPI!A:E,5,0)))</f>
        <v>464.72333333333336</v>
      </c>
      <c r="D12" s="58">
        <v>1</v>
      </c>
      <c r="E12" s="59">
        <v>252</v>
      </c>
      <c r="F12" s="59">
        <f t="shared" si="1"/>
        <v>252</v>
      </c>
      <c r="G12" s="57">
        <f t="shared" si="2"/>
        <v>92.944666666666677</v>
      </c>
      <c r="H12" s="60">
        <v>0.8</v>
      </c>
      <c r="I12" s="61">
        <f t="shared" si="3"/>
        <v>1.4753121693121696</v>
      </c>
      <c r="J12" s="61">
        <f t="shared" si="4"/>
        <v>1.4753121693121696</v>
      </c>
      <c r="K12" s="61"/>
      <c r="L12" s="61"/>
      <c r="M12" s="61">
        <f t="shared" si="5"/>
        <v>0.97201556988536175</v>
      </c>
      <c r="N12" s="61">
        <f t="shared" si="6"/>
        <v>3.922639908509701</v>
      </c>
      <c r="O12" s="61">
        <f t="shared" si="0"/>
        <v>0.11767919725529102</v>
      </c>
      <c r="P12" s="61">
        <f t="shared" si="7"/>
        <v>4.0403191057649916</v>
      </c>
      <c r="Q12" s="62"/>
      <c r="AF12">
        <v>9</v>
      </c>
    </row>
    <row r="13" spans="1:32" x14ac:dyDescent="0.25">
      <c r="A13" s="56" t="str">
        <f t="shared" si="8"/>
        <v>PESQUISA.10</v>
      </c>
      <c r="B13" s="56" t="str">
        <f>IF(A13="","",IF(LEFT(A13)="P",VLOOKUP(A13,PESQUISAS!A:G,3,0),VLOOKUP(A13,SINAPI!A:E,2,0)))</f>
        <v>ASPIRADOR DE PÓ E ÁGUA 1400 W</v>
      </c>
      <c r="C13" s="57">
        <f>IF(A13="","",IF(LEFT(A13)="P",VLOOKUP(A13,PESQUISAS!A:G,7,0),VLOOKUP(A13,SINAPI!A:E,5,0)))</f>
        <v>294.63333333333333</v>
      </c>
      <c r="D13" s="58">
        <v>1</v>
      </c>
      <c r="E13" s="59">
        <v>252</v>
      </c>
      <c r="F13" s="59">
        <f t="shared" si="1"/>
        <v>252</v>
      </c>
      <c r="G13" s="57">
        <f t="shared" si="2"/>
        <v>58.926666666666669</v>
      </c>
      <c r="H13" s="60">
        <v>0.8</v>
      </c>
      <c r="I13" s="61">
        <f t="shared" si="3"/>
        <v>0.93534391534391526</v>
      </c>
      <c r="J13" s="61">
        <f t="shared" si="4"/>
        <v>0.93534391534391537</v>
      </c>
      <c r="K13" s="61"/>
      <c r="L13" s="61"/>
      <c r="M13" s="61">
        <f t="shared" si="5"/>
        <v>0.61625523589065268</v>
      </c>
      <c r="N13" s="61">
        <f t="shared" si="6"/>
        <v>2.4869430665784833</v>
      </c>
      <c r="O13" s="61">
        <f t="shared" si="0"/>
        <v>7.4608291997354498E-2</v>
      </c>
      <c r="P13" s="61">
        <f t="shared" si="7"/>
        <v>2.5615513585758376</v>
      </c>
      <c r="Q13" s="62"/>
      <c r="AF13">
        <v>10</v>
      </c>
    </row>
    <row r="14" spans="1:32" x14ac:dyDescent="0.25">
      <c r="A14" s="56" t="str">
        <f t="shared" si="8"/>
        <v>PESQUISA.11</v>
      </c>
      <c r="B14" s="56" t="str">
        <f>IF(A14="","",IF(LEFT(A14)="P",VLOOKUP(A14,PESQUISAS!A:G,3,0),VLOOKUP(A14,SINAPI!A:E,2,0)))</f>
        <v xml:space="preserve">JOGO DE BROCAS E PONTEIRAS </v>
      </c>
      <c r="C14" s="57">
        <f>IF(A14="","",IF(LEFT(A14)="P",VLOOKUP(A14,PESQUISAS!A:G,7,0),VLOOKUP(A14,SINAPI!A:E,5,0)))</f>
        <v>190.17999999999998</v>
      </c>
      <c r="D14" s="58">
        <v>1</v>
      </c>
      <c r="E14" s="59">
        <v>252</v>
      </c>
      <c r="F14" s="59">
        <f t="shared" si="1"/>
        <v>252</v>
      </c>
      <c r="G14" s="57">
        <f t="shared" si="2"/>
        <v>38.035999999999994</v>
      </c>
      <c r="H14" s="60">
        <v>0.8</v>
      </c>
      <c r="I14" s="61">
        <f t="shared" si="3"/>
        <v>0.6037460317460317</v>
      </c>
      <c r="J14" s="61">
        <f t="shared" si="4"/>
        <v>0.6037460317460317</v>
      </c>
      <c r="K14" s="61"/>
      <c r="L14" s="61"/>
      <c r="M14" s="61">
        <f t="shared" si="5"/>
        <v>0.39778058862433857</v>
      </c>
      <c r="N14" s="61">
        <f t="shared" si="6"/>
        <v>1.605272652116402</v>
      </c>
      <c r="O14" s="61">
        <f t="shared" si="0"/>
        <v>4.8158179563492061E-2</v>
      </c>
      <c r="P14" s="61">
        <f t="shared" si="7"/>
        <v>1.653430831679894</v>
      </c>
      <c r="Q14" s="62"/>
      <c r="AF14">
        <v>11</v>
      </c>
    </row>
    <row r="15" spans="1:32" x14ac:dyDescent="0.25">
      <c r="A15" s="56" t="str">
        <f t="shared" si="8"/>
        <v>PESQUISA.12</v>
      </c>
      <c r="B15" s="56" t="str">
        <f>IF(A15="","",IF(LEFT(A15)="P",VLOOKUP(A15,PESQUISAS!A:G,3,0),VLOOKUP(A15,SINAPI!A:E,2,0)))</f>
        <v>KIT BITS E SOQUETES SEXTAVADO</v>
      </c>
      <c r="C15" s="57">
        <f>IF(A15="","",IF(LEFT(A15)="P",VLOOKUP(A15,PESQUISAS!A:G,7,0),VLOOKUP(A15,SINAPI!A:E,5,0)))</f>
        <v>216.62666666666667</v>
      </c>
      <c r="D15" s="58">
        <v>1</v>
      </c>
      <c r="E15" s="59">
        <v>252</v>
      </c>
      <c r="F15" s="59">
        <f t="shared" si="1"/>
        <v>252</v>
      </c>
      <c r="G15" s="57">
        <f t="shared" si="2"/>
        <v>43.325333333333333</v>
      </c>
      <c r="H15" s="60">
        <v>0.8</v>
      </c>
      <c r="I15" s="61">
        <f t="shared" si="3"/>
        <v>0.68770370370370371</v>
      </c>
      <c r="J15" s="61">
        <f t="shared" si="4"/>
        <v>0.68770370370370371</v>
      </c>
      <c r="K15" s="61"/>
      <c r="L15" s="61"/>
      <c r="M15" s="61">
        <f t="shared" si="5"/>
        <v>0.45309645061728399</v>
      </c>
      <c r="N15" s="61">
        <f t="shared" si="6"/>
        <v>1.8285038580246913</v>
      </c>
      <c r="O15" s="61">
        <f t="shared" si="0"/>
        <v>5.4855115740740736E-2</v>
      </c>
      <c r="P15" s="61">
        <f t="shared" si="7"/>
        <v>1.8833589737654319</v>
      </c>
      <c r="Q15" s="62"/>
      <c r="AF15">
        <v>12</v>
      </c>
    </row>
    <row r="16" spans="1:32" x14ac:dyDescent="0.25">
      <c r="A16" s="56" t="str">
        <f t="shared" si="8"/>
        <v>PESQUISA.13</v>
      </c>
      <c r="B16" s="56" t="str">
        <f>IF(A16="","",IF(LEFT(A16)="P",VLOOKUP(A16,PESQUISAS!A:G,3,0),VLOOKUP(A16,SINAPI!A:E,2,0)))</f>
        <v>JOGO DE FERRAMENTAS ISOLADAS IEC 50 ATÉ 1500 VOLTS</v>
      </c>
      <c r="C16" s="57">
        <f>IF(A16="","",IF(LEFT(A16)="P",VLOOKUP(A16,PESQUISAS!A:G,7,0),VLOOKUP(A16,SINAPI!A:E,5,0)))</f>
        <v>2770.6333333333332</v>
      </c>
      <c r="D16" s="58">
        <v>1</v>
      </c>
      <c r="E16" s="59">
        <v>252</v>
      </c>
      <c r="F16" s="59">
        <f t="shared" si="1"/>
        <v>252</v>
      </c>
      <c r="G16" s="57">
        <f t="shared" si="2"/>
        <v>554.12666666666667</v>
      </c>
      <c r="H16" s="60">
        <v>0.8</v>
      </c>
      <c r="I16" s="61">
        <f t="shared" si="3"/>
        <v>8.7956613756613748</v>
      </c>
      <c r="J16" s="61">
        <f t="shared" si="4"/>
        <v>8.7956613756613748</v>
      </c>
      <c r="K16" s="61"/>
      <c r="L16" s="61"/>
      <c r="M16" s="61">
        <f t="shared" si="5"/>
        <v>5.7950581459435622</v>
      </c>
      <c r="N16" s="61">
        <f t="shared" si="6"/>
        <v>23.386380897266314</v>
      </c>
      <c r="O16" s="61">
        <f t="shared" si="0"/>
        <v>0.70159142691798937</v>
      </c>
      <c r="P16" s="61">
        <f t="shared" si="7"/>
        <v>24.087972324184303</v>
      </c>
      <c r="Q16" s="62"/>
      <c r="AF16">
        <v>13</v>
      </c>
    </row>
    <row r="17" spans="1:32" x14ac:dyDescent="0.25">
      <c r="A17" s="56" t="str">
        <f t="shared" si="8"/>
        <v>PESQUISA.14</v>
      </c>
      <c r="B17" s="56" t="str">
        <f>IF(A17="","",IF(LEFT(A17)="P",VLOOKUP(A17,PESQUISAS!A:G,3,0),VLOOKUP(A17,SINAPI!A:E,2,0)))</f>
        <v>BOTINA DE SEGURANÇA COM ISOLAÇÃO PARA ELETRICISTA</v>
      </c>
      <c r="C17" s="57">
        <f>IF(A17="","",IF(LEFT(A17)="P",VLOOKUP(A17,PESQUISAS!A:G,7,0),VLOOKUP(A17,SINAPI!A:E,5,0)))</f>
        <v>111.97333333333331</v>
      </c>
      <c r="D17" s="58">
        <v>1</v>
      </c>
      <c r="E17" s="59">
        <v>252</v>
      </c>
      <c r="F17" s="59">
        <f t="shared" si="1"/>
        <v>252</v>
      </c>
      <c r="G17" s="57">
        <f t="shared" si="2"/>
        <v>22.394666666666666</v>
      </c>
      <c r="H17" s="60">
        <v>0.8</v>
      </c>
      <c r="I17" s="61">
        <f t="shared" si="3"/>
        <v>0.35547089947089938</v>
      </c>
      <c r="J17" s="61">
        <f t="shared" si="4"/>
        <v>0.35547089947089944</v>
      </c>
      <c r="K17" s="61"/>
      <c r="L17" s="61"/>
      <c r="M17" s="61">
        <f t="shared" si="5"/>
        <v>0.23420348324514989</v>
      </c>
      <c r="N17" s="61">
        <f t="shared" si="6"/>
        <v>0.9451452821869486</v>
      </c>
      <c r="O17" s="61">
        <f t="shared" si="0"/>
        <v>2.8354358465608458E-2</v>
      </c>
      <c r="P17" s="61">
        <f t="shared" si="7"/>
        <v>0.97349964065255701</v>
      </c>
      <c r="Q17" s="62"/>
      <c r="AF17">
        <v>14</v>
      </c>
    </row>
    <row r="18" spans="1:32" x14ac:dyDescent="0.25">
      <c r="A18" s="56" t="str">
        <f t="shared" si="8"/>
        <v>PESQUISA.15</v>
      </c>
      <c r="B18" s="56" t="str">
        <f>IF(A18="","",IF(LEFT(A18)="P",VLOOKUP(A18,PESQUISAS!A:G,3,0),VLOOKUP(A18,SINAPI!A:E,2,0)))</f>
        <v>LUVA ANTICORTE DE KEVLAR CONTRA CORTES, ABRASÕES E PERFURAÇÕES</v>
      </c>
      <c r="C18" s="57">
        <f>IF(A18="","",IF(LEFT(A18)="P",VLOOKUP(A18,PESQUISAS!A:G,7,0),VLOOKUP(A18,SINAPI!A:E,5,0)))</f>
        <v>44</v>
      </c>
      <c r="D18" s="58">
        <v>1</v>
      </c>
      <c r="E18" s="59">
        <v>252</v>
      </c>
      <c r="F18" s="59">
        <f t="shared" si="1"/>
        <v>252</v>
      </c>
      <c r="G18" s="57">
        <f t="shared" si="2"/>
        <v>8.8000000000000007</v>
      </c>
      <c r="H18" s="60">
        <v>0.8</v>
      </c>
      <c r="I18" s="61">
        <f t="shared" si="3"/>
        <v>0.13968253968253969</v>
      </c>
      <c r="J18" s="61">
        <f t="shared" si="4"/>
        <v>0.13968253968253969</v>
      </c>
      <c r="K18" s="61"/>
      <c r="L18" s="61"/>
      <c r="M18" s="61">
        <f t="shared" si="5"/>
        <v>9.2030423280423282E-2</v>
      </c>
      <c r="N18" s="61">
        <f t="shared" si="6"/>
        <v>0.37139550264550264</v>
      </c>
      <c r="O18" s="61">
        <f t="shared" si="0"/>
        <v>1.114186507936508E-2</v>
      </c>
      <c r="P18" s="61">
        <f t="shared" si="7"/>
        <v>0.38253736772486774</v>
      </c>
      <c r="Q18" s="62"/>
      <c r="AF18">
        <v>15</v>
      </c>
    </row>
    <row r="19" spans="1:32" x14ac:dyDescent="0.25">
      <c r="A19" s="56" t="str">
        <f t="shared" si="8"/>
        <v>PESQUISA.16</v>
      </c>
      <c r="B19" s="56" t="str">
        <f>IF(A19="","",IF(LEFT(A19)="P",VLOOKUP(A19,PESQUISAS!A:G,3,0),VLOOKUP(A19,SINAPI!A:E,2,0)))</f>
        <v>MACACÃO PARA ELETRICISTA - CLASSE 2 - CONFORME NR10</v>
      </c>
      <c r="C19" s="57">
        <f>IF(A19="","",IF(LEFT(A19)="P",VLOOKUP(A19,PESQUISAS!A:G,7,0),VLOOKUP(A19,SINAPI!A:E,5,0)))</f>
        <v>591.5333333333333</v>
      </c>
      <c r="D19" s="58">
        <v>1</v>
      </c>
      <c r="E19" s="59">
        <v>252</v>
      </c>
      <c r="F19" s="59">
        <f t="shared" si="1"/>
        <v>252</v>
      </c>
      <c r="G19" s="57">
        <f t="shared" si="2"/>
        <v>118.30666666666667</v>
      </c>
      <c r="H19" s="60">
        <v>0.8</v>
      </c>
      <c r="I19" s="61">
        <f t="shared" si="3"/>
        <v>1.8778835978835977</v>
      </c>
      <c r="J19" s="61">
        <f t="shared" si="4"/>
        <v>1.8778835978835979</v>
      </c>
      <c r="K19" s="61"/>
      <c r="L19" s="61"/>
      <c r="M19" s="61">
        <f t="shared" si="5"/>
        <v>1.2372514329805997</v>
      </c>
      <c r="N19" s="61">
        <f t="shared" si="6"/>
        <v>4.9930186287477953</v>
      </c>
      <c r="O19" s="61">
        <f t="shared" si="0"/>
        <v>0.14979055886243386</v>
      </c>
      <c r="P19" s="61">
        <f t="shared" si="7"/>
        <v>5.1428091876102293</v>
      </c>
      <c r="Q19" s="62"/>
      <c r="AF19">
        <v>16</v>
      </c>
    </row>
    <row r="20" spans="1:32" x14ac:dyDescent="0.25">
      <c r="A20" s="56" t="str">
        <f t="shared" si="8"/>
        <v>PESQUISA.17</v>
      </c>
      <c r="B20" s="56" t="str">
        <f>IF(A20="","",IF(LEFT(A20)="P",VLOOKUP(A20,PESQUISAS!A:G,3,0),VLOOKUP(A20,SINAPI!A:E,2,0)))</f>
        <v>ÓCULOS DE PROTEÇÃO LATERAL E ANTI-RISCO</v>
      </c>
      <c r="C20" s="57">
        <f>IF(A20="","",IF(LEFT(A20)="P",VLOOKUP(A20,PESQUISAS!A:G,7,0),VLOOKUP(A20,SINAPI!A:E,5,0)))</f>
        <v>23.096666666666668</v>
      </c>
      <c r="D20" s="58">
        <v>1</v>
      </c>
      <c r="E20" s="59">
        <v>252</v>
      </c>
      <c r="F20" s="59">
        <f t="shared" si="1"/>
        <v>252</v>
      </c>
      <c r="G20" s="57">
        <f t="shared" si="2"/>
        <v>4.6193333333333335</v>
      </c>
      <c r="H20" s="60">
        <v>0.8</v>
      </c>
      <c r="I20" s="61">
        <f t="shared" si="3"/>
        <v>7.3322751322751331E-2</v>
      </c>
      <c r="J20" s="61">
        <f t="shared" si="4"/>
        <v>7.3322751322751331E-2</v>
      </c>
      <c r="K20" s="61"/>
      <c r="L20" s="61"/>
      <c r="M20" s="61">
        <f t="shared" si="5"/>
        <v>4.8309000220458559E-2</v>
      </c>
      <c r="N20" s="61">
        <f t="shared" si="6"/>
        <v>0.19495450286596122</v>
      </c>
      <c r="O20" s="61">
        <f t="shared" si="0"/>
        <v>5.8486350859788365E-3</v>
      </c>
      <c r="P20" s="61">
        <f t="shared" si="7"/>
        <v>0.20080313795194005</v>
      </c>
      <c r="Q20" s="62"/>
      <c r="AF20">
        <v>17</v>
      </c>
    </row>
    <row r="21" spans="1:32" x14ac:dyDescent="0.25">
      <c r="A21" s="56" t="str">
        <f t="shared" si="8"/>
        <v>PESQUISA.18</v>
      </c>
      <c r="B21" s="56" t="str">
        <f>IF(A21="","",IF(LEFT(A21)="P",VLOOKUP(A21,PESQUISAS!A:G,3,0),VLOOKUP(A21,SINAPI!A:E,2,0)))</f>
        <v>PINCEL PARA LIMPEZA DE QUADROS ELÉTRICOS</v>
      </c>
      <c r="C21" s="57">
        <f>IF(A21="","",IF(LEFT(A21)="P",VLOOKUP(A21,PESQUISAS!A:G,7,0),VLOOKUP(A21,SINAPI!A:E,5,0)))</f>
        <v>6.1000000000000005</v>
      </c>
      <c r="D21" s="58">
        <v>1</v>
      </c>
      <c r="E21" s="59">
        <v>252</v>
      </c>
      <c r="F21" s="59">
        <f t="shared" si="1"/>
        <v>252</v>
      </c>
      <c r="G21" s="57">
        <f t="shared" si="2"/>
        <v>1.2200000000000002</v>
      </c>
      <c r="H21" s="60">
        <v>0.8</v>
      </c>
      <c r="I21" s="61">
        <f t="shared" si="3"/>
        <v>1.936507936507937E-2</v>
      </c>
      <c r="J21" s="61">
        <f t="shared" si="4"/>
        <v>1.936507936507937E-2</v>
      </c>
      <c r="K21" s="61"/>
      <c r="L21" s="61"/>
      <c r="M21" s="61">
        <f t="shared" si="5"/>
        <v>1.2758763227513232E-2</v>
      </c>
      <c r="N21" s="61">
        <f t="shared" si="6"/>
        <v>5.1488921957671969E-2</v>
      </c>
      <c r="O21" s="61">
        <f t="shared" si="0"/>
        <v>1.544667658730159E-3</v>
      </c>
      <c r="P21" s="61">
        <f t="shared" si="7"/>
        <v>5.303358961640213E-2</v>
      </c>
      <c r="Q21" s="62"/>
      <c r="AF21">
        <v>18</v>
      </c>
    </row>
    <row r="22" spans="1:32" x14ac:dyDescent="0.25">
      <c r="A22" s="56" t="str">
        <f t="shared" si="8"/>
        <v>PESQUISA.19</v>
      </c>
      <c r="B22" s="56" t="str">
        <f>IF(A22="","",IF(LEFT(A22)="P",VLOOKUP(A22,PESQUISAS!A:G,3,0),VLOOKUP(A22,SINAPI!A:E,2,0)))</f>
        <v>ÓLEO DESENGRIPANTE, EMBALAGEM COM 300ML</v>
      </c>
      <c r="C22" s="57">
        <f>IF(A22="","",IF(LEFT(A22)="P",VLOOKUP(A22,PESQUISAS!A:G,7,0),VLOOKUP(A22,SINAPI!A:E,5,0)))</f>
        <v>7.4733333333333336</v>
      </c>
      <c r="D22" s="58">
        <v>1</v>
      </c>
      <c r="E22" s="59">
        <v>252</v>
      </c>
      <c r="F22" s="59">
        <f t="shared" si="1"/>
        <v>252</v>
      </c>
      <c r="G22" s="57">
        <f t="shared" si="2"/>
        <v>1.4946666666666668</v>
      </c>
      <c r="H22" s="60">
        <v>0.8</v>
      </c>
      <c r="I22" s="61">
        <f t="shared" si="3"/>
        <v>2.3724867724867729E-2</v>
      </c>
      <c r="J22" s="61">
        <f t="shared" si="4"/>
        <v>2.3724867724867729E-2</v>
      </c>
      <c r="K22" s="61"/>
      <c r="L22" s="61"/>
      <c r="M22" s="61">
        <f t="shared" si="5"/>
        <v>1.5631227954144622E-2</v>
      </c>
      <c r="N22" s="61">
        <f t="shared" si="6"/>
        <v>6.3080963403880086E-2</v>
      </c>
      <c r="O22" s="61">
        <f t="shared" si="0"/>
        <v>1.8924289021164024E-3</v>
      </c>
      <c r="P22" s="61">
        <f t="shared" si="7"/>
        <v>6.4973392305996483E-2</v>
      </c>
      <c r="Q22" s="62"/>
      <c r="AF22">
        <v>19</v>
      </c>
    </row>
    <row r="23" spans="1:32" x14ac:dyDescent="0.25">
      <c r="A23" s="56" t="str">
        <f t="shared" si="8"/>
        <v>PESQUISA.20</v>
      </c>
      <c r="B23" s="56" t="str">
        <f>IF(A23="","",IF(LEFT(A23)="P",VLOOKUP(A23,PESQUISAS!A:G,3,0),VLOOKUP(A23,SINAPI!A:E,2,0)))</f>
        <v>DETERGENTE NEUTRO PARA MANUTENÇÃ PREVENTIVA DE MÁQUINAS</v>
      </c>
      <c r="C23" s="57">
        <f>IF(A23="","",IF(LEFT(A23)="P",VLOOKUP(A23,PESQUISAS!A:G,7,0),VLOOKUP(A23,SINAPI!A:E,5,0)))</f>
        <v>27.22</v>
      </c>
      <c r="D23" s="58">
        <v>1</v>
      </c>
      <c r="E23" s="59">
        <v>252</v>
      </c>
      <c r="F23" s="59">
        <f t="shared" si="1"/>
        <v>252</v>
      </c>
      <c r="G23" s="57">
        <f t="shared" si="2"/>
        <v>5.444</v>
      </c>
      <c r="H23" s="60">
        <v>0.8</v>
      </c>
      <c r="I23" s="61">
        <f t="shared" si="3"/>
        <v>8.6412698412698413E-2</v>
      </c>
      <c r="J23" s="61">
        <f t="shared" si="4"/>
        <v>8.6412698412698413E-2</v>
      </c>
      <c r="K23" s="61"/>
      <c r="L23" s="61"/>
      <c r="M23" s="61">
        <f t="shared" si="5"/>
        <v>5.6933366402116409E-2</v>
      </c>
      <c r="N23" s="61">
        <f t="shared" si="6"/>
        <v>0.22975876322751324</v>
      </c>
      <c r="O23" s="61">
        <f t="shared" si="0"/>
        <v>6.8927628968253971E-3</v>
      </c>
      <c r="P23" s="61">
        <f t="shared" si="7"/>
        <v>0.23665152612433862</v>
      </c>
      <c r="Q23" s="62"/>
      <c r="AF23">
        <v>20</v>
      </c>
    </row>
    <row r="24" spans="1:32" x14ac:dyDescent="0.25">
      <c r="A24" s="56" t="str">
        <f t="shared" si="8"/>
        <v>PESQUISA.21</v>
      </c>
      <c r="B24" s="56" t="str">
        <f>IF(A24="","",IF(LEFT(A24)="P",VLOOKUP(A24,PESQUISAS!A:G,3,0),VLOOKUP(A24,SINAPI!A:E,2,0)))</f>
        <v>LIMPA CONTATO PARA INSTALAÇÃO ELÉTRICA</v>
      </c>
      <c r="C24" s="57">
        <f>IF(A24="","",IF(LEFT(A24)="P",VLOOKUP(A24,PESQUISAS!A:G,7,0),VLOOKUP(A24,SINAPI!A:E,5,0)))</f>
        <v>11.846666666666666</v>
      </c>
      <c r="D24" s="58">
        <v>1</v>
      </c>
      <c r="E24" s="59">
        <v>252</v>
      </c>
      <c r="F24" s="59">
        <f t="shared" si="1"/>
        <v>252</v>
      </c>
      <c r="G24" s="57">
        <f t="shared" si="2"/>
        <v>2.3693333333333331</v>
      </c>
      <c r="H24" s="60">
        <v>0.8</v>
      </c>
      <c r="I24" s="61">
        <f t="shared" si="3"/>
        <v>3.7608465608465605E-2</v>
      </c>
      <c r="J24" s="61">
        <f t="shared" si="4"/>
        <v>3.7608465608465605E-2</v>
      </c>
      <c r="K24" s="61"/>
      <c r="L24" s="61"/>
      <c r="M24" s="61">
        <f t="shared" si="5"/>
        <v>2.47784942680776E-2</v>
      </c>
      <c r="N24" s="61">
        <f t="shared" si="6"/>
        <v>9.999542548500881E-2</v>
      </c>
      <c r="O24" s="61">
        <f t="shared" si="0"/>
        <v>2.9998627645502641E-3</v>
      </c>
      <c r="P24" s="61">
        <f t="shared" si="7"/>
        <v>0.10299528824955907</v>
      </c>
      <c r="Q24" s="62"/>
      <c r="AF24">
        <v>21</v>
      </c>
    </row>
    <row r="25" spans="1:32" x14ac:dyDescent="0.25">
      <c r="A25" s="56" t="str">
        <f t="shared" si="8"/>
        <v>PESQUISA.22</v>
      </c>
      <c r="B25" s="56" t="str">
        <f>IF(A25="","",IF(LEFT(A25)="P",VLOOKUP(A25,PESQUISAS!A:G,3,0),VLOOKUP(A25,SINAPI!A:E,2,0)))</f>
        <v>JOGO DE CHAVE FIXA DE BOCA DE 6 A 32 MM</v>
      </c>
      <c r="C25" s="57">
        <f>IF(A25="","",IF(LEFT(A25)="P",VLOOKUP(A25,PESQUISAS!A:G,7,0),VLOOKUP(A25,SINAPI!A:E,5,0)))</f>
        <v>152.89000000000001</v>
      </c>
      <c r="D25" s="58">
        <v>1</v>
      </c>
      <c r="E25" s="59">
        <v>252</v>
      </c>
      <c r="F25" s="59">
        <f t="shared" si="1"/>
        <v>252</v>
      </c>
      <c r="G25" s="57">
        <f t="shared" si="2"/>
        <v>30.578000000000003</v>
      </c>
      <c r="H25" s="60">
        <v>0.8</v>
      </c>
      <c r="I25" s="61">
        <f t="shared" si="3"/>
        <v>0.48536507936507939</v>
      </c>
      <c r="J25" s="61">
        <f t="shared" si="4"/>
        <v>0.48536507936507939</v>
      </c>
      <c r="K25" s="61"/>
      <c r="L25" s="61"/>
      <c r="M25" s="61">
        <f t="shared" si="5"/>
        <v>0.31978480489417993</v>
      </c>
      <c r="N25" s="61">
        <f t="shared" si="6"/>
        <v>1.2905149636243387</v>
      </c>
      <c r="O25" s="61">
        <f t="shared" si="0"/>
        <v>3.871544890873016E-2</v>
      </c>
      <c r="P25" s="61">
        <f t="shared" si="7"/>
        <v>1.329230412533069</v>
      </c>
      <c r="Q25" s="62"/>
      <c r="AF25">
        <v>22</v>
      </c>
    </row>
    <row r="26" spans="1:32" x14ac:dyDescent="0.25">
      <c r="A26" s="56" t="str">
        <f t="shared" si="8"/>
        <v>PESQUISA.23</v>
      </c>
      <c r="B26" s="56" t="str">
        <f>IF(A26="","",IF(LEFT(A26)="P",VLOOKUP(A26,PESQUISAS!A:G,3,0),VLOOKUP(A26,SINAPI!A:E,2,0)))</f>
        <v>ANOTAÇÃO/REGISTRO DE RESPONSABILIDADE TÉCNICA (* OBS .: FOI UTILIZADO O PREÇO PARA SERVIÇOS ACIMA DE 15.000,00</v>
      </c>
      <c r="C26" s="57">
        <f>IF(A26="","",IF(LEFT(A26)="P",VLOOKUP(A26,PESQUISAS!A:G,7,0),VLOOKUP(A26,SINAPI!A:E,5,0)))</f>
        <v>226.5</v>
      </c>
      <c r="D26" s="58">
        <v>1</v>
      </c>
      <c r="E26" s="59">
        <v>252</v>
      </c>
      <c r="F26" s="59">
        <f t="shared" si="1"/>
        <v>252</v>
      </c>
      <c r="G26" s="57">
        <f t="shared" si="2"/>
        <v>45.300000000000004</v>
      </c>
      <c r="H26" s="60">
        <v>0.8</v>
      </c>
      <c r="I26" s="61">
        <f t="shared" si="3"/>
        <v>0.71904761904761905</v>
      </c>
      <c r="J26" s="61">
        <f t="shared" si="4"/>
        <v>0.71904761904761916</v>
      </c>
      <c r="K26" s="61"/>
      <c r="L26" s="61"/>
      <c r="M26" s="61">
        <f t="shared" si="5"/>
        <v>0.47374751984126989</v>
      </c>
      <c r="N26" s="61">
        <f t="shared" si="6"/>
        <v>1.9118427579365083</v>
      </c>
      <c r="O26" s="61">
        <f t="shared" si="0"/>
        <v>5.7355282738095245E-2</v>
      </c>
      <c r="P26" s="61">
        <f t="shared" si="7"/>
        <v>1.9691980406746035</v>
      </c>
      <c r="Q26" s="62"/>
      <c r="AF26">
        <v>23</v>
      </c>
    </row>
    <row r="27" spans="1:32" x14ac:dyDescent="0.25">
      <c r="A27" s="56" t="str">
        <f t="shared" si="8"/>
        <v>PESQUISA.24</v>
      </c>
      <c r="B27" s="56" t="str">
        <f>IF(A27="","",IF(LEFT(A27)="P",VLOOKUP(A27,PESQUISAS!A:G,3,0),VLOOKUP(A27,SINAPI!A:E,2,0)))</f>
        <v>DETECTOR DE SEQUÊNCIA DE FASE</v>
      </c>
      <c r="C27" s="57">
        <f>IF(A27="","",IF(LEFT(A27)="P",VLOOKUP(A27,PESQUISAS!A:G,7,0),VLOOKUP(A27,SINAPI!A:E,5,0)))</f>
        <v>143.73666666666668</v>
      </c>
      <c r="D27" s="58">
        <v>1</v>
      </c>
      <c r="E27" s="59">
        <v>252</v>
      </c>
      <c r="F27" s="59">
        <f t="shared" si="1"/>
        <v>252</v>
      </c>
      <c r="G27" s="57">
        <f t="shared" si="2"/>
        <v>28.747333333333337</v>
      </c>
      <c r="H27" s="60">
        <v>0.8</v>
      </c>
      <c r="I27" s="61">
        <f t="shared" si="3"/>
        <v>0.45630687830687838</v>
      </c>
      <c r="J27" s="61">
        <f t="shared" si="4"/>
        <v>0.45630687830687838</v>
      </c>
      <c r="K27" s="61"/>
      <c r="L27" s="61"/>
      <c r="M27" s="61">
        <f t="shared" si="5"/>
        <v>0.30063968805114644</v>
      </c>
      <c r="N27" s="61">
        <f t="shared" si="6"/>
        <v>1.2132534446649033</v>
      </c>
      <c r="O27" s="61">
        <f t="shared" si="0"/>
        <v>3.6397603339947099E-2</v>
      </c>
      <c r="P27" s="61">
        <f t="shared" si="7"/>
        <v>1.2496510480048504</v>
      </c>
      <c r="Q27" s="62" t="s">
        <v>4818</v>
      </c>
      <c r="AF27">
        <v>24</v>
      </c>
    </row>
    <row r="28" spans="1:32" x14ac:dyDescent="0.25">
      <c r="A28" s="56" t="str">
        <f t="shared" si="8"/>
        <v>PESQUISA.25</v>
      </c>
      <c r="B28" s="56" t="str">
        <f>IF(A28="","",IF(LEFT(A28)="P",VLOOKUP(A28,PESQUISAS!A:G,3,0),VLOOKUP(A28,SINAPI!A:E,2,0)))</f>
        <v>MALETA DE FERRAMENTAS COM PUXADOR E RODINHAS</v>
      </c>
      <c r="C28" s="57">
        <f>IF(A28="","",IF(LEFT(A28)="P",VLOOKUP(A28,PESQUISAS!A:G,7,0),VLOOKUP(A28,SINAPI!A:E,5,0)))</f>
        <v>1047.2633333333335</v>
      </c>
      <c r="D28" s="58">
        <v>1</v>
      </c>
      <c r="E28" s="59">
        <v>252</v>
      </c>
      <c r="F28" s="59">
        <f t="shared" si="1"/>
        <v>252</v>
      </c>
      <c r="G28" s="57">
        <f t="shared" si="2"/>
        <v>209.45266666666672</v>
      </c>
      <c r="H28" s="60">
        <v>0.8</v>
      </c>
      <c r="I28" s="61">
        <f t="shared" si="3"/>
        <v>3.3246455026455033</v>
      </c>
      <c r="J28" s="61">
        <f t="shared" si="4"/>
        <v>3.3246455026455033</v>
      </c>
      <c r="K28" s="61"/>
      <c r="L28" s="61"/>
      <c r="M28" s="61">
        <f t="shared" si="5"/>
        <v>2.1904565421075848</v>
      </c>
      <c r="N28" s="61">
        <f t="shared" si="6"/>
        <v>8.8397475473985914</v>
      </c>
      <c r="O28" s="61">
        <f t="shared" si="0"/>
        <v>0.26519242642195773</v>
      </c>
      <c r="P28" s="61">
        <f t="shared" si="7"/>
        <v>9.1049399738205494</v>
      </c>
      <c r="Q28" s="62"/>
      <c r="AF28">
        <v>25</v>
      </c>
    </row>
    <row r="29" spans="1:32" x14ac:dyDescent="0.25">
      <c r="A29" s="56" t="str">
        <f>"PESQUISA."&amp;AF29</f>
        <v>PESQUISA.26</v>
      </c>
      <c r="B29" s="56" t="str">
        <f>IF(A29="","",IF(LEFT(A29)="P",VLOOKUP(A29,PESQUISAS!A:G,3,0),VLOOKUP(A29,SINAPI!A:E,2,0)))</f>
        <v>KIT CHAVES HEXAGONAIS</v>
      </c>
      <c r="C29" s="57">
        <f>IF(A29="","",IF(LEFT(A29)="P",VLOOKUP(A29,PESQUISAS!A:G,7,0),VLOOKUP(A29,SINAPI!A:E,5,0)))</f>
        <v>61.49</v>
      </c>
      <c r="D29" s="58">
        <v>1</v>
      </c>
      <c r="E29" s="59">
        <v>252</v>
      </c>
      <c r="F29" s="59">
        <f t="shared" si="1"/>
        <v>252</v>
      </c>
      <c r="G29" s="57">
        <f t="shared" si="2"/>
        <v>12.298000000000002</v>
      </c>
      <c r="H29" s="60">
        <v>0.8</v>
      </c>
      <c r="I29" s="61">
        <f t="shared" si="3"/>
        <v>0.19520634920634922</v>
      </c>
      <c r="J29" s="61">
        <f t="shared" si="4"/>
        <v>0.19520634920634924</v>
      </c>
      <c r="K29" s="61"/>
      <c r="L29" s="61"/>
      <c r="M29" s="61">
        <f t="shared" si="5"/>
        <v>0.12861251653439154</v>
      </c>
      <c r="N29" s="61">
        <f t="shared" si="6"/>
        <v>0.51902521494708997</v>
      </c>
      <c r="O29" s="61">
        <f t="shared" si="0"/>
        <v>1.5570756448412699E-2</v>
      </c>
      <c r="P29" s="61">
        <f t="shared" si="7"/>
        <v>0.53459597139550263</v>
      </c>
      <c r="Q29" s="62"/>
      <c r="AF29">
        <v>26</v>
      </c>
    </row>
    <row r="30" spans="1:32" x14ac:dyDescent="0.25">
      <c r="A30" s="56" t="str">
        <f t="shared" si="8"/>
        <v>PESQUISA.27</v>
      </c>
      <c r="B30" s="56" t="str">
        <f>IF(A30="","",IF(LEFT(A30)="P",VLOOKUP(A30,PESQUISAS!A:G,3,0),VLOOKUP(A30,SINAPI!A:E,2,0)))</f>
        <v>ESTILETE PROFISSIONAL</v>
      </c>
      <c r="C30" s="57">
        <f>IF(A30="","",IF(LEFT(A30)="P",VLOOKUP(A30,PESQUISAS!A:G,7,0),VLOOKUP(A30,SINAPI!A:E,5,0)))</f>
        <v>33.936666666666667</v>
      </c>
      <c r="D30" s="58">
        <v>1</v>
      </c>
      <c r="E30" s="59">
        <v>252</v>
      </c>
      <c r="F30" s="59">
        <f t="shared" si="1"/>
        <v>252</v>
      </c>
      <c r="G30" s="57">
        <f t="shared" si="2"/>
        <v>6.7873333333333337</v>
      </c>
      <c r="H30" s="60">
        <v>0.8</v>
      </c>
      <c r="I30" s="61">
        <f t="shared" si="3"/>
        <v>0.10773544973544974</v>
      </c>
      <c r="J30" s="61">
        <f t="shared" si="4"/>
        <v>0.10773544973544974</v>
      </c>
      <c r="K30" s="61"/>
      <c r="L30" s="61"/>
      <c r="M30" s="61">
        <f t="shared" si="5"/>
        <v>7.0981949955908299E-2</v>
      </c>
      <c r="N30" s="61">
        <f t="shared" si="6"/>
        <v>0.28645284942680777</v>
      </c>
      <c r="O30" s="61">
        <f t="shared" si="0"/>
        <v>8.5935854828042332E-3</v>
      </c>
      <c r="P30" s="61">
        <f t="shared" si="7"/>
        <v>0.29504643490961202</v>
      </c>
      <c r="Q30" s="62"/>
      <c r="AF30">
        <v>27</v>
      </c>
    </row>
    <row r="31" spans="1:32" x14ac:dyDescent="0.25">
      <c r="A31" s="56" t="str">
        <f t="shared" si="8"/>
        <v>PESQUISA.28</v>
      </c>
      <c r="B31" s="56" t="str">
        <f>IF(A31="","",IF(LEFT(A31)="P",VLOOKUP(A31,PESQUISAS!A:G,3,0),VLOOKUP(A31,SINAPI!A:E,2,0)))</f>
        <v>KIT TESOURA DE CHAPA</v>
      </c>
      <c r="C31" s="57">
        <f>IF(A31="","",IF(LEFT(A31)="P",VLOOKUP(A31,PESQUISAS!A:G,7,0),VLOOKUP(A31,SINAPI!A:E,5,0)))</f>
        <v>136.57000000000002</v>
      </c>
      <c r="D31" s="58">
        <v>1</v>
      </c>
      <c r="E31" s="59">
        <v>252</v>
      </c>
      <c r="F31" s="59">
        <f t="shared" si="1"/>
        <v>252</v>
      </c>
      <c r="G31" s="57">
        <f t="shared" si="2"/>
        <v>27.314000000000007</v>
      </c>
      <c r="H31" s="60">
        <v>0.8</v>
      </c>
      <c r="I31" s="61">
        <f t="shared" si="3"/>
        <v>0.43355555555555564</v>
      </c>
      <c r="J31" s="61">
        <f t="shared" si="4"/>
        <v>0.43355555555555569</v>
      </c>
      <c r="K31" s="61"/>
      <c r="L31" s="61"/>
      <c r="M31" s="61">
        <f t="shared" si="5"/>
        <v>0.28564988425925936</v>
      </c>
      <c r="N31" s="61">
        <f t="shared" si="6"/>
        <v>1.1527609953703708</v>
      </c>
      <c r="O31" s="61">
        <f t="shared" si="0"/>
        <v>3.4582829861111122E-2</v>
      </c>
      <c r="P31" s="61">
        <f t="shared" si="7"/>
        <v>1.1873438252314819</v>
      </c>
      <c r="Q31" s="62"/>
      <c r="AF31">
        <v>28</v>
      </c>
    </row>
    <row r="32" spans="1:32" x14ac:dyDescent="0.25">
      <c r="A32" s="56" t="str">
        <f t="shared" si="8"/>
        <v>PESQUISA.29</v>
      </c>
      <c r="B32" s="56" t="str">
        <f>IF(A32="","",IF(LEFT(A32)="P",VLOOKUP(A32,PESQUISAS!A:G,3,0),VLOOKUP(A32,SINAPI!A:E,2,0)))</f>
        <v>ALICATE CORTADOR DE FIO PARA ELETRICISTA</v>
      </c>
      <c r="C32" s="57">
        <f>IF(A32="","",IF(LEFT(A32)="P",VLOOKUP(A32,PESQUISAS!A:G,7,0),VLOOKUP(A32,SINAPI!A:E,5,0)))</f>
        <v>131.73666666666665</v>
      </c>
      <c r="D32" s="58">
        <v>1</v>
      </c>
      <c r="E32" s="59">
        <v>252</v>
      </c>
      <c r="F32" s="59">
        <f t="shared" si="1"/>
        <v>252</v>
      </c>
      <c r="G32" s="57">
        <f t="shared" si="2"/>
        <v>26.347333333333331</v>
      </c>
      <c r="H32" s="60">
        <v>0.8</v>
      </c>
      <c r="I32" s="61">
        <f t="shared" si="3"/>
        <v>0.4182116402116402</v>
      </c>
      <c r="J32" s="61">
        <f t="shared" si="4"/>
        <v>0.4182116402116402</v>
      </c>
      <c r="K32" s="61"/>
      <c r="L32" s="61"/>
      <c r="M32" s="61">
        <f t="shared" si="5"/>
        <v>0.27554048170194007</v>
      </c>
      <c r="N32" s="61">
        <f t="shared" si="6"/>
        <v>1.1119637621252205</v>
      </c>
      <c r="O32" s="61">
        <f t="shared" si="0"/>
        <v>3.3358912863756612E-2</v>
      </c>
      <c r="P32" s="61">
        <f t="shared" si="7"/>
        <v>1.1453226749889771</v>
      </c>
      <c r="Q32" s="62"/>
      <c r="AF32">
        <v>29</v>
      </c>
    </row>
    <row r="33" spans="1:32" x14ac:dyDescent="0.25">
      <c r="A33" s="56" t="str">
        <f t="shared" si="8"/>
        <v>PESQUISA.30</v>
      </c>
      <c r="B33" s="56" t="str">
        <f>IF(A33="","",IF(LEFT(A33)="P",VLOOKUP(A33,PESQUISAS!A:G,3,0),VLOOKUP(A33,SINAPI!A:E,2,0)))</f>
        <v>JOGO ALICATE ISOLADO UNIVERSAL ELETRICISTA</v>
      </c>
      <c r="C33" s="57">
        <f>IF(A33="","",IF(LEFT(A33)="P",VLOOKUP(A33,PESQUISAS!A:G,7,0),VLOOKUP(A33,SINAPI!A:E,5,0)))</f>
        <v>139.04999999999998</v>
      </c>
      <c r="D33" s="58">
        <v>1</v>
      </c>
      <c r="E33" s="59">
        <v>252</v>
      </c>
      <c r="F33" s="59">
        <f t="shared" si="1"/>
        <v>252</v>
      </c>
      <c r="G33" s="57">
        <f t="shared" si="2"/>
        <v>27.81</v>
      </c>
      <c r="H33" s="60">
        <v>0.8</v>
      </c>
      <c r="I33" s="61">
        <f t="shared" si="3"/>
        <v>0.44142857142857134</v>
      </c>
      <c r="J33" s="61">
        <f t="shared" si="4"/>
        <v>0.44142857142857139</v>
      </c>
      <c r="K33" s="61"/>
      <c r="L33" s="61"/>
      <c r="M33" s="61">
        <f t="shared" si="5"/>
        <v>0.29083705357142853</v>
      </c>
      <c r="N33" s="61">
        <f t="shared" si="6"/>
        <v>1.1736941964285714</v>
      </c>
      <c r="O33" s="61">
        <f t="shared" si="0"/>
        <v>3.5210825892857144E-2</v>
      </c>
      <c r="P33" s="61">
        <f t="shared" si="7"/>
        <v>1.2089050223214286</v>
      </c>
      <c r="Q33" s="62"/>
      <c r="AF33">
        <v>30</v>
      </c>
    </row>
    <row r="34" spans="1:32" x14ac:dyDescent="0.25">
      <c r="A34" s="56" t="str">
        <f t="shared" si="8"/>
        <v>PESQUISA.31</v>
      </c>
      <c r="B34" s="56" t="str">
        <f>IF(A34="","",IF(LEFT(A34)="P",VLOOKUP(A34,PESQUISAS!A:G,3,0),VLOOKUP(A34,SINAPI!A:E,2,0)))</f>
        <v>REBITADOR PROFISSIONAL</v>
      </c>
      <c r="C34" s="57">
        <f>IF(A34="","",IF(LEFT(A34)="P",VLOOKUP(A34,PESQUISAS!A:G,7,0),VLOOKUP(A34,SINAPI!A:E,5,0)))</f>
        <v>448.57666666666665</v>
      </c>
      <c r="D34" s="58">
        <v>1</v>
      </c>
      <c r="E34" s="59">
        <v>252</v>
      </c>
      <c r="F34" s="59">
        <f t="shared" si="1"/>
        <v>252</v>
      </c>
      <c r="G34" s="57">
        <f t="shared" si="2"/>
        <v>89.715333333333334</v>
      </c>
      <c r="H34" s="60">
        <v>0.8</v>
      </c>
      <c r="I34" s="61">
        <f t="shared" si="3"/>
        <v>1.42405291005291</v>
      </c>
      <c r="J34" s="61">
        <f t="shared" si="4"/>
        <v>1.42405291005291</v>
      </c>
      <c r="K34" s="61"/>
      <c r="L34" s="61"/>
      <c r="M34" s="61">
        <f t="shared" si="5"/>
        <v>0.93824319334215178</v>
      </c>
      <c r="N34" s="61">
        <f t="shared" si="6"/>
        <v>3.786349013447972</v>
      </c>
      <c r="O34" s="61">
        <f t="shared" si="0"/>
        <v>0.11359047040343916</v>
      </c>
      <c r="P34" s="61">
        <f t="shared" si="7"/>
        <v>3.8999394838514112</v>
      </c>
      <c r="Q34" s="62"/>
      <c r="AF34">
        <v>31</v>
      </c>
    </row>
    <row r="35" spans="1:32" x14ac:dyDescent="0.25">
      <c r="A35" s="56" t="str">
        <f t="shared" si="8"/>
        <v>PESQUISA.32</v>
      </c>
      <c r="B35" s="56" t="str">
        <f>IF(A35="","",IF(LEFT(A35)="P",VLOOKUP(A35,PESQUISAS!A:G,3,0),VLOOKUP(A35,SINAPI!A:E,2,0)))</f>
        <v>JOGO DE CHAVES COMBINADAS 6 A 32MM</v>
      </c>
      <c r="C35" s="57">
        <f>IF(A35="","",IF(LEFT(A35)="P",VLOOKUP(A35,PESQUISAS!A:G,7,0),VLOOKUP(A35,SINAPI!A:E,5,0)))</f>
        <v>456.95</v>
      </c>
      <c r="D35" s="58">
        <v>1</v>
      </c>
      <c r="E35" s="59">
        <v>252</v>
      </c>
      <c r="F35" s="59">
        <f t="shared" si="1"/>
        <v>252</v>
      </c>
      <c r="G35" s="57">
        <f t="shared" si="2"/>
        <v>91.39</v>
      </c>
      <c r="H35" s="60">
        <v>0.8</v>
      </c>
      <c r="I35" s="61">
        <f t="shared" si="3"/>
        <v>1.4506349206349207</v>
      </c>
      <c r="J35" s="61">
        <f t="shared" si="4"/>
        <v>1.4506349206349207</v>
      </c>
      <c r="K35" s="61"/>
      <c r="L35" s="61"/>
      <c r="M35" s="61">
        <f t="shared" si="5"/>
        <v>0.95575686177248675</v>
      </c>
      <c r="N35" s="61">
        <f t="shared" si="6"/>
        <v>3.8570267030423282</v>
      </c>
      <c r="O35" s="61">
        <f t="shared" si="0"/>
        <v>0.11571080109126984</v>
      </c>
      <c r="P35" s="61">
        <f t="shared" si="7"/>
        <v>3.9727375041335979</v>
      </c>
      <c r="Q35" s="62"/>
      <c r="AF35">
        <v>32</v>
      </c>
    </row>
    <row r="36" spans="1:32" x14ac:dyDescent="0.25">
      <c r="A36" s="56" t="str">
        <f t="shared" si="8"/>
        <v>PESQUISA.33</v>
      </c>
      <c r="B36" s="56" t="str">
        <f>IF(A36="","",IF(LEFT(A36)="P",VLOOKUP(A36,PESQUISAS!A:G,3,0),VLOOKUP(A36,SINAPI!A:E,2,0)))</f>
        <v>ANALISADOR DE BATERIA AVANÇADO - FLUKE-BT521</v>
      </c>
      <c r="C36" s="57">
        <f>IF(A36="","",IF(LEFT(A36)="P",VLOOKUP(A36,PESQUISAS!A:G,7,0),VLOOKUP(A36,SINAPI!A:E,5,0)))</f>
        <v>28418.583333333332</v>
      </c>
      <c r="D36" s="58">
        <v>1</v>
      </c>
      <c r="E36" s="59">
        <v>252</v>
      </c>
      <c r="F36" s="59">
        <f t="shared" si="1"/>
        <v>252</v>
      </c>
      <c r="G36" s="57">
        <f t="shared" si="2"/>
        <v>5683.7166666666672</v>
      </c>
      <c r="H36" s="60">
        <v>0.8</v>
      </c>
      <c r="I36" s="61">
        <f t="shared" si="3"/>
        <v>90.217724867724854</v>
      </c>
      <c r="J36" s="61">
        <f t="shared" si="4"/>
        <v>90.217724867724868</v>
      </c>
      <c r="K36" s="61"/>
      <c r="L36" s="61"/>
      <c r="M36" s="61">
        <f t="shared" si="5"/>
        <v>59.440323936287477</v>
      </c>
      <c r="N36" s="61">
        <f t="shared" si="6"/>
        <v>239.87577367173719</v>
      </c>
      <c r="O36" s="61">
        <f t="shared" si="0"/>
        <v>7.1962732101521159</v>
      </c>
      <c r="P36" s="61">
        <f t="shared" si="7"/>
        <v>247.07204688188932</v>
      </c>
      <c r="Q36" s="62"/>
      <c r="AF36">
        <v>33</v>
      </c>
    </row>
    <row r="37" spans="1:32" x14ac:dyDescent="0.25">
      <c r="A37" s="56" t="str">
        <f t="shared" si="8"/>
        <v>PESQUISA.35</v>
      </c>
      <c r="B37" s="56" t="str">
        <f>IF(A37="","",IF(LEFT(A37)="P",VLOOKUP(A37,PESQUISAS!A:G,3,0),VLOOKUP(A37,SINAPI!A:E,2,0)))</f>
        <v>TOALHA PANO INDUSTRIAL</v>
      </c>
      <c r="C37" s="57">
        <f>IF(A37="","",IF(LEFT(A37)="P",VLOOKUP(A37,PESQUISAS!A:G,7,0),VLOOKUP(A37,SINAPI!A:E,5,0)))</f>
        <v>1.1768000000000001</v>
      </c>
      <c r="D37" s="58">
        <v>1</v>
      </c>
      <c r="E37" s="59">
        <v>252</v>
      </c>
      <c r="F37" s="59">
        <f t="shared" si="1"/>
        <v>252</v>
      </c>
      <c r="G37" s="57">
        <f t="shared" si="2"/>
        <v>0.23536000000000001</v>
      </c>
      <c r="H37" s="60">
        <v>0.8</v>
      </c>
      <c r="I37" s="61">
        <f t="shared" si="3"/>
        <v>3.7358730158730162E-3</v>
      </c>
      <c r="J37" s="61">
        <f t="shared" si="4"/>
        <v>3.7358730158730162E-3</v>
      </c>
      <c r="K37" s="61"/>
      <c r="L37" s="61"/>
      <c r="M37" s="61">
        <f t="shared" si="5"/>
        <v>2.4613955026455032E-3</v>
      </c>
      <c r="N37" s="61">
        <f t="shared" si="6"/>
        <v>9.9331415343915357E-3</v>
      </c>
      <c r="O37" s="61">
        <f t="shared" si="0"/>
        <v>2.9799424603174608E-4</v>
      </c>
      <c r="P37" s="61">
        <f t="shared" si="7"/>
        <v>1.0231135780423282E-2</v>
      </c>
      <c r="AF37">
        <v>35</v>
      </c>
    </row>
    <row r="38" spans="1:32" x14ac:dyDescent="0.25">
      <c r="A38" s="56" t="str">
        <f t="shared" si="8"/>
        <v>PESQUISA.36</v>
      </c>
      <c r="B38" s="56" t="str">
        <f>IF(A38="","",IF(LEFT(A38)="P",VLOOKUP(A38,PESQUISAS!A:G,3,0),VLOOKUP(A38,SINAPI!A:E,2,0)))</f>
        <v>LANTERNA TÁTICA</v>
      </c>
      <c r="C38" s="57">
        <f>IF(A38="","",IF(LEFT(A38)="P",VLOOKUP(A38,PESQUISAS!A:G,7,0),VLOOKUP(A38,SINAPI!A:E,5,0)))</f>
        <v>149.19333333333336</v>
      </c>
      <c r="D38" s="58">
        <v>1</v>
      </c>
      <c r="E38" s="59">
        <v>252</v>
      </c>
      <c r="F38" s="59">
        <f t="shared" si="1"/>
        <v>252</v>
      </c>
      <c r="G38" s="57">
        <f t="shared" si="2"/>
        <v>29.838666666666672</v>
      </c>
      <c r="H38" s="60">
        <v>0.8</v>
      </c>
      <c r="I38" s="61">
        <f t="shared" si="3"/>
        <v>0.47362962962962973</v>
      </c>
      <c r="J38" s="61">
        <f t="shared" si="4"/>
        <v>0.47362962962962973</v>
      </c>
      <c r="K38" s="61"/>
      <c r="L38" s="61"/>
      <c r="M38" s="61">
        <f t="shared" si="5"/>
        <v>0.31205285493827162</v>
      </c>
      <c r="N38" s="61">
        <f t="shared" si="6"/>
        <v>1.259312114197531</v>
      </c>
      <c r="O38" s="61">
        <f t="shared" si="0"/>
        <v>3.777936342592593E-2</v>
      </c>
      <c r="P38" s="61">
        <f t="shared" si="7"/>
        <v>1.297091477623457</v>
      </c>
      <c r="AF38">
        <v>36</v>
      </c>
    </row>
    <row r="39" spans="1:32" x14ac:dyDescent="0.25">
      <c r="A39" s="56" t="str">
        <f>"PESQUISA."&amp;AF39</f>
        <v>PESQUISA.37</v>
      </c>
      <c r="B39" s="56" t="str">
        <f>IF(A39="","",IF(LEFT(A39)="P",VLOOKUP(A39,PESQUISAS!A:G,3,0),VLOOKUP(A39,SINAPI!A:E,2,0)))</f>
        <v>SOPRADOR TÉRMICO 2000W</v>
      </c>
      <c r="C39" s="57">
        <f>IF(A39="","",IF(LEFT(A39)="P",VLOOKUP(A39,PESQUISAS!A:G,7,0),VLOOKUP(A39,SINAPI!A:E,5,0)))</f>
        <v>229.09333333333333</v>
      </c>
      <c r="D39" s="58">
        <v>1</v>
      </c>
      <c r="E39" s="59">
        <v>252</v>
      </c>
      <c r="F39" s="59">
        <f t="shared" si="1"/>
        <v>252</v>
      </c>
      <c r="G39" s="57">
        <f t="shared" si="2"/>
        <v>45.818666666666672</v>
      </c>
      <c r="H39" s="60">
        <v>0.8</v>
      </c>
      <c r="I39" s="61">
        <f t="shared" si="3"/>
        <v>0.7272804232804233</v>
      </c>
      <c r="J39" s="61">
        <f t="shared" si="4"/>
        <v>0.72728042328042342</v>
      </c>
      <c r="K39" s="61"/>
      <c r="L39" s="61"/>
      <c r="M39" s="61">
        <f t="shared" si="5"/>
        <v>0.47917173721340395</v>
      </c>
      <c r="N39" s="61">
        <f t="shared" si="6"/>
        <v>1.9337325837742505</v>
      </c>
      <c r="O39" s="61">
        <f t="shared" si="0"/>
        <v>5.8011977513227515E-2</v>
      </c>
      <c r="P39" s="61">
        <f t="shared" si="7"/>
        <v>1.991744561287478</v>
      </c>
      <c r="AF39">
        <v>37</v>
      </c>
    </row>
    <row r="40" spans="1:32" x14ac:dyDescent="0.25">
      <c r="A40" s="56" t="str">
        <f>"PESQUISA.38"</f>
        <v>PESQUISA.38</v>
      </c>
      <c r="B40" s="56" t="str">
        <f>IF(A40="","",IF(LEFT(A40)="P",VLOOKUP(A40,PESQUISAS!A:G,3,0),VLOOKUP(A40,SINAPI!A:E,2,0)))</f>
        <v>JOGO DE ALICATES ISOLADO 8003 H VDE 1000V GEDORE</v>
      </c>
      <c r="C40" s="57">
        <f>IF(A40="","",IF(LEFT(A40)="P",VLOOKUP(A40,PESQUISAS!A:G,7,0),VLOOKUP(A40,SINAPI!A:E,5,0)))</f>
        <v>468.62333333333328</v>
      </c>
      <c r="D40" s="58">
        <v>1</v>
      </c>
      <c r="E40" s="59">
        <v>252</v>
      </c>
      <c r="F40" s="59">
        <f t="shared" si="1"/>
        <v>252</v>
      </c>
      <c r="G40" s="57">
        <f t="shared" si="2"/>
        <v>93.724666666666664</v>
      </c>
      <c r="H40" s="60">
        <v>0.8</v>
      </c>
      <c r="I40" s="61">
        <f t="shared" si="3"/>
        <v>1.4876931216931215</v>
      </c>
      <c r="J40" s="61">
        <f t="shared" si="4"/>
        <v>1.4876931216931217</v>
      </c>
      <c r="K40" s="61"/>
      <c r="L40" s="61"/>
      <c r="M40" s="61">
        <f t="shared" si="5"/>
        <v>0.98017281194885364</v>
      </c>
      <c r="N40" s="61">
        <f t="shared" si="6"/>
        <v>3.9555590553350966</v>
      </c>
      <c r="O40" s="61">
        <f t="shared" si="0"/>
        <v>0.11866677166005289</v>
      </c>
      <c r="P40" s="61">
        <f t="shared" si="7"/>
        <v>4.074225826995149</v>
      </c>
      <c r="Q40" s="62" t="s">
        <v>4828</v>
      </c>
      <c r="AF40">
        <v>40</v>
      </c>
    </row>
    <row r="41" spans="1:32" x14ac:dyDescent="0.25">
      <c r="A41" s="56" t="s">
        <v>5102</v>
      </c>
      <c r="B41" s="56" t="str">
        <f>IF(A41="","",IF(LEFT(A41)="P",VLOOKUP(A41,PESQUISAS!A:G,3,0),VLOOKUP(A41,SINAPI!A:E,2,0)))</f>
        <v>FERRO DE SOLDA PROFISSIONAL ELETRÔNICA</v>
      </c>
      <c r="C41" s="57">
        <f>IF(A41="","",IF(LEFT(A41)="P",VLOOKUP(A41,PESQUISAS!A:G,7,0),VLOOKUP(A41,SINAPI!A:E,5,0)))</f>
        <v>57.506666666666661</v>
      </c>
      <c r="D41" s="58">
        <v>1</v>
      </c>
      <c r="E41" s="59">
        <v>252</v>
      </c>
      <c r="F41" s="59">
        <f t="shared" ref="F41:F46" si="9">D41*E41</f>
        <v>252</v>
      </c>
      <c r="G41" s="57">
        <f t="shared" ref="G41:G46" si="10">IF(C41="","",20%*C41)</f>
        <v>11.501333333333333</v>
      </c>
      <c r="H41" s="60">
        <v>1.8</v>
      </c>
      <c r="I41" s="61">
        <f t="shared" ref="I41:I46" si="11">IF(C41="","",(C41-G41)/F41*D41)</f>
        <v>0.18256084656084653</v>
      </c>
      <c r="J41" s="61">
        <f t="shared" ref="J41:J46" si="12">IF(A41="","",C41*H41/E41)</f>
        <v>0.41076190476190472</v>
      </c>
      <c r="K41" s="61"/>
      <c r="L41" s="61"/>
      <c r="M41" s="61">
        <f t="shared" ref="M41:M46" si="13">(F41+1)*C41*0.025/(2*F41*D41*3*2)</f>
        <v>0.12028097442680774</v>
      </c>
      <c r="N41" s="61">
        <f t="shared" ref="N41:N46" si="14">IF(SUM(I41,J41,K41,L41,M41)=0,"",I41+J41+K41+L41+M41)</f>
        <v>0.71360372574955899</v>
      </c>
      <c r="O41" s="61">
        <f t="shared" si="0"/>
        <v>2.1408111772486769E-2</v>
      </c>
      <c r="P41" s="61">
        <f t="shared" ref="P41:P46" si="15">SUM(N41:O41)</f>
        <v>0.7350118375220458</v>
      </c>
      <c r="Q41" s="62"/>
    </row>
    <row r="42" spans="1:32" x14ac:dyDescent="0.25">
      <c r="A42" s="56" t="s">
        <v>5103</v>
      </c>
      <c r="B42" s="56" t="str">
        <f>IF(A42="","",IF(LEFT(A42)="P",VLOOKUP(A42,PESQUISAS!A:G,3,0),VLOOKUP(A42,SINAPI!A:E,2,0)))</f>
        <v>CARRETEL DE SOLDA ELETRÔNICA</v>
      </c>
      <c r="C42" s="57">
        <f>IF(A42="","",IF(LEFT(A42)="P",VLOOKUP(A42,PESQUISAS!A:G,7,0),VLOOKUP(A42,SINAPI!A:E,5,0)))</f>
        <v>76.959999999999994</v>
      </c>
      <c r="D42" s="58">
        <v>1</v>
      </c>
      <c r="E42" s="59">
        <v>252</v>
      </c>
      <c r="F42" s="59">
        <f t="shared" si="9"/>
        <v>252</v>
      </c>
      <c r="G42" s="57">
        <f t="shared" si="10"/>
        <v>15.391999999999999</v>
      </c>
      <c r="H42" s="60">
        <v>2.8</v>
      </c>
      <c r="I42" s="61">
        <f t="shared" si="11"/>
        <v>0.24431746031746032</v>
      </c>
      <c r="J42" s="61">
        <f t="shared" si="12"/>
        <v>0.85511111111111104</v>
      </c>
      <c r="K42" s="61"/>
      <c r="L42" s="61"/>
      <c r="M42" s="61">
        <f t="shared" si="13"/>
        <v>0.16096957671957671</v>
      </c>
      <c r="N42" s="61">
        <f t="shared" si="14"/>
        <v>1.2603981481481481</v>
      </c>
      <c r="O42" s="61">
        <f t="shared" si="0"/>
        <v>3.781194444444444E-2</v>
      </c>
      <c r="P42" s="61">
        <f t="shared" si="15"/>
        <v>1.2982100925925926</v>
      </c>
      <c r="Q42" s="62"/>
    </row>
    <row r="43" spans="1:32" x14ac:dyDescent="0.25">
      <c r="A43" s="56" t="s">
        <v>5110</v>
      </c>
      <c r="B43" s="56" t="str">
        <f>IF(A43="","",IF(LEFT(A43)="P",VLOOKUP(A43,PESQUISAS!A:G,3,0),VLOOKUP(A43,SINAPI!A:E,2,0)))</f>
        <v>LUVA ANTI-ESTATICA - DEDOS EMBORRACHADOS</v>
      </c>
      <c r="C43" s="57">
        <f>IF(A43="","",IF(LEFT(A43)="P",VLOOKUP(A43,PESQUISAS!A:G,7,0),VLOOKUP(A43,SINAPI!A:E,5,0)))</f>
        <v>9.2266666666666666</v>
      </c>
      <c r="D43" s="58">
        <v>1</v>
      </c>
      <c r="E43" s="59">
        <v>252</v>
      </c>
      <c r="F43" s="59">
        <f t="shared" si="9"/>
        <v>252</v>
      </c>
      <c r="G43" s="57">
        <f t="shared" si="10"/>
        <v>1.8453333333333335</v>
      </c>
      <c r="H43" s="60">
        <v>3.8</v>
      </c>
      <c r="I43" s="61">
        <f t="shared" si="11"/>
        <v>2.9291005291005291E-2</v>
      </c>
      <c r="J43" s="61">
        <f t="shared" si="12"/>
        <v>0.13913227513227511</v>
      </c>
      <c r="K43" s="61"/>
      <c r="L43" s="61"/>
      <c r="M43" s="61">
        <f t="shared" si="13"/>
        <v>1.9298500881834216E-2</v>
      </c>
      <c r="N43" s="61">
        <f t="shared" si="14"/>
        <v>0.1877217813051146</v>
      </c>
      <c r="O43" s="61">
        <f t="shared" si="0"/>
        <v>5.6316534391534379E-3</v>
      </c>
      <c r="P43" s="61">
        <f t="shared" si="15"/>
        <v>0.19335343474426805</v>
      </c>
      <c r="Q43" s="62"/>
    </row>
    <row r="44" spans="1:32" x14ac:dyDescent="0.25">
      <c r="A44" s="56" t="s">
        <v>5124</v>
      </c>
      <c r="B44" s="56" t="str">
        <f>IF(A44="","",IF(LEFT(A44)="P",VLOOKUP(A44,PESQUISAS!A:G,3,0),VLOOKUP(A44,SINAPI!A:E,2,0)))</f>
        <v>LUPA DE MÃO</v>
      </c>
      <c r="C44" s="57">
        <f>IF(A44="","",IF(LEFT(A44)="P",VLOOKUP(A44,PESQUISAS!A:G,7,0),VLOOKUP(A44,SINAPI!A:E,5,0)))</f>
        <v>26.983333333333331</v>
      </c>
      <c r="D44" s="58">
        <v>1</v>
      </c>
      <c r="E44" s="59">
        <v>252</v>
      </c>
      <c r="F44" s="59">
        <f t="shared" si="9"/>
        <v>252</v>
      </c>
      <c r="G44" s="57">
        <f t="shared" si="10"/>
        <v>5.3966666666666665</v>
      </c>
      <c r="H44" s="60">
        <v>4.8</v>
      </c>
      <c r="I44" s="61">
        <f t="shared" si="11"/>
        <v>8.5661375661375661E-2</v>
      </c>
      <c r="J44" s="61">
        <f t="shared" si="12"/>
        <v>0.51396825396825385</v>
      </c>
      <c r="K44" s="61"/>
      <c r="L44" s="61"/>
      <c r="M44" s="61">
        <f t="shared" si="13"/>
        <v>5.643835427689594E-2</v>
      </c>
      <c r="N44" s="61">
        <f t="shared" si="14"/>
        <v>0.65606798390652543</v>
      </c>
      <c r="O44" s="61">
        <f t="shared" si="0"/>
        <v>1.9682039517195764E-2</v>
      </c>
      <c r="P44" s="61">
        <f t="shared" si="15"/>
        <v>0.67575002342372115</v>
      </c>
      <c r="Q44" s="62"/>
    </row>
    <row r="45" spans="1:32" x14ac:dyDescent="0.25">
      <c r="A45" s="56" t="s">
        <v>5155</v>
      </c>
      <c r="B45" s="56" t="str">
        <f>IF(A45="","",IF(LEFT(A45)="P",VLOOKUP(A45,PESQUISAS!A:G,3,0),VLOOKUP(A45,SINAPI!A:E,2,0)))</f>
        <v>COMPUTADOR COM MONITOR</v>
      </c>
      <c r="C45" s="57">
        <f>IF(A45="","",IF(LEFT(A45)="P",VLOOKUP(A45,PESQUISAS!A:G,7,0),VLOOKUP(A45,SINAPI!A:E,5,0)))</f>
        <v>2041.5833333333333</v>
      </c>
      <c r="D45" s="58">
        <v>1</v>
      </c>
      <c r="E45" s="59">
        <v>252</v>
      </c>
      <c r="F45" s="59">
        <f t="shared" si="9"/>
        <v>252</v>
      </c>
      <c r="G45" s="57">
        <f t="shared" si="10"/>
        <v>408.31666666666666</v>
      </c>
      <c r="H45" s="60">
        <v>5.8</v>
      </c>
      <c r="I45" s="61">
        <f t="shared" si="11"/>
        <v>6.481216931216931</v>
      </c>
      <c r="J45" s="61">
        <f t="shared" si="12"/>
        <v>46.988822751322751</v>
      </c>
      <c r="K45" s="61"/>
      <c r="L45" s="61"/>
      <c r="M45" s="61">
        <f t="shared" si="13"/>
        <v>4.2701767802028217</v>
      </c>
      <c r="N45" s="61">
        <f t="shared" si="14"/>
        <v>57.740216462742502</v>
      </c>
      <c r="O45" s="61">
        <f t="shared" si="0"/>
        <v>1.732206493882275</v>
      </c>
      <c r="P45" s="61">
        <f t="shared" si="15"/>
        <v>59.472422956624776</v>
      </c>
      <c r="Q45" s="62"/>
    </row>
    <row r="46" spans="1:32" x14ac:dyDescent="0.25">
      <c r="A46" s="56" t="s">
        <v>5164</v>
      </c>
      <c r="B46" s="56" t="str">
        <f>IF(A46="","",IF(LEFT(A46)="P",VLOOKUP(A46,PESQUISAS!A:G,3,0),VLOOKUP(A46,SINAPI!A:E,2,0)))</f>
        <v>MESA PARA COMPUTADOR COM GAVETEIRO</v>
      </c>
      <c r="C46" s="57">
        <f>IF(A46="","",IF(LEFT(A46)="P",VLOOKUP(A46,PESQUISAS!A:G,7,0),VLOOKUP(A46,SINAPI!A:E,5,0)))</f>
        <v>439.26666666666665</v>
      </c>
      <c r="D46" s="58">
        <v>1</v>
      </c>
      <c r="E46" s="59">
        <v>252</v>
      </c>
      <c r="F46" s="59">
        <f t="shared" si="9"/>
        <v>252</v>
      </c>
      <c r="G46" s="57">
        <f t="shared" si="10"/>
        <v>87.853333333333339</v>
      </c>
      <c r="H46" s="60">
        <v>6.8</v>
      </c>
      <c r="I46" s="61">
        <f t="shared" si="11"/>
        <v>1.3944973544973545</v>
      </c>
      <c r="J46" s="61">
        <f t="shared" si="12"/>
        <v>11.853227513227512</v>
      </c>
      <c r="K46" s="61"/>
      <c r="L46" s="61"/>
      <c r="M46" s="61">
        <f t="shared" si="13"/>
        <v>0.91877039241622571</v>
      </c>
      <c r="N46" s="61">
        <f t="shared" si="14"/>
        <v>14.166495260141092</v>
      </c>
      <c r="O46" s="61">
        <f>IF(N46="","",N46*3%)</f>
        <v>0.42499485780423274</v>
      </c>
      <c r="P46" s="61">
        <f t="shared" si="15"/>
        <v>14.591490117945325</v>
      </c>
      <c r="Q46" s="62"/>
    </row>
    <row r="47" spans="1:32" x14ac:dyDescent="0.25">
      <c r="A47" s="56">
        <v>38477</v>
      </c>
      <c r="B47" s="56" t="str">
        <f>IF(A47="","",IF(LEFT(A47)="P",VLOOKUP(A47,PESQUISAS!A:G,3,0),VLOOKUP(A47,SINAPI!A:E,2,0)))</f>
        <v>ESCADA EXTENSIVEL EM ALUMINIO COM 6,00 M ESTENDIDA</v>
      </c>
      <c r="C47" s="57" t="str">
        <f>IF(A47="","",IF(LEFT(A47)="P",VLOOKUP(A47,PESQUISAS!A:G,7,0),VLOOKUP(A47,SINAPI!A:E,5,0)))</f>
        <v>664,10</v>
      </c>
      <c r="D47" s="58">
        <v>1</v>
      </c>
      <c r="E47" s="59">
        <v>252</v>
      </c>
      <c r="F47" s="59">
        <f t="shared" si="1"/>
        <v>252</v>
      </c>
      <c r="G47" s="57">
        <f t="shared" si="2"/>
        <v>132.82000000000002</v>
      </c>
      <c r="H47" s="60">
        <v>0.8</v>
      </c>
      <c r="I47" s="61">
        <f t="shared" si="3"/>
        <v>2.108253968253968</v>
      </c>
      <c r="J47" s="61">
        <f t="shared" si="4"/>
        <v>2.1082539682539685</v>
      </c>
      <c r="K47" s="61"/>
      <c r="L47" s="61"/>
      <c r="M47" s="61">
        <f t="shared" si="5"/>
        <v>1.3890319113756617</v>
      </c>
      <c r="N47" s="61">
        <f t="shared" si="6"/>
        <v>5.6055398478835983</v>
      </c>
      <c r="O47" s="61">
        <f t="shared" si="0"/>
        <v>0.16816619543650793</v>
      </c>
      <c r="P47" s="61">
        <f t="shared" si="7"/>
        <v>5.7737060433201064</v>
      </c>
      <c r="Q47" s="62" t="s">
        <v>4829</v>
      </c>
      <c r="AF47">
        <v>41</v>
      </c>
    </row>
    <row r="48" spans="1:32" x14ac:dyDescent="0.25">
      <c r="A48" s="56">
        <v>13617</v>
      </c>
      <c r="B48" s="56" t="str">
        <f>IF(A48="","",IF(LEFT(A48)="P",VLOOKUP(A48,PESQUISAS!A:G,3,0),VLOOKUP(A48,SINAPI!A:E,2,0)))</f>
        <v>PICAPE CABINE SIMPLES COM MOTOR 1.6 FLEX, CAMBIO MANUAL, POTENCIA 101/104 CV, 2 PORTAS</v>
      </c>
      <c r="C48" s="57" t="str">
        <f>IF(A48="","",IF(LEFT(A48)="P",VLOOKUP(A48,PESQUISAS!A:G,7,0),VLOOKUP(A48,SINAPI!A:E,5,0)))</f>
        <v>53.996,74</v>
      </c>
      <c r="D48" s="58">
        <v>10</v>
      </c>
      <c r="E48" s="59">
        <v>252</v>
      </c>
      <c r="F48" s="59">
        <f>D48*E48</f>
        <v>2520</v>
      </c>
      <c r="G48" s="57">
        <f>IF(C48="","",20%*C48)</f>
        <v>10799.348</v>
      </c>
      <c r="H48" s="60">
        <v>0.8</v>
      </c>
      <c r="I48" s="61">
        <f>IF(C48="","",(C48-G48)/F48*D48)</f>
        <v>171.4182222222222</v>
      </c>
      <c r="J48" s="61">
        <f>IF(A48="","",C48*H48/E48)</f>
        <v>171.41822222222223</v>
      </c>
      <c r="K48" s="61">
        <f>0.2*97*C49</f>
        <v>92.926000000000016</v>
      </c>
      <c r="L48" s="61"/>
      <c r="M48" s="61">
        <f>(F48+1)*C48*0.025/(2*F48*D48*3*2)</f>
        <v>11.253784849537036</v>
      </c>
      <c r="N48" s="61">
        <f t="shared" ref="N48:N53" si="16">IF(SUM(I48,J48,K48,L48,M48)=0,"",I48+J48+K48+L48+M48)</f>
        <v>447.0162292939815</v>
      </c>
      <c r="O48" s="61">
        <f t="shared" si="0"/>
        <v>13.410486878819444</v>
      </c>
      <c r="P48" s="61">
        <f t="shared" ref="P48:P53" si="17">SUM(N48:O48)</f>
        <v>460.42671617280092</v>
      </c>
      <c r="Q48" s="62"/>
      <c r="AF48">
        <v>48</v>
      </c>
    </row>
    <row r="49" spans="1:32" x14ac:dyDescent="0.25">
      <c r="A49" s="56">
        <v>4222</v>
      </c>
      <c r="B49" s="56" t="str">
        <f>IF(A49="","",IF(LEFT(A49)="P",VLOOKUP(A49,PESQUISAS!A:G,3,0),VLOOKUP(A49,SINAPI!A:E,2,0)))</f>
        <v>GASOLINA COMUM</v>
      </c>
      <c r="C49" s="57" t="str">
        <f>IF(A49="","",IF(LEFT(A49)="P",VLOOKUP(A49,PESQUISAS!A:G,7,0),VLOOKUP(A49,SINAPI!A:E,5,0)))</f>
        <v>4,79</v>
      </c>
      <c r="D49" s="58" t="s">
        <v>4814</v>
      </c>
      <c r="E49" s="59"/>
      <c r="F49" s="59"/>
      <c r="G49" s="57"/>
      <c r="H49" s="60"/>
      <c r="I49" s="61"/>
      <c r="J49" s="61"/>
      <c r="K49" s="61"/>
      <c r="L49" s="61"/>
      <c r="M49" s="61"/>
      <c r="N49" s="61" t="str">
        <f t="shared" si="16"/>
        <v/>
      </c>
      <c r="O49" s="61" t="str">
        <f t="shared" si="0"/>
        <v/>
      </c>
      <c r="P49" s="61" t="str">
        <f>C49</f>
        <v>4,79</v>
      </c>
      <c r="Q49" s="62"/>
      <c r="AF49">
        <v>49</v>
      </c>
    </row>
    <row r="50" spans="1:32" x14ac:dyDescent="0.25">
      <c r="A50" s="56" t="str">
        <f>"PESQUISA.38"</f>
        <v>PESQUISA.38</v>
      </c>
      <c r="B50" s="56" t="str">
        <f>IF(A50="","",IF(LEFT(A50)="P",VLOOKUP(A50,PESQUISAS!A:G,3,0),VLOOKUP(A50,SINAPI!A:E,2,0)))</f>
        <v>JOGO DE ALICATES ISOLADO 8003 H VDE 1000V GEDORE</v>
      </c>
      <c r="C50" s="57">
        <f>IF(A50="","",IF(LEFT(A50)="P",VLOOKUP(A50,PESQUISAS!A:G,7,0),VLOOKUP(A50,SINAPI!A:E,5,0)))</f>
        <v>468.62333333333328</v>
      </c>
      <c r="D50" s="58">
        <v>1</v>
      </c>
      <c r="E50" s="59">
        <v>252</v>
      </c>
      <c r="F50" s="59">
        <f>D50*E50</f>
        <v>252</v>
      </c>
      <c r="G50" s="57">
        <f>IF(C50="","",20%*C50)</f>
        <v>93.724666666666664</v>
      </c>
      <c r="H50" s="60">
        <v>0.8</v>
      </c>
      <c r="I50" s="61">
        <f>IF(C50="","",(C50-G50)/F50*D50)</f>
        <v>1.4876931216931215</v>
      </c>
      <c r="J50" s="61">
        <f>IF(A50="","",C50*H50/E50)</f>
        <v>1.4876931216931217</v>
      </c>
      <c r="K50" s="61"/>
      <c r="L50" s="61"/>
      <c r="M50" s="61">
        <f>(F50+1)*C50*0.025/(2*F50*D50*3*2)</f>
        <v>0.98017281194885364</v>
      </c>
      <c r="N50" s="61">
        <f t="shared" si="16"/>
        <v>3.9555590553350966</v>
      </c>
      <c r="O50" s="61">
        <f t="shared" si="0"/>
        <v>0.11866677166005289</v>
      </c>
      <c r="P50" s="61">
        <f t="shared" si="17"/>
        <v>4.074225826995149</v>
      </c>
      <c r="Q50" s="62"/>
      <c r="AF50">
        <v>50</v>
      </c>
    </row>
    <row r="51" spans="1:32" x14ac:dyDescent="0.25">
      <c r="A51" s="56" t="s">
        <v>5102</v>
      </c>
      <c r="B51" s="56" t="str">
        <f>IF(A51="","",IF(LEFT(A51)="P",VLOOKUP(A51,PESQUISAS!A:G,3,0),VLOOKUP(A51,SINAPI!A:E,2,0)))</f>
        <v>FERRO DE SOLDA PROFISSIONAL ELETRÔNICA</v>
      </c>
      <c r="C51" s="57">
        <f>IF(A51="","",IF(LEFT(A51)="P",VLOOKUP(A51,PESQUISAS!A:G,7,0),VLOOKUP(A51,SINAPI!A:E,5,0)))</f>
        <v>57.506666666666661</v>
      </c>
      <c r="D51" s="58">
        <v>1</v>
      </c>
      <c r="E51" s="59">
        <v>252</v>
      </c>
      <c r="F51" s="59">
        <f>D51*E51</f>
        <v>252</v>
      </c>
      <c r="G51" s="57">
        <f>IF(C51="","",20%*C51)</f>
        <v>11.501333333333333</v>
      </c>
      <c r="H51" s="60">
        <v>0.8</v>
      </c>
      <c r="I51" s="61">
        <f>IF(C51="","",(C51-G51)/F51*D51)</f>
        <v>0.18256084656084653</v>
      </c>
      <c r="J51" s="61">
        <f>IF(A51="","",C51*H51/E51)</f>
        <v>0.18256084656084656</v>
      </c>
      <c r="K51" s="61"/>
      <c r="L51" s="61"/>
      <c r="M51" s="61"/>
      <c r="N51" s="61">
        <f t="shared" si="16"/>
        <v>0.36512169312169307</v>
      </c>
      <c r="O51" s="61">
        <f t="shared" si="0"/>
        <v>1.0953650793650791E-2</v>
      </c>
      <c r="P51" s="61">
        <f t="shared" si="17"/>
        <v>0.37607534391534386</v>
      </c>
      <c r="Q51" s="62"/>
      <c r="AF51">
        <v>51</v>
      </c>
    </row>
    <row r="52" spans="1:32" x14ac:dyDescent="0.25">
      <c r="A52" s="56" t="s">
        <v>5103</v>
      </c>
      <c r="B52" s="56" t="str">
        <f>IF(A52="","",IF(LEFT(A52)="P",VLOOKUP(A52,PESQUISAS!A:G,3,0),VLOOKUP(A52,SINAPI!A:E,2,0)))</f>
        <v>CARRETEL DE SOLDA ELETRÔNICA</v>
      </c>
      <c r="C52" s="57">
        <f>IF(A52="","",IF(LEFT(A52)="P",VLOOKUP(A52,PESQUISAS!A:G,7,0),VLOOKUP(A52,SINAPI!A:E,5,0)))</f>
        <v>76.959999999999994</v>
      </c>
      <c r="D52" s="58">
        <v>1</v>
      </c>
      <c r="E52" s="59">
        <v>252</v>
      </c>
      <c r="F52" s="59">
        <f>D52*E52</f>
        <v>252</v>
      </c>
      <c r="G52" s="57">
        <f>IF(C52="","",20%*C52)</f>
        <v>15.391999999999999</v>
      </c>
      <c r="H52" s="60">
        <v>0.8</v>
      </c>
      <c r="I52" s="61">
        <f>IF(C52="","",(C52-G52)/F52*D52)</f>
        <v>0.24431746031746032</v>
      </c>
      <c r="J52" s="61">
        <f>IF(A52="","",C52*H52/E52)</f>
        <v>0.24431746031746032</v>
      </c>
      <c r="K52" s="61"/>
      <c r="L52" s="61"/>
      <c r="M52" s="61"/>
      <c r="N52" s="61">
        <f t="shared" si="16"/>
        <v>0.48863492063492064</v>
      </c>
      <c r="O52" s="61">
        <f t="shared" si="0"/>
        <v>1.4659047619047618E-2</v>
      </c>
      <c r="P52" s="61">
        <f t="shared" si="17"/>
        <v>0.50329396825396822</v>
      </c>
      <c r="Q52" s="62"/>
    </row>
    <row r="53" spans="1:32" x14ac:dyDescent="0.25">
      <c r="A53" s="56" t="s">
        <v>5110</v>
      </c>
      <c r="B53" s="56" t="str">
        <f>IF(A53="","",IF(LEFT(A53)="P",VLOOKUP(A53,PESQUISAS!A:G,3,0),VLOOKUP(A53,SINAPI!A:E,2,0)))</f>
        <v>LUVA ANTI-ESTATICA - DEDOS EMBORRACHADOS</v>
      </c>
      <c r="C53" s="57">
        <f>IF(A53="","",IF(LEFT(A53)="P",VLOOKUP(A53,PESQUISAS!A:G,7,0),VLOOKUP(A53,SINAPI!A:E,5,0)))</f>
        <v>9.2266666666666666</v>
      </c>
      <c r="D53" s="58">
        <v>1</v>
      </c>
      <c r="E53" s="59">
        <v>252</v>
      </c>
      <c r="F53" s="59">
        <f>D53*E53</f>
        <v>252</v>
      </c>
      <c r="G53" s="57">
        <f>IF(C53="","",20%*C53)</f>
        <v>1.8453333333333335</v>
      </c>
      <c r="H53" s="60">
        <v>0.8</v>
      </c>
      <c r="I53" s="61">
        <f>IF(C53="","",(C53-G53)/F53*D53)</f>
        <v>2.9291005291005291E-2</v>
      </c>
      <c r="J53" s="61">
        <f>IF(A53="","",C53*H53/E53)</f>
        <v>2.9291005291005295E-2</v>
      </c>
      <c r="K53" s="61"/>
      <c r="L53" s="61"/>
      <c r="M53" s="61"/>
      <c r="N53" s="61">
        <f t="shared" si="16"/>
        <v>5.8582010582010582E-2</v>
      </c>
      <c r="O53" s="61">
        <f t="shared" si="0"/>
        <v>1.7574603174603173E-3</v>
      </c>
      <c r="P53" s="61">
        <f t="shared" si="17"/>
        <v>6.03394708994709E-2</v>
      </c>
    </row>
    <row r="54" spans="1:32" x14ac:dyDescent="0.25">
      <c r="A54" s="56" t="s">
        <v>5124</v>
      </c>
      <c r="B54" s="56" t="str">
        <f>IF(A54="","",IF(LEFT(A54)="P",VLOOKUP(A54,PESQUISAS!A:G,3,0),VLOOKUP(A54,SINAPI!A:E,2,0)))</f>
        <v>LUPA DE MÃO</v>
      </c>
      <c r="C54" s="57">
        <f>IF(A54="","",IF(LEFT(A54)="P",VLOOKUP(A54,PESQUISAS!A:G,7,0),VLOOKUP(A54,SINAPI!A:E,5,0)))</f>
        <v>26.983333333333331</v>
      </c>
      <c r="D54" s="58">
        <v>1</v>
      </c>
      <c r="E54" s="59">
        <v>252</v>
      </c>
      <c r="F54" s="59">
        <f>D54*E54</f>
        <v>252</v>
      </c>
      <c r="G54" s="57">
        <f>IF(C54="","",20%*C54)</f>
        <v>5.3966666666666665</v>
      </c>
      <c r="H54" s="60">
        <v>0.8</v>
      </c>
      <c r="I54" s="61">
        <f>IF(C54="","",(C54-G54)/F54*D54)</f>
        <v>8.5661375661375661E-2</v>
      </c>
      <c r="J54" s="61">
        <f>IF(A54="","",C54*H54/E54)</f>
        <v>8.5661375661375661E-2</v>
      </c>
      <c r="K54" s="61"/>
      <c r="L54" s="61"/>
      <c r="M54" s="61"/>
      <c r="N54" s="61">
        <f>IF(SUM(I54,J54,K54,L54,M54)=0,"",I54+J54+K54+L54+M54)</f>
        <v>0.17132275132275132</v>
      </c>
      <c r="O54" s="61">
        <f t="shared" si="0"/>
        <v>5.1396825396825396E-3</v>
      </c>
      <c r="P54" s="61">
        <f>SUM(N54:O54)</f>
        <v>0.17646243386243385</v>
      </c>
    </row>
    <row r="55" spans="1:32" x14ac:dyDescent="0.25">
      <c r="A55" s="297" t="s">
        <v>5311</v>
      </c>
      <c r="B55" s="297" t="s">
        <v>5312</v>
      </c>
      <c r="C55" s="298">
        <v>168.93</v>
      </c>
      <c r="D55" s="299" t="s">
        <v>5315</v>
      </c>
      <c r="E55" s="300"/>
      <c r="F55" s="300"/>
      <c r="G55" s="298"/>
      <c r="H55" s="301"/>
      <c r="I55" s="302"/>
      <c r="J55" s="302"/>
      <c r="K55" s="302"/>
      <c r="L55" s="302"/>
      <c r="M55" s="302"/>
      <c r="N55" s="302"/>
      <c r="O55" s="302"/>
      <c r="P55" s="302">
        <v>168.93</v>
      </c>
      <c r="Q55" t="s">
        <v>4828</v>
      </c>
    </row>
    <row r="56" spans="1:32" x14ac:dyDescent="0.25">
      <c r="A56" s="297" t="s">
        <v>5313</v>
      </c>
      <c r="B56" s="297" t="s">
        <v>5314</v>
      </c>
      <c r="C56" s="298">
        <v>0.7</v>
      </c>
      <c r="D56" s="299" t="s">
        <v>5316</v>
      </c>
      <c r="E56" s="300"/>
      <c r="F56" s="300"/>
      <c r="G56" s="298"/>
      <c r="H56" s="301"/>
      <c r="I56" s="302"/>
      <c r="J56" s="302"/>
      <c r="K56" s="302"/>
      <c r="L56" s="302"/>
      <c r="M56" s="302"/>
      <c r="N56" s="302"/>
      <c r="O56" s="302"/>
      <c r="P56" s="302">
        <v>0.7</v>
      </c>
    </row>
    <row r="57" spans="1:32" x14ac:dyDescent="0.25">
      <c r="A57" s="56">
        <v>37371</v>
      </c>
      <c r="B57" s="56" t="str">
        <f>IF(A57="","",IF(LEFT(A57)="P",VLOOKUP(A57,PESQUISAS!A:G,3,0),VLOOKUP(A57,SINAPI!A:E,2,0)))</f>
        <v>TRANSPORTE - HORISTA (COLETADO CAIXA)</v>
      </c>
      <c r="C57" s="57" t="str">
        <f>IF(A57="","",IF(LEFT(A57)="P",VLOOKUP(A57,PESQUISAS!A:G,7,0),VLOOKUP(A57,SINAPI!A:E,5,0)))</f>
        <v>0,82</v>
      </c>
      <c r="D57" s="58"/>
      <c r="E57" s="59"/>
      <c r="F57" s="59"/>
      <c r="G57" s="57"/>
      <c r="H57" s="60"/>
      <c r="I57" s="61"/>
      <c r="J57" s="61"/>
      <c r="K57" s="61"/>
      <c r="L57" s="61"/>
      <c r="M57" s="61"/>
      <c r="N57" s="61"/>
      <c r="O57" s="61"/>
      <c r="P57" s="61" t="str">
        <f>C57</f>
        <v>0,82</v>
      </c>
    </row>
  </sheetData>
  <mergeCells count="1">
    <mergeCell ref="R3:T3"/>
  </mergeCells>
  <pageMargins left="0.511811024" right="0.511811024" top="0.78740157499999996" bottom="0.78740157499999996" header="0.31496062000000002" footer="0.31496062000000002"/>
  <pageSetup paperSize="9" scale="5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5BDD1-3D8A-46D2-9F77-D9983A5F46E6}">
  <sheetPr codeName="Planilha7">
    <tabColor theme="7" tint="0.79998168889431442"/>
  </sheetPr>
  <dimension ref="A1:F5367"/>
  <sheetViews>
    <sheetView showGridLines="0" topLeftCell="A37" workbookViewId="0">
      <selection activeCell="B4" sqref="B4"/>
    </sheetView>
  </sheetViews>
  <sheetFormatPr defaultRowHeight="15" x14ac:dyDescent="0.25"/>
  <cols>
    <col min="1" max="1" width="9.140625" style="186"/>
    <col min="2" max="2" width="102.140625" customWidth="1"/>
    <col min="5" max="5" width="9.5703125" bestFit="1" customWidth="1"/>
  </cols>
  <sheetData>
    <row r="1" spans="1:6" x14ac:dyDescent="0.25">
      <c r="A1" s="186" t="s">
        <v>15</v>
      </c>
    </row>
    <row r="2" spans="1:6" x14ac:dyDescent="0.25">
      <c r="A2" s="186" t="s">
        <v>16</v>
      </c>
      <c r="E2" s="319"/>
      <c r="F2" s="319"/>
    </row>
    <row r="3" spans="1:6" x14ac:dyDescent="0.25">
      <c r="A3" s="43" t="s">
        <v>6838</v>
      </c>
    </row>
    <row r="4" spans="1:6" x14ac:dyDescent="0.25">
      <c r="A4" s="186" t="s">
        <v>17</v>
      </c>
    </row>
    <row r="5" spans="1:6" x14ac:dyDescent="0.25">
      <c r="A5" s="186" t="s">
        <v>6839</v>
      </c>
    </row>
    <row r="6" spans="1:6" x14ac:dyDescent="0.25">
      <c r="A6" s="356" t="s">
        <v>16</v>
      </c>
      <c r="B6" s="16"/>
      <c r="C6" s="16"/>
      <c r="D6" s="16"/>
      <c r="E6" s="16"/>
    </row>
    <row r="7" spans="1:6" x14ac:dyDescent="0.25">
      <c r="A7" s="356" t="s">
        <v>18</v>
      </c>
      <c r="B7" s="16" t="s">
        <v>19</v>
      </c>
      <c r="C7" s="16" t="s">
        <v>20</v>
      </c>
      <c r="D7" s="16" t="s">
        <v>21</v>
      </c>
      <c r="E7" s="16" t="s">
        <v>22</v>
      </c>
    </row>
    <row r="8" spans="1:6" x14ac:dyDescent="0.25">
      <c r="A8" s="357">
        <v>91677</v>
      </c>
      <c r="B8" s="187" t="s">
        <v>4933</v>
      </c>
      <c r="C8" s="187" t="s">
        <v>4920</v>
      </c>
      <c r="D8" s="187"/>
      <c r="E8" s="189">
        <v>78.52</v>
      </c>
      <c r="F8" t="s">
        <v>4938</v>
      </c>
    </row>
    <row r="9" spans="1:6" x14ac:dyDescent="0.25">
      <c r="A9" s="357">
        <v>88247</v>
      </c>
      <c r="B9" s="187" t="s">
        <v>4934</v>
      </c>
      <c r="C9" s="187" t="s">
        <v>4920</v>
      </c>
      <c r="D9" s="187"/>
      <c r="E9" s="189">
        <v>15.09</v>
      </c>
    </row>
    <row r="10" spans="1:6" x14ac:dyDescent="0.25">
      <c r="A10" s="357">
        <v>88265</v>
      </c>
      <c r="B10" s="187" t="s">
        <v>4749</v>
      </c>
      <c r="C10" s="187" t="s">
        <v>4920</v>
      </c>
      <c r="D10" s="187"/>
      <c r="E10" s="189">
        <v>20.76</v>
      </c>
    </row>
    <row r="11" spans="1:6" x14ac:dyDescent="0.25">
      <c r="A11" s="357">
        <v>88275</v>
      </c>
      <c r="B11" s="187" t="s">
        <v>4935</v>
      </c>
      <c r="C11" s="187" t="s">
        <v>4920</v>
      </c>
      <c r="D11" s="187"/>
      <c r="E11" s="189">
        <v>31.72</v>
      </c>
    </row>
    <row r="12" spans="1:6" x14ac:dyDescent="0.25">
      <c r="A12" s="357">
        <v>90779</v>
      </c>
      <c r="B12" s="187" t="s">
        <v>4927</v>
      </c>
      <c r="C12" s="187" t="s">
        <v>4920</v>
      </c>
      <c r="D12" s="187"/>
      <c r="E12" s="189">
        <v>119.88</v>
      </c>
    </row>
    <row r="13" spans="1:6" x14ac:dyDescent="0.25">
      <c r="A13" s="357">
        <v>88255</v>
      </c>
      <c r="B13" s="187" t="s">
        <v>4936</v>
      </c>
      <c r="C13" s="187" t="s">
        <v>4920</v>
      </c>
      <c r="D13" s="187"/>
      <c r="E13" s="189">
        <v>21.45</v>
      </c>
    </row>
    <row r="14" spans="1:6" x14ac:dyDescent="0.25">
      <c r="A14" s="357">
        <v>90775</v>
      </c>
      <c r="B14" s="187" t="s">
        <v>4937</v>
      </c>
      <c r="C14" s="187" t="s">
        <v>4920</v>
      </c>
      <c r="D14" s="187"/>
      <c r="E14" s="189">
        <v>21.58</v>
      </c>
    </row>
    <row r="15" spans="1:6" x14ac:dyDescent="0.25">
      <c r="A15" s="356">
        <v>13003</v>
      </c>
      <c r="B15" s="16" t="s">
        <v>6840</v>
      </c>
      <c r="C15" s="16" t="s">
        <v>97</v>
      </c>
      <c r="D15" s="16" t="s">
        <v>24</v>
      </c>
      <c r="E15" s="188">
        <v>2.38</v>
      </c>
      <c r="F15" s="190"/>
    </row>
    <row r="16" spans="1:6" x14ac:dyDescent="0.25">
      <c r="A16" s="356">
        <v>1363</v>
      </c>
      <c r="B16" s="16" t="s">
        <v>5404</v>
      </c>
      <c r="C16" s="16" t="s">
        <v>26</v>
      </c>
      <c r="D16" s="16" t="s">
        <v>33</v>
      </c>
      <c r="E16" s="188">
        <v>21.59</v>
      </c>
    </row>
    <row r="17" spans="1:5" x14ac:dyDescent="0.25">
      <c r="A17" s="356">
        <v>1344</v>
      </c>
      <c r="B17" s="16" t="s">
        <v>5405</v>
      </c>
      <c r="C17" s="16" t="s">
        <v>23</v>
      </c>
      <c r="D17" s="16" t="s">
        <v>24</v>
      </c>
      <c r="E17" s="188">
        <v>45.13</v>
      </c>
    </row>
    <row r="18" spans="1:5" x14ac:dyDescent="0.25">
      <c r="A18" s="356">
        <v>1342</v>
      </c>
      <c r="B18" s="16" t="s">
        <v>5406</v>
      </c>
      <c r="C18" s="16" t="s">
        <v>23</v>
      </c>
      <c r="D18" s="16" t="s">
        <v>24</v>
      </c>
      <c r="E18" s="188">
        <v>79.78</v>
      </c>
    </row>
    <row r="19" spans="1:5" x14ac:dyDescent="0.25">
      <c r="A19" s="356">
        <v>1349</v>
      </c>
      <c r="B19" s="16" t="s">
        <v>5407</v>
      </c>
      <c r="C19" s="16" t="s">
        <v>23</v>
      </c>
      <c r="D19" s="16" t="s">
        <v>24</v>
      </c>
      <c r="E19" s="188">
        <v>113.78</v>
      </c>
    </row>
    <row r="20" spans="1:5" x14ac:dyDescent="0.25">
      <c r="A20" s="356">
        <v>1350</v>
      </c>
      <c r="B20" s="16" t="s">
        <v>5408</v>
      </c>
      <c r="C20" s="16" t="s">
        <v>23</v>
      </c>
      <c r="D20" s="16" t="s">
        <v>33</v>
      </c>
      <c r="E20" s="188">
        <v>40.450000000000003</v>
      </c>
    </row>
    <row r="21" spans="1:5" x14ac:dyDescent="0.25">
      <c r="A21" s="356">
        <v>1357</v>
      </c>
      <c r="B21" s="16" t="s">
        <v>5409</v>
      </c>
      <c r="C21" s="16" t="s">
        <v>23</v>
      </c>
      <c r="D21" s="16" t="s">
        <v>24</v>
      </c>
      <c r="E21" s="188" t="s">
        <v>6005</v>
      </c>
    </row>
    <row r="22" spans="1:5" x14ac:dyDescent="0.25">
      <c r="A22" s="356">
        <v>1359</v>
      </c>
      <c r="B22" s="16" t="s">
        <v>5410</v>
      </c>
      <c r="C22" s="16" t="s">
        <v>23</v>
      </c>
      <c r="D22" s="16" t="s">
        <v>24</v>
      </c>
      <c r="E22" s="188" t="s">
        <v>6842</v>
      </c>
    </row>
    <row r="23" spans="1:5" x14ac:dyDescent="0.25">
      <c r="A23" s="356">
        <v>1351</v>
      </c>
      <c r="B23" s="16" t="s">
        <v>5411</v>
      </c>
      <c r="C23" s="16" t="s">
        <v>23</v>
      </c>
      <c r="D23" s="16" t="s">
        <v>24</v>
      </c>
      <c r="E23" s="188" t="s">
        <v>6843</v>
      </c>
    </row>
    <row r="24" spans="1:5" x14ac:dyDescent="0.25">
      <c r="A24" s="356">
        <v>6</v>
      </c>
      <c r="B24" s="16" t="s">
        <v>6844</v>
      </c>
      <c r="C24" s="16" t="s">
        <v>97</v>
      </c>
      <c r="D24" s="16" t="s">
        <v>24</v>
      </c>
      <c r="E24" s="188" t="s">
        <v>6464</v>
      </c>
    </row>
    <row r="25" spans="1:5" x14ac:dyDescent="0.25">
      <c r="A25" s="356">
        <v>2404</v>
      </c>
      <c r="B25" s="16" t="s">
        <v>25</v>
      </c>
      <c r="C25" s="16" t="s">
        <v>26</v>
      </c>
      <c r="D25" s="16" t="s">
        <v>27</v>
      </c>
      <c r="E25" s="188" t="s">
        <v>6845</v>
      </c>
    </row>
    <row r="26" spans="1:5" x14ac:dyDescent="0.25">
      <c r="A26" s="356">
        <v>2418</v>
      </c>
      <c r="B26" s="16" t="s">
        <v>5412</v>
      </c>
      <c r="C26" s="16" t="s">
        <v>23</v>
      </c>
      <c r="D26" s="16" t="s">
        <v>33</v>
      </c>
      <c r="E26" s="188" t="s">
        <v>6094</v>
      </c>
    </row>
    <row r="27" spans="1:5" x14ac:dyDescent="0.25">
      <c r="A27" s="356">
        <v>2720</v>
      </c>
      <c r="B27" s="16" t="s">
        <v>28</v>
      </c>
      <c r="C27" s="16" t="s">
        <v>29</v>
      </c>
      <c r="D27" s="16" t="s">
        <v>27</v>
      </c>
      <c r="E27" s="188" t="s">
        <v>6846</v>
      </c>
    </row>
    <row r="28" spans="1:5" x14ac:dyDescent="0.25">
      <c r="A28" s="356">
        <v>2719</v>
      </c>
      <c r="B28" s="16" t="s">
        <v>30</v>
      </c>
      <c r="C28" s="16" t="s">
        <v>29</v>
      </c>
      <c r="D28" s="16" t="s">
        <v>27</v>
      </c>
      <c r="E28" s="188" t="s">
        <v>6847</v>
      </c>
    </row>
    <row r="29" spans="1:5" x14ac:dyDescent="0.25">
      <c r="A29" s="356">
        <v>6086</v>
      </c>
      <c r="B29" s="16" t="s">
        <v>5414</v>
      </c>
      <c r="C29" s="16" t="s">
        <v>2139</v>
      </c>
      <c r="D29" s="16" t="s">
        <v>24</v>
      </c>
      <c r="E29" s="188" t="s">
        <v>5415</v>
      </c>
    </row>
    <row r="30" spans="1:5" x14ac:dyDescent="0.25">
      <c r="A30" s="356">
        <v>38968</v>
      </c>
      <c r="B30" s="16" t="s">
        <v>5416</v>
      </c>
      <c r="C30" s="16" t="s">
        <v>26</v>
      </c>
      <c r="D30" s="16" t="s">
        <v>27</v>
      </c>
      <c r="E30" s="188" t="s">
        <v>6848</v>
      </c>
    </row>
    <row r="31" spans="1:5" x14ac:dyDescent="0.25">
      <c r="A31" s="356">
        <v>3378</v>
      </c>
      <c r="B31" s="16" t="s">
        <v>31</v>
      </c>
      <c r="C31" s="16" t="s">
        <v>23</v>
      </c>
      <c r="D31" s="16" t="s">
        <v>24</v>
      </c>
      <c r="E31" s="188" t="s">
        <v>6771</v>
      </c>
    </row>
    <row r="32" spans="1:5" x14ac:dyDescent="0.25">
      <c r="A32" s="356">
        <v>3380</v>
      </c>
      <c r="B32" s="16" t="s">
        <v>32</v>
      </c>
      <c r="C32" s="16" t="s">
        <v>23</v>
      </c>
      <c r="D32" s="16" t="s">
        <v>33</v>
      </c>
      <c r="E32" s="188" t="s">
        <v>6849</v>
      </c>
    </row>
    <row r="33" spans="1:5" x14ac:dyDescent="0.25">
      <c r="A33" s="356">
        <v>3379</v>
      </c>
      <c r="B33" s="16" t="s">
        <v>34</v>
      </c>
      <c r="C33" s="16" t="s">
        <v>23</v>
      </c>
      <c r="D33" s="16" t="s">
        <v>24</v>
      </c>
      <c r="E33" s="188" t="s">
        <v>6850</v>
      </c>
    </row>
    <row r="34" spans="1:5" x14ac:dyDescent="0.25">
      <c r="A34" s="356">
        <v>10561</v>
      </c>
      <c r="B34" s="16" t="s">
        <v>6851</v>
      </c>
      <c r="C34" s="16" t="s">
        <v>48</v>
      </c>
      <c r="D34" s="16" t="s">
        <v>24</v>
      </c>
      <c r="E34" s="188" t="s">
        <v>6520</v>
      </c>
    </row>
    <row r="35" spans="1:5" x14ac:dyDescent="0.25">
      <c r="A35" s="356">
        <v>615</v>
      </c>
      <c r="B35" s="16" t="s">
        <v>5417</v>
      </c>
      <c r="C35" s="16" t="s">
        <v>26</v>
      </c>
      <c r="D35" s="16" t="s">
        <v>27</v>
      </c>
      <c r="E35" s="188" t="s">
        <v>6852</v>
      </c>
    </row>
    <row r="36" spans="1:5" x14ac:dyDescent="0.25">
      <c r="A36" s="356">
        <v>606</v>
      </c>
      <c r="B36" s="16" t="s">
        <v>5418</v>
      </c>
      <c r="C36" s="16" t="s">
        <v>26</v>
      </c>
      <c r="D36" s="16" t="s">
        <v>27</v>
      </c>
      <c r="E36" s="188" t="s">
        <v>6853</v>
      </c>
    </row>
    <row r="37" spans="1:5" x14ac:dyDescent="0.25">
      <c r="A37" s="356">
        <v>11193</v>
      </c>
      <c r="B37" s="16" t="s">
        <v>5419</v>
      </c>
      <c r="C37" s="16" t="s">
        <v>26</v>
      </c>
      <c r="D37" s="16" t="s">
        <v>27</v>
      </c>
      <c r="E37" s="188" t="s">
        <v>6854</v>
      </c>
    </row>
    <row r="38" spans="1:5" x14ac:dyDescent="0.25">
      <c r="A38" s="356">
        <v>11197</v>
      </c>
      <c r="B38" s="16" t="s">
        <v>5420</v>
      </c>
      <c r="C38" s="16" t="s">
        <v>23</v>
      </c>
      <c r="D38" s="16" t="s">
        <v>27</v>
      </c>
      <c r="E38" s="188" t="s">
        <v>6855</v>
      </c>
    </row>
    <row r="39" spans="1:5" x14ac:dyDescent="0.25">
      <c r="A39" s="356">
        <v>3346</v>
      </c>
      <c r="B39" s="16" t="s">
        <v>35</v>
      </c>
      <c r="C39" s="16" t="s">
        <v>29</v>
      </c>
      <c r="D39" s="16" t="s">
        <v>33</v>
      </c>
      <c r="E39" s="188" t="s">
        <v>5421</v>
      </c>
    </row>
    <row r="40" spans="1:5" x14ac:dyDescent="0.25">
      <c r="A40" s="356">
        <v>3348</v>
      </c>
      <c r="B40" s="16" t="s">
        <v>36</v>
      </c>
      <c r="C40" s="16" t="s">
        <v>29</v>
      </c>
      <c r="D40" s="16" t="s">
        <v>24</v>
      </c>
      <c r="E40" s="188" t="s">
        <v>5422</v>
      </c>
    </row>
    <row r="41" spans="1:5" x14ac:dyDescent="0.25">
      <c r="A41" s="356">
        <v>3345</v>
      </c>
      <c r="B41" s="16" t="s">
        <v>37</v>
      </c>
      <c r="C41" s="16" t="s">
        <v>29</v>
      </c>
      <c r="D41" s="16" t="s">
        <v>24</v>
      </c>
      <c r="E41" s="188" t="s">
        <v>5423</v>
      </c>
    </row>
    <row r="42" spans="1:5" x14ac:dyDescent="0.25">
      <c r="A42" s="356">
        <v>39833</v>
      </c>
      <c r="B42" s="16" t="s">
        <v>38</v>
      </c>
      <c r="C42" s="16" t="s">
        <v>29</v>
      </c>
      <c r="D42" s="16" t="s">
        <v>24</v>
      </c>
      <c r="E42" s="188" t="s">
        <v>5424</v>
      </c>
    </row>
    <row r="43" spans="1:5" x14ac:dyDescent="0.25">
      <c r="A43" s="356">
        <v>39834</v>
      </c>
      <c r="B43" s="16" t="s">
        <v>39</v>
      </c>
      <c r="C43" s="16" t="s">
        <v>29</v>
      </c>
      <c r="D43" s="16" t="s">
        <v>24</v>
      </c>
      <c r="E43" s="188" t="s">
        <v>5425</v>
      </c>
    </row>
    <row r="44" spans="1:5" x14ac:dyDescent="0.25">
      <c r="A44" s="356">
        <v>39835</v>
      </c>
      <c r="B44" s="16" t="s">
        <v>40</v>
      </c>
      <c r="C44" s="16" t="s">
        <v>29</v>
      </c>
      <c r="D44" s="16" t="s">
        <v>24</v>
      </c>
      <c r="E44" s="188" t="s">
        <v>5426</v>
      </c>
    </row>
    <row r="45" spans="1:5" x14ac:dyDescent="0.25">
      <c r="A45" s="356">
        <v>3779</v>
      </c>
      <c r="B45" s="16" t="s">
        <v>5427</v>
      </c>
      <c r="C45" s="16" t="s">
        <v>44</v>
      </c>
      <c r="D45" s="16" t="s">
        <v>24</v>
      </c>
      <c r="E45" s="188" t="s">
        <v>5428</v>
      </c>
    </row>
    <row r="46" spans="1:5" x14ac:dyDescent="0.25">
      <c r="A46" s="356">
        <v>13382</v>
      </c>
      <c r="B46" s="16" t="s">
        <v>41</v>
      </c>
      <c r="C46" s="16" t="s">
        <v>23</v>
      </c>
      <c r="D46" s="16" t="s">
        <v>27</v>
      </c>
      <c r="E46" s="188" t="s">
        <v>6856</v>
      </c>
    </row>
    <row r="47" spans="1:5" x14ac:dyDescent="0.25">
      <c r="A47" s="356">
        <v>4051</v>
      </c>
      <c r="B47" s="16" t="s">
        <v>5429</v>
      </c>
      <c r="C47" s="16" t="s">
        <v>196</v>
      </c>
      <c r="D47" s="16" t="s">
        <v>24</v>
      </c>
      <c r="E47" s="188" t="s">
        <v>5430</v>
      </c>
    </row>
    <row r="48" spans="1:5" x14ac:dyDescent="0.25">
      <c r="A48" s="356">
        <v>4047</v>
      </c>
      <c r="B48" s="16" t="s">
        <v>5429</v>
      </c>
      <c r="C48" s="16" t="s">
        <v>2139</v>
      </c>
      <c r="D48" s="16" t="s">
        <v>33</v>
      </c>
      <c r="E48" s="188" t="s">
        <v>5431</v>
      </c>
    </row>
    <row r="49" spans="1:5" x14ac:dyDescent="0.25">
      <c r="A49" s="356">
        <v>38397</v>
      </c>
      <c r="B49" s="16" t="s">
        <v>6857</v>
      </c>
      <c r="C49" s="16" t="s">
        <v>48</v>
      </c>
      <c r="D49" s="16" t="s">
        <v>24</v>
      </c>
      <c r="E49" s="188" t="s">
        <v>5544</v>
      </c>
    </row>
    <row r="50" spans="1:5" x14ac:dyDescent="0.25">
      <c r="A50" s="356">
        <v>7</v>
      </c>
      <c r="B50" s="16" t="s">
        <v>6858</v>
      </c>
      <c r="C50" s="16" t="s">
        <v>48</v>
      </c>
      <c r="D50" s="16" t="s">
        <v>24</v>
      </c>
      <c r="E50" s="188" t="s">
        <v>6859</v>
      </c>
    </row>
    <row r="51" spans="1:5" x14ac:dyDescent="0.25">
      <c r="A51" s="356">
        <v>4126</v>
      </c>
      <c r="B51" s="16" t="s">
        <v>42</v>
      </c>
      <c r="C51" s="16" t="s">
        <v>23</v>
      </c>
      <c r="D51" s="16" t="s">
        <v>27</v>
      </c>
      <c r="E51" s="188" t="s">
        <v>5803</v>
      </c>
    </row>
    <row r="52" spans="1:5" x14ac:dyDescent="0.25">
      <c r="A52" s="356">
        <v>7347</v>
      </c>
      <c r="B52" s="16" t="s">
        <v>5434</v>
      </c>
      <c r="C52" s="16" t="s">
        <v>2139</v>
      </c>
      <c r="D52" s="16" t="s">
        <v>24</v>
      </c>
      <c r="E52" s="188" t="s">
        <v>6860</v>
      </c>
    </row>
    <row r="53" spans="1:5" x14ac:dyDescent="0.25">
      <c r="A53" s="356">
        <v>7345</v>
      </c>
      <c r="B53" s="16" t="s">
        <v>5435</v>
      </c>
      <c r="C53" s="16" t="s">
        <v>97</v>
      </c>
      <c r="D53" s="16" t="s">
        <v>24</v>
      </c>
      <c r="E53" s="188" t="s">
        <v>6164</v>
      </c>
    </row>
    <row r="54" spans="1:5" x14ac:dyDescent="0.25">
      <c r="A54" s="356">
        <v>7344</v>
      </c>
      <c r="B54" s="16" t="s">
        <v>5435</v>
      </c>
      <c r="C54" s="16" t="s">
        <v>2139</v>
      </c>
      <c r="D54" s="16" t="s">
        <v>33</v>
      </c>
      <c r="E54" s="188" t="s">
        <v>6861</v>
      </c>
    </row>
    <row r="55" spans="1:5" x14ac:dyDescent="0.25">
      <c r="A55" s="356">
        <v>40514</v>
      </c>
      <c r="B55" s="16" t="s">
        <v>5436</v>
      </c>
      <c r="C55" s="16" t="s">
        <v>97</v>
      </c>
      <c r="D55" s="16" t="s">
        <v>33</v>
      </c>
      <c r="E55" s="188" t="s">
        <v>6862</v>
      </c>
    </row>
    <row r="56" spans="1:5" x14ac:dyDescent="0.25">
      <c r="A56" s="356">
        <v>11199</v>
      </c>
      <c r="B56" s="16" t="s">
        <v>5438</v>
      </c>
      <c r="C56" s="16" t="s">
        <v>23</v>
      </c>
      <c r="D56" s="16" t="s">
        <v>27</v>
      </c>
      <c r="E56" s="188" t="s">
        <v>6863</v>
      </c>
    </row>
    <row r="57" spans="1:5" x14ac:dyDescent="0.25">
      <c r="A57" s="356">
        <v>4053</v>
      </c>
      <c r="B57" s="16" t="s">
        <v>5439</v>
      </c>
      <c r="C57" s="16" t="s">
        <v>2139</v>
      </c>
      <c r="D57" s="16" t="s">
        <v>24</v>
      </c>
      <c r="E57" s="188" t="s">
        <v>5440</v>
      </c>
    </row>
    <row r="58" spans="1:5" x14ac:dyDescent="0.25">
      <c r="A58" s="356">
        <v>4056</v>
      </c>
      <c r="B58" s="16" t="s">
        <v>5441</v>
      </c>
      <c r="C58" s="16" t="s">
        <v>2139</v>
      </c>
      <c r="D58" s="16" t="s">
        <v>24</v>
      </c>
      <c r="E58" s="188" t="s">
        <v>5442</v>
      </c>
    </row>
    <row r="59" spans="1:5" x14ac:dyDescent="0.25">
      <c r="A59" s="356">
        <v>16</v>
      </c>
      <c r="B59" s="16" t="s">
        <v>6864</v>
      </c>
      <c r="C59" s="16" t="s">
        <v>48</v>
      </c>
      <c r="D59" s="16" t="s">
        <v>24</v>
      </c>
      <c r="E59" s="188" t="s">
        <v>6011</v>
      </c>
    </row>
    <row r="60" spans="1:5" x14ac:dyDescent="0.25">
      <c r="A60" s="356">
        <v>21136</v>
      </c>
      <c r="B60" s="16" t="s">
        <v>43</v>
      </c>
      <c r="C60" s="16" t="s">
        <v>44</v>
      </c>
      <c r="D60" s="16" t="s">
        <v>24</v>
      </c>
      <c r="E60" s="188" t="s">
        <v>6865</v>
      </c>
    </row>
    <row r="61" spans="1:5" x14ac:dyDescent="0.25">
      <c r="A61" s="356">
        <v>21128</v>
      </c>
      <c r="B61" s="16" t="s">
        <v>45</v>
      </c>
      <c r="C61" s="16" t="s">
        <v>44</v>
      </c>
      <c r="D61" s="16" t="s">
        <v>33</v>
      </c>
      <c r="E61" s="188" t="s">
        <v>6693</v>
      </c>
    </row>
    <row r="62" spans="1:5" x14ac:dyDescent="0.25">
      <c r="A62" s="356">
        <v>21130</v>
      </c>
      <c r="B62" s="16" t="s">
        <v>46</v>
      </c>
      <c r="C62" s="16" t="s">
        <v>44</v>
      </c>
      <c r="D62" s="16" t="s">
        <v>24</v>
      </c>
      <c r="E62" s="188" t="s">
        <v>6470</v>
      </c>
    </row>
    <row r="63" spans="1:5" x14ac:dyDescent="0.25">
      <c r="A63" s="356">
        <v>21135</v>
      </c>
      <c r="B63" s="16" t="s">
        <v>47</v>
      </c>
      <c r="C63" s="16" t="s">
        <v>44</v>
      </c>
      <c r="D63" s="16" t="s">
        <v>24</v>
      </c>
      <c r="E63" s="188" t="s">
        <v>6866</v>
      </c>
    </row>
    <row r="64" spans="1:5" x14ac:dyDescent="0.25">
      <c r="A64" s="356">
        <v>38605</v>
      </c>
      <c r="B64" s="16" t="s">
        <v>49</v>
      </c>
      <c r="C64" s="16" t="s">
        <v>23</v>
      </c>
      <c r="D64" s="16" t="s">
        <v>24</v>
      </c>
      <c r="E64" s="188" t="s">
        <v>6867</v>
      </c>
    </row>
    <row r="65" spans="1:5" x14ac:dyDescent="0.25">
      <c r="A65" s="356">
        <v>11270</v>
      </c>
      <c r="B65" s="16" t="s">
        <v>50</v>
      </c>
      <c r="C65" s="16" t="s">
        <v>23</v>
      </c>
      <c r="D65" s="16" t="s">
        <v>24</v>
      </c>
      <c r="E65" s="188" t="s">
        <v>5992</v>
      </c>
    </row>
    <row r="66" spans="1:5" x14ac:dyDescent="0.25">
      <c r="A66" s="356">
        <v>412</v>
      </c>
      <c r="B66" s="16" t="s">
        <v>51</v>
      </c>
      <c r="C66" s="16" t="s">
        <v>23</v>
      </c>
      <c r="D66" s="16" t="s">
        <v>24</v>
      </c>
      <c r="E66" s="188" t="s">
        <v>5445</v>
      </c>
    </row>
    <row r="67" spans="1:5" x14ac:dyDescent="0.25">
      <c r="A67" s="356">
        <v>414</v>
      </c>
      <c r="B67" s="16" t="s">
        <v>52</v>
      </c>
      <c r="C67" s="16" t="s">
        <v>23</v>
      </c>
      <c r="D67" s="16" t="s">
        <v>24</v>
      </c>
      <c r="E67" s="188" t="s">
        <v>5446</v>
      </c>
    </row>
    <row r="68" spans="1:5" x14ac:dyDescent="0.25">
      <c r="A68" s="356">
        <v>410</v>
      </c>
      <c r="B68" s="16" t="s">
        <v>53</v>
      </c>
      <c r="C68" s="16" t="s">
        <v>23</v>
      </c>
      <c r="D68" s="16" t="s">
        <v>24</v>
      </c>
      <c r="E68" s="188" t="s">
        <v>5447</v>
      </c>
    </row>
    <row r="69" spans="1:5" x14ac:dyDescent="0.25">
      <c r="A69" s="356">
        <v>411</v>
      </c>
      <c r="B69" s="16" t="s">
        <v>54</v>
      </c>
      <c r="C69" s="16" t="s">
        <v>23</v>
      </c>
      <c r="D69" s="16" t="s">
        <v>33</v>
      </c>
      <c r="E69" s="188" t="s">
        <v>5448</v>
      </c>
    </row>
    <row r="70" spans="1:5" x14ac:dyDescent="0.25">
      <c r="A70" s="356">
        <v>408</v>
      </c>
      <c r="B70" s="16" t="s">
        <v>55</v>
      </c>
      <c r="C70" s="16" t="s">
        <v>23</v>
      </c>
      <c r="D70" s="16" t="s">
        <v>24</v>
      </c>
      <c r="E70" s="188" t="s">
        <v>5449</v>
      </c>
    </row>
    <row r="71" spans="1:5" x14ac:dyDescent="0.25">
      <c r="A71" s="356">
        <v>39131</v>
      </c>
      <c r="B71" s="16" t="s">
        <v>56</v>
      </c>
      <c r="C71" s="16" t="s">
        <v>23</v>
      </c>
      <c r="D71" s="16" t="s">
        <v>24</v>
      </c>
      <c r="E71" s="188" t="s">
        <v>6037</v>
      </c>
    </row>
    <row r="72" spans="1:5" x14ac:dyDescent="0.25">
      <c r="A72" s="356">
        <v>394</v>
      </c>
      <c r="B72" s="16" t="s">
        <v>57</v>
      </c>
      <c r="C72" s="16" t="s">
        <v>23</v>
      </c>
      <c r="D72" s="16" t="s">
        <v>24</v>
      </c>
      <c r="E72" s="188" t="s">
        <v>6460</v>
      </c>
    </row>
    <row r="73" spans="1:5" x14ac:dyDescent="0.25">
      <c r="A73" s="356">
        <v>39130</v>
      </c>
      <c r="B73" s="16" t="s">
        <v>58</v>
      </c>
      <c r="C73" s="16" t="s">
        <v>23</v>
      </c>
      <c r="D73" s="16" t="s">
        <v>24</v>
      </c>
      <c r="E73" s="188" t="s">
        <v>6105</v>
      </c>
    </row>
    <row r="74" spans="1:5" x14ac:dyDescent="0.25">
      <c r="A74" s="356">
        <v>395</v>
      </c>
      <c r="B74" s="16" t="s">
        <v>59</v>
      </c>
      <c r="C74" s="16" t="s">
        <v>23</v>
      </c>
      <c r="D74" s="16" t="s">
        <v>24</v>
      </c>
      <c r="E74" s="188" t="s">
        <v>6091</v>
      </c>
    </row>
    <row r="75" spans="1:5" x14ac:dyDescent="0.25">
      <c r="A75" s="356">
        <v>39127</v>
      </c>
      <c r="B75" s="16" t="s">
        <v>60</v>
      </c>
      <c r="C75" s="16" t="s">
        <v>23</v>
      </c>
      <c r="D75" s="16" t="s">
        <v>24</v>
      </c>
      <c r="E75" s="188" t="s">
        <v>5587</v>
      </c>
    </row>
    <row r="76" spans="1:5" x14ac:dyDescent="0.25">
      <c r="A76" s="356">
        <v>392</v>
      </c>
      <c r="B76" s="16" t="s">
        <v>61</v>
      </c>
      <c r="C76" s="16" t="s">
        <v>23</v>
      </c>
      <c r="D76" s="16" t="s">
        <v>24</v>
      </c>
      <c r="E76" s="188" t="s">
        <v>5601</v>
      </c>
    </row>
    <row r="77" spans="1:5" x14ac:dyDescent="0.25">
      <c r="A77" s="356">
        <v>39129</v>
      </c>
      <c r="B77" s="16" t="s">
        <v>62</v>
      </c>
      <c r="C77" s="16" t="s">
        <v>23</v>
      </c>
      <c r="D77" s="16" t="s">
        <v>24</v>
      </c>
      <c r="E77" s="188" t="s">
        <v>5454</v>
      </c>
    </row>
    <row r="78" spans="1:5" x14ac:dyDescent="0.25">
      <c r="A78" s="356">
        <v>393</v>
      </c>
      <c r="B78" s="16" t="s">
        <v>63</v>
      </c>
      <c r="C78" s="16" t="s">
        <v>23</v>
      </c>
      <c r="D78" s="16" t="s">
        <v>33</v>
      </c>
      <c r="E78" s="188" t="s">
        <v>5461</v>
      </c>
    </row>
    <row r="79" spans="1:5" x14ac:dyDescent="0.25">
      <c r="A79" s="356">
        <v>39133</v>
      </c>
      <c r="B79" s="16" t="s">
        <v>64</v>
      </c>
      <c r="C79" s="16" t="s">
        <v>23</v>
      </c>
      <c r="D79" s="16" t="s">
        <v>24</v>
      </c>
      <c r="E79" s="188" t="s">
        <v>5697</v>
      </c>
    </row>
    <row r="80" spans="1:5" x14ac:dyDescent="0.25">
      <c r="A80" s="356">
        <v>397</v>
      </c>
      <c r="B80" s="16" t="s">
        <v>65</v>
      </c>
      <c r="C80" s="16" t="s">
        <v>23</v>
      </c>
      <c r="D80" s="16" t="s">
        <v>24</v>
      </c>
      <c r="E80" s="188" t="s">
        <v>5864</v>
      </c>
    </row>
    <row r="81" spans="1:5" x14ac:dyDescent="0.25">
      <c r="A81" s="356">
        <v>39132</v>
      </c>
      <c r="B81" s="16" t="s">
        <v>66</v>
      </c>
      <c r="C81" s="16" t="s">
        <v>23</v>
      </c>
      <c r="D81" s="16" t="s">
        <v>24</v>
      </c>
      <c r="E81" s="188" t="s">
        <v>6035</v>
      </c>
    </row>
    <row r="82" spans="1:5" x14ac:dyDescent="0.25">
      <c r="A82" s="356">
        <v>396</v>
      </c>
      <c r="B82" s="16" t="s">
        <v>67</v>
      </c>
      <c r="C82" s="16" t="s">
        <v>23</v>
      </c>
      <c r="D82" s="16" t="s">
        <v>24</v>
      </c>
      <c r="E82" s="188" t="s">
        <v>5536</v>
      </c>
    </row>
    <row r="83" spans="1:5" x14ac:dyDescent="0.25">
      <c r="A83" s="356">
        <v>39135</v>
      </c>
      <c r="B83" s="16" t="s">
        <v>68</v>
      </c>
      <c r="C83" s="16" t="s">
        <v>23</v>
      </c>
      <c r="D83" s="16" t="s">
        <v>24</v>
      </c>
      <c r="E83" s="188" t="s">
        <v>5788</v>
      </c>
    </row>
    <row r="84" spans="1:5" x14ac:dyDescent="0.25">
      <c r="A84" s="356">
        <v>39128</v>
      </c>
      <c r="B84" s="16" t="s">
        <v>69</v>
      </c>
      <c r="C84" s="16" t="s">
        <v>23</v>
      </c>
      <c r="D84" s="16" t="s">
        <v>24</v>
      </c>
      <c r="E84" s="188" t="s">
        <v>5594</v>
      </c>
    </row>
    <row r="85" spans="1:5" x14ac:dyDescent="0.25">
      <c r="A85" s="356">
        <v>400</v>
      </c>
      <c r="B85" s="16" t="s">
        <v>70</v>
      </c>
      <c r="C85" s="16" t="s">
        <v>23</v>
      </c>
      <c r="D85" s="16" t="s">
        <v>24</v>
      </c>
      <c r="E85" s="188" t="s">
        <v>6868</v>
      </c>
    </row>
    <row r="86" spans="1:5" x14ac:dyDescent="0.25">
      <c r="A86" s="356">
        <v>39125</v>
      </c>
      <c r="B86" s="16" t="s">
        <v>71</v>
      </c>
      <c r="C86" s="16" t="s">
        <v>23</v>
      </c>
      <c r="D86" s="16" t="s">
        <v>24</v>
      </c>
      <c r="E86" s="188" t="s">
        <v>5594</v>
      </c>
    </row>
    <row r="87" spans="1:5" x14ac:dyDescent="0.25">
      <c r="A87" s="356">
        <v>39134</v>
      </c>
      <c r="B87" s="16" t="s">
        <v>72</v>
      </c>
      <c r="C87" s="16" t="s">
        <v>23</v>
      </c>
      <c r="D87" s="16" t="s">
        <v>24</v>
      </c>
      <c r="E87" s="188" t="s">
        <v>5685</v>
      </c>
    </row>
    <row r="88" spans="1:5" x14ac:dyDescent="0.25">
      <c r="A88" s="356">
        <v>398</v>
      </c>
      <c r="B88" s="16" t="s">
        <v>73</v>
      </c>
      <c r="C88" s="16" t="s">
        <v>23</v>
      </c>
      <c r="D88" s="16" t="s">
        <v>24</v>
      </c>
      <c r="E88" s="188" t="s">
        <v>5734</v>
      </c>
    </row>
    <row r="89" spans="1:5" x14ac:dyDescent="0.25">
      <c r="A89" s="356">
        <v>39126</v>
      </c>
      <c r="B89" s="16" t="s">
        <v>74</v>
      </c>
      <c r="C89" s="16" t="s">
        <v>23</v>
      </c>
      <c r="D89" s="16" t="s">
        <v>24</v>
      </c>
      <c r="E89" s="188" t="s">
        <v>6055</v>
      </c>
    </row>
    <row r="90" spans="1:5" x14ac:dyDescent="0.25">
      <c r="A90" s="356">
        <v>399</v>
      </c>
      <c r="B90" s="16" t="s">
        <v>75</v>
      </c>
      <c r="C90" s="16" t="s">
        <v>23</v>
      </c>
      <c r="D90" s="16" t="s">
        <v>24</v>
      </c>
      <c r="E90" s="188" t="s">
        <v>6869</v>
      </c>
    </row>
    <row r="91" spans="1:5" x14ac:dyDescent="0.25">
      <c r="A91" s="356">
        <v>39158</v>
      </c>
      <c r="B91" s="16" t="s">
        <v>76</v>
      </c>
      <c r="C91" s="16" t="s">
        <v>23</v>
      </c>
      <c r="D91" s="16" t="s">
        <v>24</v>
      </c>
      <c r="E91" s="188" t="s">
        <v>5533</v>
      </c>
    </row>
    <row r="92" spans="1:5" x14ac:dyDescent="0.25">
      <c r="A92" s="356">
        <v>39141</v>
      </c>
      <c r="B92" s="16" t="s">
        <v>77</v>
      </c>
      <c r="C92" s="16" t="s">
        <v>23</v>
      </c>
      <c r="D92" s="16" t="s">
        <v>24</v>
      </c>
      <c r="E92" s="188" t="s">
        <v>6870</v>
      </c>
    </row>
    <row r="93" spans="1:5" x14ac:dyDescent="0.25">
      <c r="A93" s="356">
        <v>39140</v>
      </c>
      <c r="B93" s="16" t="s">
        <v>78</v>
      </c>
      <c r="C93" s="16" t="s">
        <v>23</v>
      </c>
      <c r="D93" s="16" t="s">
        <v>24</v>
      </c>
      <c r="E93" s="188" t="s">
        <v>6563</v>
      </c>
    </row>
    <row r="94" spans="1:5" x14ac:dyDescent="0.25">
      <c r="A94" s="356">
        <v>39137</v>
      </c>
      <c r="B94" s="16" t="s">
        <v>79</v>
      </c>
      <c r="C94" s="16" t="s">
        <v>23</v>
      </c>
      <c r="D94" s="16" t="s">
        <v>24</v>
      </c>
      <c r="E94" s="188" t="s">
        <v>6517</v>
      </c>
    </row>
    <row r="95" spans="1:5" x14ac:dyDescent="0.25">
      <c r="A95" s="356">
        <v>39139</v>
      </c>
      <c r="B95" s="16" t="s">
        <v>80</v>
      </c>
      <c r="C95" s="16" t="s">
        <v>23</v>
      </c>
      <c r="D95" s="16" t="s">
        <v>24</v>
      </c>
      <c r="E95" s="188" t="s">
        <v>6508</v>
      </c>
    </row>
    <row r="96" spans="1:5" x14ac:dyDescent="0.25">
      <c r="A96" s="356">
        <v>39143</v>
      </c>
      <c r="B96" s="16" t="s">
        <v>81</v>
      </c>
      <c r="C96" s="16" t="s">
        <v>23</v>
      </c>
      <c r="D96" s="16" t="s">
        <v>24</v>
      </c>
      <c r="E96" s="188" t="s">
        <v>5580</v>
      </c>
    </row>
    <row r="97" spans="1:5" x14ac:dyDescent="0.25">
      <c r="A97" s="356">
        <v>39142</v>
      </c>
      <c r="B97" s="16" t="s">
        <v>82</v>
      </c>
      <c r="C97" s="16" t="s">
        <v>23</v>
      </c>
      <c r="D97" s="16" t="s">
        <v>24</v>
      </c>
      <c r="E97" s="188" t="s">
        <v>5610</v>
      </c>
    </row>
    <row r="98" spans="1:5" x14ac:dyDescent="0.25">
      <c r="A98" s="356">
        <v>39138</v>
      </c>
      <c r="B98" s="16" t="s">
        <v>83</v>
      </c>
      <c r="C98" s="16" t="s">
        <v>23</v>
      </c>
      <c r="D98" s="16" t="s">
        <v>24</v>
      </c>
      <c r="E98" s="188" t="s">
        <v>6112</v>
      </c>
    </row>
    <row r="99" spans="1:5" x14ac:dyDescent="0.25">
      <c r="A99" s="356">
        <v>39136</v>
      </c>
      <c r="B99" s="16" t="s">
        <v>84</v>
      </c>
      <c r="C99" s="16" t="s">
        <v>23</v>
      </c>
      <c r="D99" s="16" t="s">
        <v>24</v>
      </c>
      <c r="E99" s="188" t="s">
        <v>5719</v>
      </c>
    </row>
    <row r="100" spans="1:5" x14ac:dyDescent="0.25">
      <c r="A100" s="356">
        <v>39144</v>
      </c>
      <c r="B100" s="16" t="s">
        <v>85</v>
      </c>
      <c r="C100" s="16" t="s">
        <v>23</v>
      </c>
      <c r="D100" s="16" t="s">
        <v>24</v>
      </c>
      <c r="E100" s="188" t="s">
        <v>6091</v>
      </c>
    </row>
    <row r="101" spans="1:5" x14ac:dyDescent="0.25">
      <c r="A101" s="356">
        <v>39145</v>
      </c>
      <c r="B101" s="16" t="s">
        <v>86</v>
      </c>
      <c r="C101" s="16" t="s">
        <v>23</v>
      </c>
      <c r="D101" s="16" t="s">
        <v>24</v>
      </c>
      <c r="E101" s="188" t="s">
        <v>5734</v>
      </c>
    </row>
    <row r="102" spans="1:5" x14ac:dyDescent="0.25">
      <c r="A102" s="356">
        <v>12615</v>
      </c>
      <c r="B102" s="16" t="s">
        <v>87</v>
      </c>
      <c r="C102" s="16" t="s">
        <v>23</v>
      </c>
      <c r="D102" s="16" t="s">
        <v>27</v>
      </c>
      <c r="E102" s="188" t="s">
        <v>5726</v>
      </c>
    </row>
    <row r="103" spans="1:5" x14ac:dyDescent="0.25">
      <c r="A103" s="356">
        <v>11927</v>
      </c>
      <c r="B103" s="16" t="s">
        <v>88</v>
      </c>
      <c r="C103" s="16" t="s">
        <v>23</v>
      </c>
      <c r="D103" s="16" t="s">
        <v>24</v>
      </c>
      <c r="E103" s="188" t="s">
        <v>5947</v>
      </c>
    </row>
    <row r="104" spans="1:5" x14ac:dyDescent="0.25">
      <c r="A104" s="356">
        <v>11928</v>
      </c>
      <c r="B104" s="16" t="s">
        <v>89</v>
      </c>
      <c r="C104" s="16" t="s">
        <v>23</v>
      </c>
      <c r="D104" s="16" t="s">
        <v>24</v>
      </c>
      <c r="E104" s="188" t="s">
        <v>5638</v>
      </c>
    </row>
    <row r="105" spans="1:5" x14ac:dyDescent="0.25">
      <c r="A105" s="356">
        <v>11929</v>
      </c>
      <c r="B105" s="16" t="s">
        <v>90</v>
      </c>
      <c r="C105" s="16" t="s">
        <v>23</v>
      </c>
      <c r="D105" s="16" t="s">
        <v>24</v>
      </c>
      <c r="E105" s="188" t="s">
        <v>5863</v>
      </c>
    </row>
    <row r="106" spans="1:5" x14ac:dyDescent="0.25">
      <c r="A106" s="356">
        <v>36801</v>
      </c>
      <c r="B106" s="16" t="s">
        <v>91</v>
      </c>
      <c r="C106" s="16" t="s">
        <v>23</v>
      </c>
      <c r="D106" s="16" t="s">
        <v>24</v>
      </c>
      <c r="E106" s="188" t="s">
        <v>5476</v>
      </c>
    </row>
    <row r="107" spans="1:5" x14ac:dyDescent="0.25">
      <c r="A107" s="356">
        <v>36246</v>
      </c>
      <c r="B107" s="16" t="s">
        <v>92</v>
      </c>
      <c r="C107" s="16" t="s">
        <v>44</v>
      </c>
      <c r="D107" s="16" t="s">
        <v>24</v>
      </c>
      <c r="E107" s="188" t="s">
        <v>6871</v>
      </c>
    </row>
    <row r="108" spans="1:5" x14ac:dyDescent="0.25">
      <c r="A108" s="356">
        <v>37600</v>
      </c>
      <c r="B108" s="16" t="s">
        <v>93</v>
      </c>
      <c r="C108" s="16" t="s">
        <v>23</v>
      </c>
      <c r="D108" s="16" t="s">
        <v>27</v>
      </c>
      <c r="E108" s="188" t="s">
        <v>6872</v>
      </c>
    </row>
    <row r="109" spans="1:5" x14ac:dyDescent="0.25">
      <c r="A109" s="356">
        <v>37599</v>
      </c>
      <c r="B109" s="16" t="s">
        <v>94</v>
      </c>
      <c r="C109" s="16" t="s">
        <v>23</v>
      </c>
      <c r="D109" s="16" t="s">
        <v>27</v>
      </c>
      <c r="E109" s="188" t="s">
        <v>6873</v>
      </c>
    </row>
    <row r="110" spans="1:5" x14ac:dyDescent="0.25">
      <c r="A110" s="356">
        <v>1</v>
      </c>
      <c r="B110" s="16" t="s">
        <v>95</v>
      </c>
      <c r="C110" s="16" t="s">
        <v>48</v>
      </c>
      <c r="D110" s="16" t="s">
        <v>33</v>
      </c>
      <c r="E110" s="188" t="s">
        <v>6874</v>
      </c>
    </row>
    <row r="111" spans="1:5" x14ac:dyDescent="0.25">
      <c r="A111" s="356">
        <v>3</v>
      </c>
      <c r="B111" s="16" t="s">
        <v>96</v>
      </c>
      <c r="C111" s="16" t="s">
        <v>97</v>
      </c>
      <c r="D111" s="16" t="s">
        <v>24</v>
      </c>
      <c r="E111" s="188" t="s">
        <v>5712</v>
      </c>
    </row>
    <row r="112" spans="1:5" x14ac:dyDescent="0.25">
      <c r="A112" s="356">
        <v>43054</v>
      </c>
      <c r="B112" s="16" t="s">
        <v>98</v>
      </c>
      <c r="C112" s="16" t="s">
        <v>48</v>
      </c>
      <c r="D112" s="16" t="s">
        <v>24</v>
      </c>
      <c r="E112" s="188" t="s">
        <v>6004</v>
      </c>
    </row>
    <row r="113" spans="1:5" x14ac:dyDescent="0.25">
      <c r="A113" s="356">
        <v>42402</v>
      </c>
      <c r="B113" s="16" t="s">
        <v>5477</v>
      </c>
      <c r="C113" s="16" t="s">
        <v>48</v>
      </c>
      <c r="D113" s="16" t="s">
        <v>24</v>
      </c>
      <c r="E113" s="188" t="s">
        <v>6875</v>
      </c>
    </row>
    <row r="114" spans="1:5" x14ac:dyDescent="0.25">
      <c r="A114" s="356">
        <v>42403</v>
      </c>
      <c r="B114" s="16" t="s">
        <v>99</v>
      </c>
      <c r="C114" s="16" t="s">
        <v>48</v>
      </c>
      <c r="D114" s="16" t="s">
        <v>24</v>
      </c>
      <c r="E114" s="188" t="s">
        <v>6876</v>
      </c>
    </row>
    <row r="115" spans="1:5" x14ac:dyDescent="0.25">
      <c r="A115" s="356">
        <v>42404</v>
      </c>
      <c r="B115" s="16" t="s">
        <v>100</v>
      </c>
      <c r="C115" s="16" t="s">
        <v>48</v>
      </c>
      <c r="D115" s="16" t="s">
        <v>24</v>
      </c>
      <c r="E115" s="188" t="s">
        <v>6877</v>
      </c>
    </row>
    <row r="116" spans="1:5" x14ac:dyDescent="0.25">
      <c r="A116" s="356">
        <v>42405</v>
      </c>
      <c r="B116" s="16" t="s">
        <v>101</v>
      </c>
      <c r="C116" s="16" t="s">
        <v>48</v>
      </c>
      <c r="D116" s="16" t="s">
        <v>24</v>
      </c>
      <c r="E116" s="188" t="s">
        <v>5966</v>
      </c>
    </row>
    <row r="117" spans="1:5" x14ac:dyDescent="0.25">
      <c r="A117" s="356">
        <v>34341</v>
      </c>
      <c r="B117" s="16" t="s">
        <v>102</v>
      </c>
      <c r="C117" s="16" t="s">
        <v>48</v>
      </c>
      <c r="D117" s="16" t="s">
        <v>24</v>
      </c>
      <c r="E117" s="188" t="s">
        <v>6878</v>
      </c>
    </row>
    <row r="118" spans="1:5" x14ac:dyDescent="0.25">
      <c r="A118" s="356">
        <v>43053</v>
      </c>
      <c r="B118" s="16" t="s">
        <v>103</v>
      </c>
      <c r="C118" s="16" t="s">
        <v>48</v>
      </c>
      <c r="D118" s="16" t="s">
        <v>24</v>
      </c>
      <c r="E118" s="188" t="s">
        <v>5564</v>
      </c>
    </row>
    <row r="119" spans="1:5" x14ac:dyDescent="0.25">
      <c r="A119" s="356">
        <v>43058</v>
      </c>
      <c r="B119" s="16" t="s">
        <v>104</v>
      </c>
      <c r="C119" s="16" t="s">
        <v>48</v>
      </c>
      <c r="D119" s="16" t="s">
        <v>24</v>
      </c>
      <c r="E119" s="188" t="s">
        <v>5985</v>
      </c>
    </row>
    <row r="120" spans="1:5" x14ac:dyDescent="0.25">
      <c r="A120" s="356">
        <v>34</v>
      </c>
      <c r="B120" s="16" t="s">
        <v>105</v>
      </c>
      <c r="C120" s="16" t="s">
        <v>48</v>
      </c>
      <c r="D120" s="16" t="s">
        <v>24</v>
      </c>
      <c r="E120" s="188" t="s">
        <v>6879</v>
      </c>
    </row>
    <row r="121" spans="1:5" x14ac:dyDescent="0.25">
      <c r="A121" s="356">
        <v>43055</v>
      </c>
      <c r="B121" s="16" t="s">
        <v>106</v>
      </c>
      <c r="C121" s="16" t="s">
        <v>48</v>
      </c>
      <c r="D121" s="16" t="s">
        <v>33</v>
      </c>
      <c r="E121" s="188" t="s">
        <v>5890</v>
      </c>
    </row>
    <row r="122" spans="1:5" x14ac:dyDescent="0.25">
      <c r="A122" s="356">
        <v>43056</v>
      </c>
      <c r="B122" s="16" t="s">
        <v>107</v>
      </c>
      <c r="C122" s="16" t="s">
        <v>48</v>
      </c>
      <c r="D122" s="16" t="s">
        <v>24</v>
      </c>
      <c r="E122" s="188" t="s">
        <v>6656</v>
      </c>
    </row>
    <row r="123" spans="1:5" x14ac:dyDescent="0.25">
      <c r="A123" s="356">
        <v>43057</v>
      </c>
      <c r="B123" s="16" t="s">
        <v>108</v>
      </c>
      <c r="C123" s="16" t="s">
        <v>48</v>
      </c>
      <c r="D123" s="16" t="s">
        <v>24</v>
      </c>
      <c r="E123" s="188" t="s">
        <v>5725</v>
      </c>
    </row>
    <row r="124" spans="1:5" x14ac:dyDescent="0.25">
      <c r="A124" s="356">
        <v>34449</v>
      </c>
      <c r="B124" s="16" t="s">
        <v>109</v>
      </c>
      <c r="C124" s="16" t="s">
        <v>48</v>
      </c>
      <c r="D124" s="16" t="s">
        <v>24</v>
      </c>
      <c r="E124" s="188" t="s">
        <v>6880</v>
      </c>
    </row>
    <row r="125" spans="1:5" x14ac:dyDescent="0.25">
      <c r="A125" s="356">
        <v>32</v>
      </c>
      <c r="B125" s="16" t="s">
        <v>110</v>
      </c>
      <c r="C125" s="16" t="s">
        <v>48</v>
      </c>
      <c r="D125" s="16" t="s">
        <v>24</v>
      </c>
      <c r="E125" s="188" t="s">
        <v>6881</v>
      </c>
    </row>
    <row r="126" spans="1:5" x14ac:dyDescent="0.25">
      <c r="A126" s="356">
        <v>33</v>
      </c>
      <c r="B126" s="16" t="s">
        <v>111</v>
      </c>
      <c r="C126" s="16" t="s">
        <v>48</v>
      </c>
      <c r="D126" s="16" t="s">
        <v>24</v>
      </c>
      <c r="E126" s="188" t="s">
        <v>5615</v>
      </c>
    </row>
    <row r="127" spans="1:5" x14ac:dyDescent="0.25">
      <c r="A127" s="356">
        <v>43061</v>
      </c>
      <c r="B127" s="16" t="s">
        <v>112</v>
      </c>
      <c r="C127" s="16" t="s">
        <v>48</v>
      </c>
      <c r="D127" s="16" t="s">
        <v>24</v>
      </c>
      <c r="E127" s="188" t="s">
        <v>6882</v>
      </c>
    </row>
    <row r="128" spans="1:5" x14ac:dyDescent="0.25">
      <c r="A128" s="356">
        <v>43059</v>
      </c>
      <c r="B128" s="16" t="s">
        <v>113</v>
      </c>
      <c r="C128" s="16" t="s">
        <v>48</v>
      </c>
      <c r="D128" s="16" t="s">
        <v>24</v>
      </c>
      <c r="E128" s="188" t="s">
        <v>5929</v>
      </c>
    </row>
    <row r="129" spans="1:5" x14ac:dyDescent="0.25">
      <c r="A129" s="356">
        <v>43062</v>
      </c>
      <c r="B129" s="16" t="s">
        <v>114</v>
      </c>
      <c r="C129" s="16" t="s">
        <v>48</v>
      </c>
      <c r="D129" s="16" t="s">
        <v>24</v>
      </c>
      <c r="E129" s="188" t="s">
        <v>6883</v>
      </c>
    </row>
    <row r="130" spans="1:5" x14ac:dyDescent="0.25">
      <c r="A130" s="356">
        <v>43060</v>
      </c>
      <c r="B130" s="16" t="s">
        <v>115</v>
      </c>
      <c r="C130" s="16" t="s">
        <v>48</v>
      </c>
      <c r="D130" s="16" t="s">
        <v>24</v>
      </c>
      <c r="E130" s="188" t="s">
        <v>5573</v>
      </c>
    </row>
    <row r="131" spans="1:5" x14ac:dyDescent="0.25">
      <c r="A131" s="356">
        <v>20063</v>
      </c>
      <c r="B131" s="16" t="s">
        <v>116</v>
      </c>
      <c r="C131" s="16" t="s">
        <v>23</v>
      </c>
      <c r="D131" s="16" t="s">
        <v>27</v>
      </c>
      <c r="E131" s="188" t="s">
        <v>5913</v>
      </c>
    </row>
    <row r="132" spans="1:5" x14ac:dyDescent="0.25">
      <c r="A132" s="356">
        <v>40410</v>
      </c>
      <c r="B132" s="16" t="s">
        <v>117</v>
      </c>
      <c r="C132" s="16" t="s">
        <v>23</v>
      </c>
      <c r="D132" s="16" t="s">
        <v>27</v>
      </c>
      <c r="E132" s="188" t="s">
        <v>6884</v>
      </c>
    </row>
    <row r="133" spans="1:5" x14ac:dyDescent="0.25">
      <c r="A133" s="356">
        <v>40411</v>
      </c>
      <c r="B133" s="16" t="s">
        <v>118</v>
      </c>
      <c r="C133" s="16" t="s">
        <v>23</v>
      </c>
      <c r="D133" s="16" t="s">
        <v>27</v>
      </c>
      <c r="E133" s="188" t="s">
        <v>5494</v>
      </c>
    </row>
    <row r="134" spans="1:5" x14ac:dyDescent="0.25">
      <c r="A134" s="356">
        <v>40412</v>
      </c>
      <c r="B134" s="16" t="s">
        <v>119</v>
      </c>
      <c r="C134" s="16" t="s">
        <v>23</v>
      </c>
      <c r="D134" s="16" t="s">
        <v>27</v>
      </c>
      <c r="E134" s="188" t="s">
        <v>6885</v>
      </c>
    </row>
    <row r="135" spans="1:5" x14ac:dyDescent="0.25">
      <c r="A135" s="356">
        <v>38838</v>
      </c>
      <c r="B135" s="16" t="s">
        <v>120</v>
      </c>
      <c r="C135" s="16" t="s">
        <v>23</v>
      </c>
      <c r="D135" s="16" t="s">
        <v>27</v>
      </c>
      <c r="E135" s="188" t="s">
        <v>6886</v>
      </c>
    </row>
    <row r="136" spans="1:5" x14ac:dyDescent="0.25">
      <c r="A136" s="356">
        <v>38839</v>
      </c>
      <c r="B136" s="16" t="s">
        <v>121</v>
      </c>
      <c r="C136" s="16" t="s">
        <v>23</v>
      </c>
      <c r="D136" s="16" t="s">
        <v>27</v>
      </c>
      <c r="E136" s="188" t="s">
        <v>5739</v>
      </c>
    </row>
    <row r="137" spans="1:5" x14ac:dyDescent="0.25">
      <c r="A137" s="356">
        <v>55</v>
      </c>
      <c r="B137" s="16" t="s">
        <v>122</v>
      </c>
      <c r="C137" s="16" t="s">
        <v>23</v>
      </c>
      <c r="D137" s="16" t="s">
        <v>27</v>
      </c>
      <c r="E137" s="188" t="s">
        <v>5497</v>
      </c>
    </row>
    <row r="138" spans="1:5" x14ac:dyDescent="0.25">
      <c r="A138" s="356">
        <v>61</v>
      </c>
      <c r="B138" s="16" t="s">
        <v>123</v>
      </c>
      <c r="C138" s="16" t="s">
        <v>23</v>
      </c>
      <c r="D138" s="16" t="s">
        <v>27</v>
      </c>
      <c r="E138" s="188" t="s">
        <v>5498</v>
      </c>
    </row>
    <row r="139" spans="1:5" x14ac:dyDescent="0.25">
      <c r="A139" s="356">
        <v>62</v>
      </c>
      <c r="B139" s="16" t="s">
        <v>124</v>
      </c>
      <c r="C139" s="16" t="s">
        <v>23</v>
      </c>
      <c r="D139" s="16" t="s">
        <v>27</v>
      </c>
      <c r="E139" s="188" t="s">
        <v>5499</v>
      </c>
    </row>
    <row r="140" spans="1:5" x14ac:dyDescent="0.25">
      <c r="A140" s="356">
        <v>77</v>
      </c>
      <c r="B140" s="16" t="s">
        <v>125</v>
      </c>
      <c r="C140" s="16" t="s">
        <v>23</v>
      </c>
      <c r="D140" s="16" t="s">
        <v>24</v>
      </c>
      <c r="E140" s="188" t="s">
        <v>6440</v>
      </c>
    </row>
    <row r="141" spans="1:5" x14ac:dyDescent="0.25">
      <c r="A141" s="356">
        <v>76</v>
      </c>
      <c r="B141" s="16" t="s">
        <v>126</v>
      </c>
      <c r="C141" s="16" t="s">
        <v>23</v>
      </c>
      <c r="D141" s="16" t="s">
        <v>24</v>
      </c>
      <c r="E141" s="188" t="s">
        <v>6092</v>
      </c>
    </row>
    <row r="142" spans="1:5" x14ac:dyDescent="0.25">
      <c r="A142" s="356">
        <v>67</v>
      </c>
      <c r="B142" s="16" t="s">
        <v>127</v>
      </c>
      <c r="C142" s="16" t="s">
        <v>23</v>
      </c>
      <c r="D142" s="16" t="s">
        <v>24</v>
      </c>
      <c r="E142" s="188" t="s">
        <v>6622</v>
      </c>
    </row>
    <row r="143" spans="1:5" x14ac:dyDescent="0.25">
      <c r="A143" s="356">
        <v>71</v>
      </c>
      <c r="B143" s="16" t="s">
        <v>128</v>
      </c>
      <c r="C143" s="16" t="s">
        <v>23</v>
      </c>
      <c r="D143" s="16" t="s">
        <v>24</v>
      </c>
      <c r="E143" s="188" t="s">
        <v>6284</v>
      </c>
    </row>
    <row r="144" spans="1:5" x14ac:dyDescent="0.25">
      <c r="A144" s="356">
        <v>73</v>
      </c>
      <c r="B144" s="16" t="s">
        <v>129</v>
      </c>
      <c r="C144" s="16" t="s">
        <v>23</v>
      </c>
      <c r="D144" s="16" t="s">
        <v>24</v>
      </c>
      <c r="E144" s="188" t="s">
        <v>5812</v>
      </c>
    </row>
    <row r="145" spans="1:5" x14ac:dyDescent="0.25">
      <c r="A145" s="356">
        <v>103</v>
      </c>
      <c r="B145" s="16" t="s">
        <v>130</v>
      </c>
      <c r="C145" s="16" t="s">
        <v>23</v>
      </c>
      <c r="D145" s="16" t="s">
        <v>24</v>
      </c>
      <c r="E145" s="188" t="s">
        <v>6887</v>
      </c>
    </row>
    <row r="146" spans="1:5" x14ac:dyDescent="0.25">
      <c r="A146" s="356">
        <v>107</v>
      </c>
      <c r="B146" s="16" t="s">
        <v>131</v>
      </c>
      <c r="C146" s="16" t="s">
        <v>23</v>
      </c>
      <c r="D146" s="16" t="s">
        <v>24</v>
      </c>
      <c r="E146" s="188" t="s">
        <v>6888</v>
      </c>
    </row>
    <row r="147" spans="1:5" x14ac:dyDescent="0.25">
      <c r="A147" s="356">
        <v>65</v>
      </c>
      <c r="B147" s="16" t="s">
        <v>132</v>
      </c>
      <c r="C147" s="16" t="s">
        <v>23</v>
      </c>
      <c r="D147" s="16" t="s">
        <v>24</v>
      </c>
      <c r="E147" s="188" t="s">
        <v>5760</v>
      </c>
    </row>
    <row r="148" spans="1:5" x14ac:dyDescent="0.25">
      <c r="A148" s="356">
        <v>108</v>
      </c>
      <c r="B148" s="16" t="s">
        <v>133</v>
      </c>
      <c r="C148" s="16" t="s">
        <v>23</v>
      </c>
      <c r="D148" s="16" t="s">
        <v>24</v>
      </c>
      <c r="E148" s="188" t="s">
        <v>6889</v>
      </c>
    </row>
    <row r="149" spans="1:5" x14ac:dyDescent="0.25">
      <c r="A149" s="356">
        <v>110</v>
      </c>
      <c r="B149" s="16" t="s">
        <v>134</v>
      </c>
      <c r="C149" s="16" t="s">
        <v>23</v>
      </c>
      <c r="D149" s="16" t="s">
        <v>24</v>
      </c>
      <c r="E149" s="188" t="s">
        <v>6132</v>
      </c>
    </row>
    <row r="150" spans="1:5" x14ac:dyDescent="0.25">
      <c r="A150" s="356">
        <v>109</v>
      </c>
      <c r="B150" s="16" t="s">
        <v>135</v>
      </c>
      <c r="C150" s="16" t="s">
        <v>23</v>
      </c>
      <c r="D150" s="16" t="s">
        <v>24</v>
      </c>
      <c r="E150" s="188" t="s">
        <v>6890</v>
      </c>
    </row>
    <row r="151" spans="1:5" x14ac:dyDescent="0.25">
      <c r="A151" s="356">
        <v>111</v>
      </c>
      <c r="B151" s="16" t="s">
        <v>136</v>
      </c>
      <c r="C151" s="16" t="s">
        <v>23</v>
      </c>
      <c r="D151" s="16" t="s">
        <v>24</v>
      </c>
      <c r="E151" s="188" t="s">
        <v>5994</v>
      </c>
    </row>
    <row r="152" spans="1:5" x14ac:dyDescent="0.25">
      <c r="A152" s="356">
        <v>112</v>
      </c>
      <c r="B152" s="16" t="s">
        <v>137</v>
      </c>
      <c r="C152" s="16" t="s">
        <v>23</v>
      </c>
      <c r="D152" s="16" t="s">
        <v>24</v>
      </c>
      <c r="E152" s="188" t="s">
        <v>6466</v>
      </c>
    </row>
    <row r="153" spans="1:5" x14ac:dyDescent="0.25">
      <c r="A153" s="356">
        <v>113</v>
      </c>
      <c r="B153" s="16" t="s">
        <v>138</v>
      </c>
      <c r="C153" s="16" t="s">
        <v>23</v>
      </c>
      <c r="D153" s="16" t="s">
        <v>24</v>
      </c>
      <c r="E153" s="188" t="s">
        <v>6891</v>
      </c>
    </row>
    <row r="154" spans="1:5" x14ac:dyDescent="0.25">
      <c r="A154" s="356">
        <v>104</v>
      </c>
      <c r="B154" s="16" t="s">
        <v>139</v>
      </c>
      <c r="C154" s="16" t="s">
        <v>23</v>
      </c>
      <c r="D154" s="16" t="s">
        <v>24</v>
      </c>
      <c r="E154" s="188" t="s">
        <v>6892</v>
      </c>
    </row>
    <row r="155" spans="1:5" x14ac:dyDescent="0.25">
      <c r="A155" s="356">
        <v>102</v>
      </c>
      <c r="B155" s="16" t="s">
        <v>140</v>
      </c>
      <c r="C155" s="16" t="s">
        <v>23</v>
      </c>
      <c r="D155" s="16" t="s">
        <v>24</v>
      </c>
      <c r="E155" s="188" t="s">
        <v>6893</v>
      </c>
    </row>
    <row r="156" spans="1:5" x14ac:dyDescent="0.25">
      <c r="A156" s="356">
        <v>95</v>
      </c>
      <c r="B156" s="16" t="s">
        <v>141</v>
      </c>
      <c r="C156" s="16" t="s">
        <v>23</v>
      </c>
      <c r="D156" s="16" t="s">
        <v>24</v>
      </c>
      <c r="E156" s="188" t="s">
        <v>5809</v>
      </c>
    </row>
    <row r="157" spans="1:5" x14ac:dyDescent="0.25">
      <c r="A157" s="356">
        <v>96</v>
      </c>
      <c r="B157" s="16" t="s">
        <v>142</v>
      </c>
      <c r="C157" s="16" t="s">
        <v>23</v>
      </c>
      <c r="D157" s="16" t="s">
        <v>24</v>
      </c>
      <c r="E157" s="188" t="s">
        <v>6653</v>
      </c>
    </row>
    <row r="158" spans="1:5" x14ac:dyDescent="0.25">
      <c r="A158" s="356">
        <v>97</v>
      </c>
      <c r="B158" s="16" t="s">
        <v>143</v>
      </c>
      <c r="C158" s="16" t="s">
        <v>23</v>
      </c>
      <c r="D158" s="16" t="s">
        <v>24</v>
      </c>
      <c r="E158" s="188" t="s">
        <v>6030</v>
      </c>
    </row>
    <row r="159" spans="1:5" x14ac:dyDescent="0.25">
      <c r="A159" s="356">
        <v>98</v>
      </c>
      <c r="B159" s="16" t="s">
        <v>144</v>
      </c>
      <c r="C159" s="16" t="s">
        <v>23</v>
      </c>
      <c r="D159" s="16" t="s">
        <v>24</v>
      </c>
      <c r="E159" s="188" t="s">
        <v>6894</v>
      </c>
    </row>
    <row r="160" spans="1:5" x14ac:dyDescent="0.25">
      <c r="A160" s="356">
        <v>99</v>
      </c>
      <c r="B160" s="16" t="s">
        <v>145</v>
      </c>
      <c r="C160" s="16" t="s">
        <v>23</v>
      </c>
      <c r="D160" s="16" t="s">
        <v>24</v>
      </c>
      <c r="E160" s="188" t="s">
        <v>6895</v>
      </c>
    </row>
    <row r="161" spans="1:5" x14ac:dyDescent="0.25">
      <c r="A161" s="356">
        <v>100</v>
      </c>
      <c r="B161" s="16" t="s">
        <v>146</v>
      </c>
      <c r="C161" s="16" t="s">
        <v>23</v>
      </c>
      <c r="D161" s="16" t="s">
        <v>24</v>
      </c>
      <c r="E161" s="188" t="s">
        <v>6896</v>
      </c>
    </row>
    <row r="162" spans="1:5" x14ac:dyDescent="0.25">
      <c r="A162" s="356">
        <v>75</v>
      </c>
      <c r="B162" s="16" t="s">
        <v>147</v>
      </c>
      <c r="C162" s="16" t="s">
        <v>23</v>
      </c>
      <c r="D162" s="16" t="s">
        <v>24</v>
      </c>
      <c r="E162" s="188" t="s">
        <v>6897</v>
      </c>
    </row>
    <row r="163" spans="1:5" x14ac:dyDescent="0.25">
      <c r="A163" s="356">
        <v>114</v>
      </c>
      <c r="B163" s="16" t="s">
        <v>148</v>
      </c>
      <c r="C163" s="16" t="s">
        <v>23</v>
      </c>
      <c r="D163" s="16" t="s">
        <v>24</v>
      </c>
      <c r="E163" s="188" t="s">
        <v>6362</v>
      </c>
    </row>
    <row r="164" spans="1:5" x14ac:dyDescent="0.25">
      <c r="A164" s="356">
        <v>68</v>
      </c>
      <c r="B164" s="16" t="s">
        <v>149</v>
      </c>
      <c r="C164" s="16" t="s">
        <v>23</v>
      </c>
      <c r="D164" s="16" t="s">
        <v>24</v>
      </c>
      <c r="E164" s="188" t="s">
        <v>5977</v>
      </c>
    </row>
    <row r="165" spans="1:5" x14ac:dyDescent="0.25">
      <c r="A165" s="356">
        <v>86</v>
      </c>
      <c r="B165" s="16" t="s">
        <v>150</v>
      </c>
      <c r="C165" s="16" t="s">
        <v>23</v>
      </c>
      <c r="D165" s="16" t="s">
        <v>24</v>
      </c>
      <c r="E165" s="188" t="s">
        <v>6898</v>
      </c>
    </row>
    <row r="166" spans="1:5" x14ac:dyDescent="0.25">
      <c r="A166" s="356">
        <v>66</v>
      </c>
      <c r="B166" s="16" t="s">
        <v>151</v>
      </c>
      <c r="C166" s="16" t="s">
        <v>23</v>
      </c>
      <c r="D166" s="16" t="s">
        <v>24</v>
      </c>
      <c r="E166" s="188" t="s">
        <v>6899</v>
      </c>
    </row>
    <row r="167" spans="1:5" x14ac:dyDescent="0.25">
      <c r="A167" s="356">
        <v>69</v>
      </c>
      <c r="B167" s="16" t="s">
        <v>152</v>
      </c>
      <c r="C167" s="16" t="s">
        <v>23</v>
      </c>
      <c r="D167" s="16" t="s">
        <v>24</v>
      </c>
      <c r="E167" s="188" t="s">
        <v>6900</v>
      </c>
    </row>
    <row r="168" spans="1:5" x14ac:dyDescent="0.25">
      <c r="A168" s="356">
        <v>83</v>
      </c>
      <c r="B168" s="16" t="s">
        <v>153</v>
      </c>
      <c r="C168" s="16" t="s">
        <v>23</v>
      </c>
      <c r="D168" s="16" t="s">
        <v>24</v>
      </c>
      <c r="E168" s="188" t="s">
        <v>6901</v>
      </c>
    </row>
    <row r="169" spans="1:5" x14ac:dyDescent="0.25">
      <c r="A169" s="356">
        <v>74</v>
      </c>
      <c r="B169" s="16" t="s">
        <v>154</v>
      </c>
      <c r="C169" s="16" t="s">
        <v>23</v>
      </c>
      <c r="D169" s="16" t="s">
        <v>24</v>
      </c>
      <c r="E169" s="188" t="s">
        <v>6902</v>
      </c>
    </row>
    <row r="170" spans="1:5" x14ac:dyDescent="0.25">
      <c r="A170" s="356">
        <v>106</v>
      </c>
      <c r="B170" s="16" t="s">
        <v>155</v>
      </c>
      <c r="C170" s="16" t="s">
        <v>23</v>
      </c>
      <c r="D170" s="16" t="s">
        <v>24</v>
      </c>
      <c r="E170" s="188" t="s">
        <v>6903</v>
      </c>
    </row>
    <row r="171" spans="1:5" x14ac:dyDescent="0.25">
      <c r="A171" s="356">
        <v>87</v>
      </c>
      <c r="B171" s="16" t="s">
        <v>156</v>
      </c>
      <c r="C171" s="16" t="s">
        <v>23</v>
      </c>
      <c r="D171" s="16" t="s">
        <v>24</v>
      </c>
      <c r="E171" s="188" t="s">
        <v>6904</v>
      </c>
    </row>
    <row r="172" spans="1:5" x14ac:dyDescent="0.25">
      <c r="A172" s="356">
        <v>88</v>
      </c>
      <c r="B172" s="16" t="s">
        <v>157</v>
      </c>
      <c r="C172" s="16" t="s">
        <v>23</v>
      </c>
      <c r="D172" s="16" t="s">
        <v>24</v>
      </c>
      <c r="E172" s="188" t="s">
        <v>6905</v>
      </c>
    </row>
    <row r="173" spans="1:5" x14ac:dyDescent="0.25">
      <c r="A173" s="356">
        <v>89</v>
      </c>
      <c r="B173" s="16" t="s">
        <v>158</v>
      </c>
      <c r="C173" s="16" t="s">
        <v>23</v>
      </c>
      <c r="D173" s="16" t="s">
        <v>24</v>
      </c>
      <c r="E173" s="188" t="s">
        <v>6637</v>
      </c>
    </row>
    <row r="174" spans="1:5" x14ac:dyDescent="0.25">
      <c r="A174" s="356">
        <v>90</v>
      </c>
      <c r="B174" s="16" t="s">
        <v>159</v>
      </c>
      <c r="C174" s="16" t="s">
        <v>23</v>
      </c>
      <c r="D174" s="16" t="s">
        <v>24</v>
      </c>
      <c r="E174" s="188" t="s">
        <v>6906</v>
      </c>
    </row>
    <row r="175" spans="1:5" x14ac:dyDescent="0.25">
      <c r="A175" s="356">
        <v>81</v>
      </c>
      <c r="B175" s="16" t="s">
        <v>160</v>
      </c>
      <c r="C175" s="16" t="s">
        <v>23</v>
      </c>
      <c r="D175" s="16" t="s">
        <v>24</v>
      </c>
      <c r="E175" s="188" t="s">
        <v>6907</v>
      </c>
    </row>
    <row r="176" spans="1:5" x14ac:dyDescent="0.25">
      <c r="A176" s="356">
        <v>82</v>
      </c>
      <c r="B176" s="16" t="s">
        <v>161</v>
      </c>
      <c r="C176" s="16" t="s">
        <v>23</v>
      </c>
      <c r="D176" s="16" t="s">
        <v>24</v>
      </c>
      <c r="E176" s="188" t="s">
        <v>6908</v>
      </c>
    </row>
    <row r="177" spans="1:5" x14ac:dyDescent="0.25">
      <c r="A177" s="356">
        <v>105</v>
      </c>
      <c r="B177" s="16" t="s">
        <v>162</v>
      </c>
      <c r="C177" s="16" t="s">
        <v>23</v>
      </c>
      <c r="D177" s="16" t="s">
        <v>24</v>
      </c>
      <c r="E177" s="188" t="s">
        <v>6909</v>
      </c>
    </row>
    <row r="178" spans="1:5" x14ac:dyDescent="0.25">
      <c r="A178" s="356">
        <v>60</v>
      </c>
      <c r="B178" s="16" t="s">
        <v>163</v>
      </c>
      <c r="C178" s="16" t="s">
        <v>23</v>
      </c>
      <c r="D178" s="16" t="s">
        <v>27</v>
      </c>
      <c r="E178" s="188" t="s">
        <v>5478</v>
      </c>
    </row>
    <row r="179" spans="1:5" x14ac:dyDescent="0.25">
      <c r="A179" s="356">
        <v>72</v>
      </c>
      <c r="B179" s="16" t="s">
        <v>164</v>
      </c>
      <c r="C179" s="16" t="s">
        <v>23</v>
      </c>
      <c r="D179" s="16" t="s">
        <v>24</v>
      </c>
      <c r="E179" s="188" t="s">
        <v>6910</v>
      </c>
    </row>
    <row r="180" spans="1:5" x14ac:dyDescent="0.25">
      <c r="A180" s="356">
        <v>70</v>
      </c>
      <c r="B180" s="16" t="s">
        <v>165</v>
      </c>
      <c r="C180" s="16" t="s">
        <v>23</v>
      </c>
      <c r="D180" s="16" t="s">
        <v>24</v>
      </c>
      <c r="E180" s="188" t="s">
        <v>5804</v>
      </c>
    </row>
    <row r="181" spans="1:5" x14ac:dyDescent="0.25">
      <c r="A181" s="356">
        <v>85</v>
      </c>
      <c r="B181" s="16" t="s">
        <v>166</v>
      </c>
      <c r="C181" s="16" t="s">
        <v>23</v>
      </c>
      <c r="D181" s="16" t="s">
        <v>24</v>
      </c>
      <c r="E181" s="188" t="s">
        <v>5729</v>
      </c>
    </row>
    <row r="182" spans="1:5" x14ac:dyDescent="0.25">
      <c r="A182" s="356">
        <v>84</v>
      </c>
      <c r="B182" s="16" t="s">
        <v>167</v>
      </c>
      <c r="C182" s="16" t="s">
        <v>23</v>
      </c>
      <c r="D182" s="16" t="s">
        <v>24</v>
      </c>
      <c r="E182" s="188" t="s">
        <v>5806</v>
      </c>
    </row>
    <row r="183" spans="1:5" x14ac:dyDescent="0.25">
      <c r="A183" s="356">
        <v>37997</v>
      </c>
      <c r="B183" s="16" t="s">
        <v>168</v>
      </c>
      <c r="C183" s="16" t="s">
        <v>23</v>
      </c>
      <c r="D183" s="16" t="s">
        <v>24</v>
      </c>
      <c r="E183" s="188" t="s">
        <v>5489</v>
      </c>
    </row>
    <row r="184" spans="1:5" x14ac:dyDescent="0.25">
      <c r="A184" s="356">
        <v>37998</v>
      </c>
      <c r="B184" s="16" t="s">
        <v>169</v>
      </c>
      <c r="C184" s="16" t="s">
        <v>23</v>
      </c>
      <c r="D184" s="16" t="s">
        <v>24</v>
      </c>
      <c r="E184" s="188" t="s">
        <v>6717</v>
      </c>
    </row>
    <row r="185" spans="1:5" x14ac:dyDescent="0.25">
      <c r="A185" s="356">
        <v>10899</v>
      </c>
      <c r="B185" s="16" t="s">
        <v>170</v>
      </c>
      <c r="C185" s="16" t="s">
        <v>23</v>
      </c>
      <c r="D185" s="16" t="s">
        <v>24</v>
      </c>
      <c r="E185" s="188" t="s">
        <v>6911</v>
      </c>
    </row>
    <row r="186" spans="1:5" x14ac:dyDescent="0.25">
      <c r="A186" s="356">
        <v>10900</v>
      </c>
      <c r="B186" s="16" t="s">
        <v>171</v>
      </c>
      <c r="C186" s="16" t="s">
        <v>23</v>
      </c>
      <c r="D186" s="16" t="s">
        <v>24</v>
      </c>
      <c r="E186" s="188" t="s">
        <v>6912</v>
      </c>
    </row>
    <row r="187" spans="1:5" x14ac:dyDescent="0.25">
      <c r="A187" s="356">
        <v>46</v>
      </c>
      <c r="B187" s="16" t="s">
        <v>172</v>
      </c>
      <c r="C187" s="16" t="s">
        <v>23</v>
      </c>
      <c r="D187" s="16" t="s">
        <v>27</v>
      </c>
      <c r="E187" s="188" t="s">
        <v>6913</v>
      </c>
    </row>
    <row r="188" spans="1:5" x14ac:dyDescent="0.25">
      <c r="A188" s="356">
        <v>51</v>
      </c>
      <c r="B188" s="16" t="s">
        <v>173</v>
      </c>
      <c r="C188" s="16" t="s">
        <v>23</v>
      </c>
      <c r="D188" s="16" t="s">
        <v>27</v>
      </c>
      <c r="E188" s="188" t="s">
        <v>6914</v>
      </c>
    </row>
    <row r="189" spans="1:5" x14ac:dyDescent="0.25">
      <c r="A189" s="356">
        <v>12863</v>
      </c>
      <c r="B189" s="16" t="s">
        <v>174</v>
      </c>
      <c r="C189" s="16" t="s">
        <v>23</v>
      </c>
      <c r="D189" s="16" t="s">
        <v>27</v>
      </c>
      <c r="E189" s="188" t="s">
        <v>6915</v>
      </c>
    </row>
    <row r="190" spans="1:5" x14ac:dyDescent="0.25">
      <c r="A190" s="356">
        <v>50</v>
      </c>
      <c r="B190" s="16" t="s">
        <v>175</v>
      </c>
      <c r="C190" s="16" t="s">
        <v>23</v>
      </c>
      <c r="D190" s="16" t="s">
        <v>27</v>
      </c>
      <c r="E190" s="188" t="s">
        <v>6916</v>
      </c>
    </row>
    <row r="191" spans="1:5" x14ac:dyDescent="0.25">
      <c r="A191" s="356">
        <v>47</v>
      </c>
      <c r="B191" s="16" t="s">
        <v>176</v>
      </c>
      <c r="C191" s="16" t="s">
        <v>23</v>
      </c>
      <c r="D191" s="16" t="s">
        <v>27</v>
      </c>
      <c r="E191" s="188" t="s">
        <v>6917</v>
      </c>
    </row>
    <row r="192" spans="1:5" x14ac:dyDescent="0.25">
      <c r="A192" s="356">
        <v>48</v>
      </c>
      <c r="B192" s="16" t="s">
        <v>177</v>
      </c>
      <c r="C192" s="16" t="s">
        <v>23</v>
      </c>
      <c r="D192" s="16" t="s">
        <v>27</v>
      </c>
      <c r="E192" s="188" t="s">
        <v>6918</v>
      </c>
    </row>
    <row r="193" spans="1:5" x14ac:dyDescent="0.25">
      <c r="A193" s="356">
        <v>52</v>
      </c>
      <c r="B193" s="16" t="s">
        <v>178</v>
      </c>
      <c r="C193" s="16" t="s">
        <v>23</v>
      </c>
      <c r="D193" s="16" t="s">
        <v>27</v>
      </c>
      <c r="E193" s="188" t="s">
        <v>6919</v>
      </c>
    </row>
    <row r="194" spans="1:5" x14ac:dyDescent="0.25">
      <c r="A194" s="356">
        <v>43</v>
      </c>
      <c r="B194" s="16" t="s">
        <v>179</v>
      </c>
      <c r="C194" s="16" t="s">
        <v>23</v>
      </c>
      <c r="D194" s="16" t="s">
        <v>27</v>
      </c>
      <c r="E194" s="188" t="s">
        <v>6920</v>
      </c>
    </row>
    <row r="195" spans="1:5" x14ac:dyDescent="0.25">
      <c r="A195" s="356">
        <v>4791</v>
      </c>
      <c r="B195" s="16" t="s">
        <v>180</v>
      </c>
      <c r="C195" s="16" t="s">
        <v>48</v>
      </c>
      <c r="D195" s="16" t="s">
        <v>24</v>
      </c>
      <c r="E195" s="188" t="s">
        <v>5848</v>
      </c>
    </row>
    <row r="196" spans="1:5" x14ac:dyDescent="0.25">
      <c r="A196" s="356">
        <v>157</v>
      </c>
      <c r="B196" s="16" t="s">
        <v>181</v>
      </c>
      <c r="C196" s="16" t="s">
        <v>48</v>
      </c>
      <c r="D196" s="16" t="s">
        <v>24</v>
      </c>
      <c r="E196" s="188" t="s">
        <v>5521</v>
      </c>
    </row>
    <row r="197" spans="1:5" x14ac:dyDescent="0.25">
      <c r="A197" s="356">
        <v>156</v>
      </c>
      <c r="B197" s="16" t="s">
        <v>182</v>
      </c>
      <c r="C197" s="16" t="s">
        <v>48</v>
      </c>
      <c r="D197" s="16" t="s">
        <v>24</v>
      </c>
      <c r="E197" s="188" t="s">
        <v>5522</v>
      </c>
    </row>
    <row r="198" spans="1:5" x14ac:dyDescent="0.25">
      <c r="A198" s="356">
        <v>131</v>
      </c>
      <c r="B198" s="16" t="s">
        <v>183</v>
      </c>
      <c r="C198" s="16" t="s">
        <v>48</v>
      </c>
      <c r="D198" s="16" t="s">
        <v>24</v>
      </c>
      <c r="E198" s="188" t="s">
        <v>5523</v>
      </c>
    </row>
    <row r="199" spans="1:5" x14ac:dyDescent="0.25">
      <c r="A199" s="356">
        <v>39719</v>
      </c>
      <c r="B199" s="16" t="s">
        <v>184</v>
      </c>
      <c r="C199" s="16" t="s">
        <v>97</v>
      </c>
      <c r="D199" s="16" t="s">
        <v>24</v>
      </c>
      <c r="E199" s="188" t="s">
        <v>6921</v>
      </c>
    </row>
    <row r="200" spans="1:5" x14ac:dyDescent="0.25">
      <c r="A200" s="356">
        <v>21114</v>
      </c>
      <c r="B200" s="16" t="s">
        <v>185</v>
      </c>
      <c r="C200" s="16" t="s">
        <v>23</v>
      </c>
      <c r="D200" s="16" t="s">
        <v>24</v>
      </c>
      <c r="E200" s="188" t="s">
        <v>6922</v>
      </c>
    </row>
    <row r="201" spans="1:5" x14ac:dyDescent="0.25">
      <c r="A201" s="356">
        <v>119</v>
      </c>
      <c r="B201" s="16" t="s">
        <v>186</v>
      </c>
      <c r="C201" s="16" t="s">
        <v>23</v>
      </c>
      <c r="D201" s="16" t="s">
        <v>33</v>
      </c>
      <c r="E201" s="188" t="s">
        <v>5443</v>
      </c>
    </row>
    <row r="202" spans="1:5" x14ac:dyDescent="0.25">
      <c r="A202" s="356">
        <v>20080</v>
      </c>
      <c r="B202" s="16" t="s">
        <v>187</v>
      </c>
      <c r="C202" s="16" t="s">
        <v>23</v>
      </c>
      <c r="D202" s="16" t="s">
        <v>24</v>
      </c>
      <c r="E202" s="188" t="s">
        <v>6923</v>
      </c>
    </row>
    <row r="203" spans="1:5" x14ac:dyDescent="0.25">
      <c r="A203" s="356">
        <v>122</v>
      </c>
      <c r="B203" s="16" t="s">
        <v>188</v>
      </c>
      <c r="C203" s="16" t="s">
        <v>23</v>
      </c>
      <c r="D203" s="16" t="s">
        <v>24</v>
      </c>
      <c r="E203" s="188" t="s">
        <v>6924</v>
      </c>
    </row>
    <row r="204" spans="1:5" x14ac:dyDescent="0.25">
      <c r="A204" s="356">
        <v>3410</v>
      </c>
      <c r="B204" s="16" t="s">
        <v>189</v>
      </c>
      <c r="C204" s="16" t="s">
        <v>48</v>
      </c>
      <c r="D204" s="16" t="s">
        <v>27</v>
      </c>
      <c r="E204" s="188" t="s">
        <v>5526</v>
      </c>
    </row>
    <row r="205" spans="1:5" x14ac:dyDescent="0.25">
      <c r="A205" s="356">
        <v>124</v>
      </c>
      <c r="B205" s="16" t="s">
        <v>190</v>
      </c>
      <c r="C205" s="16" t="s">
        <v>97</v>
      </c>
      <c r="D205" s="16" t="s">
        <v>24</v>
      </c>
      <c r="E205" s="188" t="s">
        <v>5527</v>
      </c>
    </row>
    <row r="206" spans="1:5" x14ac:dyDescent="0.25">
      <c r="A206" s="356">
        <v>7334</v>
      </c>
      <c r="B206" s="16" t="s">
        <v>191</v>
      </c>
      <c r="C206" s="16" t="s">
        <v>97</v>
      </c>
      <c r="D206" s="16" t="s">
        <v>24</v>
      </c>
      <c r="E206" s="188" t="s">
        <v>5540</v>
      </c>
    </row>
    <row r="207" spans="1:5" x14ac:dyDescent="0.25">
      <c r="A207" s="356">
        <v>123</v>
      </c>
      <c r="B207" s="16" t="s">
        <v>192</v>
      </c>
      <c r="C207" s="16" t="s">
        <v>97</v>
      </c>
      <c r="D207" s="16" t="s">
        <v>33</v>
      </c>
      <c r="E207" s="188" t="s">
        <v>5529</v>
      </c>
    </row>
    <row r="208" spans="1:5" x14ac:dyDescent="0.25">
      <c r="A208" s="356">
        <v>127</v>
      </c>
      <c r="B208" s="16" t="s">
        <v>193</v>
      </c>
      <c r="C208" s="16" t="s">
        <v>97</v>
      </c>
      <c r="D208" s="16" t="s">
        <v>24</v>
      </c>
      <c r="E208" s="188" t="s">
        <v>5530</v>
      </c>
    </row>
    <row r="209" spans="1:5" x14ac:dyDescent="0.25">
      <c r="A209" s="356">
        <v>41373</v>
      </c>
      <c r="B209" s="16" t="s">
        <v>194</v>
      </c>
      <c r="C209" s="16" t="s">
        <v>97</v>
      </c>
      <c r="D209" s="16" t="s">
        <v>24</v>
      </c>
      <c r="E209" s="188" t="s">
        <v>5531</v>
      </c>
    </row>
    <row r="210" spans="1:5" x14ac:dyDescent="0.25">
      <c r="A210" s="356">
        <v>133</v>
      </c>
      <c r="B210" s="16" t="s">
        <v>195</v>
      </c>
      <c r="C210" s="16" t="s">
        <v>97</v>
      </c>
      <c r="D210" s="16" t="s">
        <v>24</v>
      </c>
      <c r="E210" s="188" t="s">
        <v>5532</v>
      </c>
    </row>
    <row r="211" spans="1:5" x14ac:dyDescent="0.25">
      <c r="A211" s="356">
        <v>43617</v>
      </c>
      <c r="B211" s="16" t="s">
        <v>197</v>
      </c>
      <c r="C211" s="16" t="s">
        <v>97</v>
      </c>
      <c r="D211" s="16" t="s">
        <v>24</v>
      </c>
      <c r="E211" s="188" t="s">
        <v>5533</v>
      </c>
    </row>
    <row r="212" spans="1:5" x14ac:dyDescent="0.25">
      <c r="A212" s="356">
        <v>132</v>
      </c>
      <c r="B212" s="16" t="s">
        <v>198</v>
      </c>
      <c r="C212" s="16" t="s">
        <v>97</v>
      </c>
      <c r="D212" s="16" t="s">
        <v>24</v>
      </c>
      <c r="E212" s="188" t="s">
        <v>5534</v>
      </c>
    </row>
    <row r="213" spans="1:5" x14ac:dyDescent="0.25">
      <c r="A213" s="356">
        <v>43618</v>
      </c>
      <c r="B213" s="16" t="s">
        <v>199</v>
      </c>
      <c r="C213" s="16" t="s">
        <v>48</v>
      </c>
      <c r="D213" s="16" t="s">
        <v>24</v>
      </c>
      <c r="E213" s="188" t="s">
        <v>5535</v>
      </c>
    </row>
    <row r="214" spans="1:5" x14ac:dyDescent="0.25">
      <c r="A214" s="356">
        <v>37476</v>
      </c>
      <c r="B214" s="16" t="s">
        <v>6925</v>
      </c>
      <c r="C214" s="16" t="s">
        <v>23</v>
      </c>
      <c r="D214" s="16" t="s">
        <v>24</v>
      </c>
      <c r="E214" s="188" t="s">
        <v>6926</v>
      </c>
    </row>
    <row r="215" spans="1:5" x14ac:dyDescent="0.25">
      <c r="A215" s="356">
        <v>37478</v>
      </c>
      <c r="B215" s="16" t="s">
        <v>6927</v>
      </c>
      <c r="C215" s="16" t="s">
        <v>23</v>
      </c>
      <c r="D215" s="16" t="s">
        <v>24</v>
      </c>
      <c r="E215" s="188" t="s">
        <v>6928</v>
      </c>
    </row>
    <row r="216" spans="1:5" x14ac:dyDescent="0.25">
      <c r="A216" s="356">
        <v>37477</v>
      </c>
      <c r="B216" s="16" t="s">
        <v>6929</v>
      </c>
      <c r="C216" s="16" t="s">
        <v>23</v>
      </c>
      <c r="D216" s="16" t="s">
        <v>24</v>
      </c>
      <c r="E216" s="188" t="s">
        <v>6930</v>
      </c>
    </row>
    <row r="217" spans="1:5" x14ac:dyDescent="0.25">
      <c r="A217" s="356">
        <v>37479</v>
      </c>
      <c r="B217" s="16" t="s">
        <v>6931</v>
      </c>
      <c r="C217" s="16" t="s">
        <v>23</v>
      </c>
      <c r="D217" s="16" t="s">
        <v>24</v>
      </c>
      <c r="E217" s="188" t="s">
        <v>6932</v>
      </c>
    </row>
    <row r="218" spans="1:5" x14ac:dyDescent="0.25">
      <c r="A218" s="356">
        <v>41632</v>
      </c>
      <c r="B218" s="16" t="s">
        <v>6933</v>
      </c>
      <c r="C218" s="16" t="s">
        <v>23</v>
      </c>
      <c r="D218" s="16" t="s">
        <v>24</v>
      </c>
      <c r="E218" s="188" t="s">
        <v>6934</v>
      </c>
    </row>
    <row r="219" spans="1:5" x14ac:dyDescent="0.25">
      <c r="A219" s="356">
        <v>41634</v>
      </c>
      <c r="B219" s="16" t="s">
        <v>6935</v>
      </c>
      <c r="C219" s="16" t="s">
        <v>23</v>
      </c>
      <c r="D219" s="16" t="s">
        <v>24</v>
      </c>
      <c r="E219" s="188" t="s">
        <v>6936</v>
      </c>
    </row>
    <row r="220" spans="1:5" x14ac:dyDescent="0.25">
      <c r="A220" s="356">
        <v>41633</v>
      </c>
      <c r="B220" s="16" t="s">
        <v>6937</v>
      </c>
      <c r="C220" s="16" t="s">
        <v>23</v>
      </c>
      <c r="D220" s="16" t="s">
        <v>24</v>
      </c>
      <c r="E220" s="188" t="s">
        <v>6938</v>
      </c>
    </row>
    <row r="221" spans="1:5" x14ac:dyDescent="0.25">
      <c r="A221" s="356">
        <v>41635</v>
      </c>
      <c r="B221" s="16" t="s">
        <v>6939</v>
      </c>
      <c r="C221" s="16" t="s">
        <v>23</v>
      </c>
      <c r="D221" s="16" t="s">
        <v>24</v>
      </c>
      <c r="E221" s="188" t="s">
        <v>6940</v>
      </c>
    </row>
    <row r="222" spans="1:5" x14ac:dyDescent="0.25">
      <c r="A222" s="356">
        <v>4319</v>
      </c>
      <c r="B222" s="16" t="s">
        <v>200</v>
      </c>
      <c r="C222" s="16" t="s">
        <v>23</v>
      </c>
      <c r="D222" s="16" t="s">
        <v>24</v>
      </c>
      <c r="E222" s="188" t="s">
        <v>5536</v>
      </c>
    </row>
    <row r="223" spans="1:5" x14ac:dyDescent="0.25">
      <c r="A223" s="356">
        <v>42409</v>
      </c>
      <c r="B223" s="16" t="s">
        <v>201</v>
      </c>
      <c r="C223" s="16" t="s">
        <v>48</v>
      </c>
      <c r="D223" s="16" t="s">
        <v>24</v>
      </c>
      <c r="E223" s="188" t="s">
        <v>5537</v>
      </c>
    </row>
    <row r="224" spans="1:5" x14ac:dyDescent="0.25">
      <c r="A224" s="356">
        <v>40553</v>
      </c>
      <c r="B224" s="16" t="s">
        <v>202</v>
      </c>
      <c r="C224" s="16" t="s">
        <v>203</v>
      </c>
      <c r="D224" s="16" t="s">
        <v>27</v>
      </c>
      <c r="E224" s="188" t="s">
        <v>5820</v>
      </c>
    </row>
    <row r="225" spans="1:5" x14ac:dyDescent="0.25">
      <c r="A225" s="356">
        <v>6114</v>
      </c>
      <c r="B225" s="16" t="s">
        <v>204</v>
      </c>
      <c r="C225" s="16" t="s">
        <v>29</v>
      </c>
      <c r="D225" s="16" t="s">
        <v>24</v>
      </c>
      <c r="E225" s="188" t="s">
        <v>5956</v>
      </c>
    </row>
    <row r="226" spans="1:5" x14ac:dyDescent="0.25">
      <c r="A226" s="356">
        <v>40912</v>
      </c>
      <c r="B226" s="16" t="s">
        <v>205</v>
      </c>
      <c r="C226" s="16" t="s">
        <v>206</v>
      </c>
      <c r="D226" s="16" t="s">
        <v>24</v>
      </c>
      <c r="E226" s="188" t="s">
        <v>6941</v>
      </c>
    </row>
    <row r="227" spans="1:5" x14ac:dyDescent="0.25">
      <c r="A227" s="356">
        <v>247</v>
      </c>
      <c r="B227" s="16" t="s">
        <v>207</v>
      </c>
      <c r="C227" s="16" t="s">
        <v>29</v>
      </c>
      <c r="D227" s="16" t="s">
        <v>24</v>
      </c>
      <c r="E227" s="188" t="s">
        <v>6942</v>
      </c>
    </row>
    <row r="228" spans="1:5" x14ac:dyDescent="0.25">
      <c r="A228" s="356">
        <v>40919</v>
      </c>
      <c r="B228" s="16" t="s">
        <v>208</v>
      </c>
      <c r="C228" s="16" t="s">
        <v>206</v>
      </c>
      <c r="D228" s="16" t="s">
        <v>24</v>
      </c>
      <c r="E228" s="188" t="s">
        <v>6943</v>
      </c>
    </row>
    <row r="229" spans="1:5" x14ac:dyDescent="0.25">
      <c r="A229" s="356">
        <v>25958</v>
      </c>
      <c r="B229" s="16" t="s">
        <v>209</v>
      </c>
      <c r="C229" s="16" t="s">
        <v>29</v>
      </c>
      <c r="D229" s="16" t="s">
        <v>24</v>
      </c>
      <c r="E229" s="188" t="s">
        <v>5541</v>
      </c>
    </row>
    <row r="230" spans="1:5" x14ac:dyDescent="0.25">
      <c r="A230" s="356">
        <v>40984</v>
      </c>
      <c r="B230" s="16" t="s">
        <v>210</v>
      </c>
      <c r="C230" s="16" t="s">
        <v>206</v>
      </c>
      <c r="D230" s="16" t="s">
        <v>24</v>
      </c>
      <c r="E230" s="188" t="s">
        <v>6944</v>
      </c>
    </row>
    <row r="231" spans="1:5" x14ac:dyDescent="0.25">
      <c r="A231" s="356">
        <v>248</v>
      </c>
      <c r="B231" s="16" t="s">
        <v>211</v>
      </c>
      <c r="C231" s="16" t="s">
        <v>29</v>
      </c>
      <c r="D231" s="16" t="s">
        <v>24</v>
      </c>
      <c r="E231" s="188" t="s">
        <v>5543</v>
      </c>
    </row>
    <row r="232" spans="1:5" x14ac:dyDescent="0.25">
      <c r="A232" s="356">
        <v>41086</v>
      </c>
      <c r="B232" s="16" t="s">
        <v>212</v>
      </c>
      <c r="C232" s="16" t="s">
        <v>206</v>
      </c>
      <c r="D232" s="16" t="s">
        <v>24</v>
      </c>
      <c r="E232" s="188" t="s">
        <v>6945</v>
      </c>
    </row>
    <row r="233" spans="1:5" x14ac:dyDescent="0.25">
      <c r="A233" s="356">
        <v>34466</v>
      </c>
      <c r="B233" s="16" t="s">
        <v>213</v>
      </c>
      <c r="C233" s="16" t="s">
        <v>29</v>
      </c>
      <c r="D233" s="16" t="s">
        <v>24</v>
      </c>
      <c r="E233" s="188" t="s">
        <v>5543</v>
      </c>
    </row>
    <row r="234" spans="1:5" x14ac:dyDescent="0.25">
      <c r="A234" s="356">
        <v>41083</v>
      </c>
      <c r="B234" s="16" t="s">
        <v>214</v>
      </c>
      <c r="C234" s="16" t="s">
        <v>206</v>
      </c>
      <c r="D234" s="16" t="s">
        <v>24</v>
      </c>
      <c r="E234" s="188" t="s">
        <v>6945</v>
      </c>
    </row>
    <row r="235" spans="1:5" x14ac:dyDescent="0.25">
      <c r="A235" s="356">
        <v>252</v>
      </c>
      <c r="B235" s="16" t="s">
        <v>215</v>
      </c>
      <c r="C235" s="16" t="s">
        <v>29</v>
      </c>
      <c r="D235" s="16" t="s">
        <v>24</v>
      </c>
      <c r="E235" s="188" t="s">
        <v>6252</v>
      </c>
    </row>
    <row r="236" spans="1:5" x14ac:dyDescent="0.25">
      <c r="A236" s="356">
        <v>40909</v>
      </c>
      <c r="B236" s="16" t="s">
        <v>216</v>
      </c>
      <c r="C236" s="16" t="s">
        <v>206</v>
      </c>
      <c r="D236" s="16" t="s">
        <v>24</v>
      </c>
      <c r="E236" s="188" t="s">
        <v>6946</v>
      </c>
    </row>
    <row r="237" spans="1:5" x14ac:dyDescent="0.25">
      <c r="A237" s="356">
        <v>242</v>
      </c>
      <c r="B237" s="16" t="s">
        <v>217</v>
      </c>
      <c r="C237" s="16" t="s">
        <v>29</v>
      </c>
      <c r="D237" s="16" t="s">
        <v>24</v>
      </c>
      <c r="E237" s="188" t="s">
        <v>6947</v>
      </c>
    </row>
    <row r="238" spans="1:5" x14ac:dyDescent="0.25">
      <c r="A238" s="356">
        <v>41085</v>
      </c>
      <c r="B238" s="16" t="s">
        <v>218</v>
      </c>
      <c r="C238" s="16" t="s">
        <v>206</v>
      </c>
      <c r="D238" s="16" t="s">
        <v>24</v>
      </c>
      <c r="E238" s="188" t="s">
        <v>6948</v>
      </c>
    </row>
    <row r="239" spans="1:5" x14ac:dyDescent="0.25">
      <c r="A239" s="356">
        <v>427</v>
      </c>
      <c r="B239" s="16" t="s">
        <v>219</v>
      </c>
      <c r="C239" s="16" t="s">
        <v>23</v>
      </c>
      <c r="D239" s="16" t="s">
        <v>27</v>
      </c>
      <c r="E239" s="188" t="s">
        <v>5813</v>
      </c>
    </row>
    <row r="240" spans="1:5" x14ac:dyDescent="0.25">
      <c r="A240" s="356">
        <v>417</v>
      </c>
      <c r="B240" s="16" t="s">
        <v>220</v>
      </c>
      <c r="C240" s="16" t="s">
        <v>23</v>
      </c>
      <c r="D240" s="16" t="s">
        <v>27</v>
      </c>
      <c r="E240" s="188" t="s">
        <v>5562</v>
      </c>
    </row>
    <row r="241" spans="1:5" x14ac:dyDescent="0.25">
      <c r="A241" s="356">
        <v>11273</v>
      </c>
      <c r="B241" s="16" t="s">
        <v>221</v>
      </c>
      <c r="C241" s="16" t="s">
        <v>23</v>
      </c>
      <c r="D241" s="16" t="s">
        <v>27</v>
      </c>
      <c r="E241" s="188" t="s">
        <v>5988</v>
      </c>
    </row>
    <row r="242" spans="1:5" x14ac:dyDescent="0.25">
      <c r="A242" s="356">
        <v>11272</v>
      </c>
      <c r="B242" s="16" t="s">
        <v>222</v>
      </c>
      <c r="C242" s="16" t="s">
        <v>23</v>
      </c>
      <c r="D242" s="16" t="s">
        <v>27</v>
      </c>
      <c r="E242" s="188" t="s">
        <v>5565</v>
      </c>
    </row>
    <row r="243" spans="1:5" x14ac:dyDescent="0.25">
      <c r="A243" s="356">
        <v>11275</v>
      </c>
      <c r="B243" s="16" t="s">
        <v>223</v>
      </c>
      <c r="C243" s="16" t="s">
        <v>23</v>
      </c>
      <c r="D243" s="16" t="s">
        <v>27</v>
      </c>
      <c r="E243" s="188" t="s">
        <v>6762</v>
      </c>
    </row>
    <row r="244" spans="1:5" x14ac:dyDescent="0.25">
      <c r="A244" s="356">
        <v>11274</v>
      </c>
      <c r="B244" s="16" t="s">
        <v>224</v>
      </c>
      <c r="C244" s="16" t="s">
        <v>23</v>
      </c>
      <c r="D244" s="16" t="s">
        <v>27</v>
      </c>
      <c r="E244" s="188" t="s">
        <v>6143</v>
      </c>
    </row>
    <row r="245" spans="1:5" x14ac:dyDescent="0.25">
      <c r="A245" s="356">
        <v>38470</v>
      </c>
      <c r="B245" s="16" t="s">
        <v>225</v>
      </c>
      <c r="C245" s="16" t="s">
        <v>23</v>
      </c>
      <c r="D245" s="16" t="s">
        <v>33</v>
      </c>
      <c r="E245" s="188" t="s">
        <v>6949</v>
      </c>
    </row>
    <row r="246" spans="1:5" x14ac:dyDescent="0.25">
      <c r="A246" s="356">
        <v>38547</v>
      </c>
      <c r="B246" s="16" t="s">
        <v>226</v>
      </c>
      <c r="C246" s="16" t="s">
        <v>23</v>
      </c>
      <c r="D246" s="16" t="s">
        <v>24</v>
      </c>
      <c r="E246" s="188" t="s">
        <v>6950</v>
      </c>
    </row>
    <row r="247" spans="1:5" x14ac:dyDescent="0.25">
      <c r="A247" s="356">
        <v>38469</v>
      </c>
      <c r="B247" s="16" t="s">
        <v>227</v>
      </c>
      <c r="C247" s="16" t="s">
        <v>23</v>
      </c>
      <c r="D247" s="16" t="s">
        <v>24</v>
      </c>
      <c r="E247" s="188" t="s">
        <v>6951</v>
      </c>
    </row>
    <row r="248" spans="1:5" x14ac:dyDescent="0.25">
      <c r="A248" s="356">
        <v>38467</v>
      </c>
      <c r="B248" s="16" t="s">
        <v>228</v>
      </c>
      <c r="C248" s="16" t="s">
        <v>23</v>
      </c>
      <c r="D248" s="16" t="s">
        <v>24</v>
      </c>
      <c r="E248" s="188" t="s">
        <v>6952</v>
      </c>
    </row>
    <row r="249" spans="1:5" x14ac:dyDescent="0.25">
      <c r="A249" s="356">
        <v>38468</v>
      </c>
      <c r="B249" s="16" t="s">
        <v>229</v>
      </c>
      <c r="C249" s="16" t="s">
        <v>23</v>
      </c>
      <c r="D249" s="16" t="s">
        <v>24</v>
      </c>
      <c r="E249" s="188" t="s">
        <v>6953</v>
      </c>
    </row>
    <row r="250" spans="1:5" x14ac:dyDescent="0.25">
      <c r="A250" s="356">
        <v>38471</v>
      </c>
      <c r="B250" s="16" t="s">
        <v>230</v>
      </c>
      <c r="C250" s="16" t="s">
        <v>23</v>
      </c>
      <c r="D250" s="16" t="s">
        <v>24</v>
      </c>
      <c r="E250" s="188" t="s">
        <v>6002</v>
      </c>
    </row>
    <row r="251" spans="1:5" x14ac:dyDescent="0.25">
      <c r="A251" s="356">
        <v>37370</v>
      </c>
      <c r="B251" s="16" t="s">
        <v>231</v>
      </c>
      <c r="C251" s="16" t="s">
        <v>29</v>
      </c>
      <c r="D251" s="16" t="s">
        <v>33</v>
      </c>
      <c r="E251" s="188" t="s">
        <v>5652</v>
      </c>
    </row>
    <row r="252" spans="1:5" x14ac:dyDescent="0.25">
      <c r="A252" s="356">
        <v>40862</v>
      </c>
      <c r="B252" s="16" t="s">
        <v>232</v>
      </c>
      <c r="C252" s="16" t="s">
        <v>206</v>
      </c>
      <c r="D252" s="16" t="s">
        <v>33</v>
      </c>
      <c r="E252" s="188" t="s">
        <v>6954</v>
      </c>
    </row>
    <row r="253" spans="1:5" x14ac:dyDescent="0.25">
      <c r="A253" s="356">
        <v>10658</v>
      </c>
      <c r="B253" s="16" t="s">
        <v>233</v>
      </c>
      <c r="C253" s="16" t="s">
        <v>23</v>
      </c>
      <c r="D253" s="16" t="s">
        <v>27</v>
      </c>
      <c r="E253" s="188" t="s">
        <v>6955</v>
      </c>
    </row>
    <row r="254" spans="1:5" x14ac:dyDescent="0.25">
      <c r="A254" s="356">
        <v>253</v>
      </c>
      <c r="B254" s="16" t="s">
        <v>234</v>
      </c>
      <c r="C254" s="16" t="s">
        <v>29</v>
      </c>
      <c r="D254" s="16" t="s">
        <v>33</v>
      </c>
      <c r="E254" s="188" t="s">
        <v>6014</v>
      </c>
    </row>
    <row r="255" spans="1:5" x14ac:dyDescent="0.25">
      <c r="A255" s="356">
        <v>40809</v>
      </c>
      <c r="B255" s="16" t="s">
        <v>235</v>
      </c>
      <c r="C255" s="16" t="s">
        <v>206</v>
      </c>
      <c r="D255" s="16" t="s">
        <v>24</v>
      </c>
      <c r="E255" s="188" t="s">
        <v>6956</v>
      </c>
    </row>
    <row r="256" spans="1:5" x14ac:dyDescent="0.25">
      <c r="A256" s="356">
        <v>42428</v>
      </c>
      <c r="B256" s="16" t="s">
        <v>236</v>
      </c>
      <c r="C256" s="16" t="s">
        <v>23</v>
      </c>
      <c r="D256" s="16" t="s">
        <v>27</v>
      </c>
      <c r="E256" s="188" t="s">
        <v>6957</v>
      </c>
    </row>
    <row r="257" spans="1:5" x14ac:dyDescent="0.25">
      <c r="A257" s="356">
        <v>583</v>
      </c>
      <c r="B257" s="16" t="s">
        <v>237</v>
      </c>
      <c r="C257" s="16" t="s">
        <v>48</v>
      </c>
      <c r="D257" s="16" t="s">
        <v>27</v>
      </c>
      <c r="E257" s="188" t="s">
        <v>6958</v>
      </c>
    </row>
    <row r="258" spans="1:5" x14ac:dyDescent="0.25">
      <c r="A258" s="356">
        <v>299</v>
      </c>
      <c r="B258" s="16" t="s">
        <v>238</v>
      </c>
      <c r="C258" s="16" t="s">
        <v>23</v>
      </c>
      <c r="D258" s="16" t="s">
        <v>24</v>
      </c>
      <c r="E258" s="188" t="s">
        <v>6959</v>
      </c>
    </row>
    <row r="259" spans="1:5" x14ac:dyDescent="0.25">
      <c r="A259" s="356">
        <v>298</v>
      </c>
      <c r="B259" s="16" t="s">
        <v>239</v>
      </c>
      <c r="C259" s="16" t="s">
        <v>23</v>
      </c>
      <c r="D259" s="16" t="s">
        <v>24</v>
      </c>
      <c r="E259" s="188" t="s">
        <v>5644</v>
      </c>
    </row>
    <row r="260" spans="1:5" x14ac:dyDescent="0.25">
      <c r="A260" s="356">
        <v>295</v>
      </c>
      <c r="B260" s="16" t="s">
        <v>240</v>
      </c>
      <c r="C260" s="16" t="s">
        <v>23</v>
      </c>
      <c r="D260" s="16" t="s">
        <v>24</v>
      </c>
      <c r="E260" s="188" t="s">
        <v>5550</v>
      </c>
    </row>
    <row r="261" spans="1:5" x14ac:dyDescent="0.25">
      <c r="A261" s="356">
        <v>296</v>
      </c>
      <c r="B261" s="16" t="s">
        <v>241</v>
      </c>
      <c r="C261" s="16" t="s">
        <v>23</v>
      </c>
      <c r="D261" s="16" t="s">
        <v>24</v>
      </c>
      <c r="E261" s="188" t="s">
        <v>6960</v>
      </c>
    </row>
    <row r="262" spans="1:5" x14ac:dyDescent="0.25">
      <c r="A262" s="356">
        <v>297</v>
      </c>
      <c r="B262" s="16" t="s">
        <v>242</v>
      </c>
      <c r="C262" s="16" t="s">
        <v>23</v>
      </c>
      <c r="D262" s="16" t="s">
        <v>24</v>
      </c>
      <c r="E262" s="188" t="s">
        <v>5700</v>
      </c>
    </row>
    <row r="263" spans="1:5" x14ac:dyDescent="0.25">
      <c r="A263" s="356">
        <v>301</v>
      </c>
      <c r="B263" s="16" t="s">
        <v>243</v>
      </c>
      <c r="C263" s="16" t="s">
        <v>23</v>
      </c>
      <c r="D263" s="16" t="s">
        <v>33</v>
      </c>
      <c r="E263" s="188" t="s">
        <v>5790</v>
      </c>
    </row>
    <row r="264" spans="1:5" x14ac:dyDescent="0.25">
      <c r="A264" s="356">
        <v>300</v>
      </c>
      <c r="B264" s="16" t="s">
        <v>244</v>
      </c>
      <c r="C264" s="16" t="s">
        <v>23</v>
      </c>
      <c r="D264" s="16" t="s">
        <v>24</v>
      </c>
      <c r="E264" s="188" t="s">
        <v>6961</v>
      </c>
    </row>
    <row r="265" spans="1:5" x14ac:dyDescent="0.25">
      <c r="A265" s="356">
        <v>20084</v>
      </c>
      <c r="B265" s="16" t="s">
        <v>245</v>
      </c>
      <c r="C265" s="16" t="s">
        <v>23</v>
      </c>
      <c r="D265" s="16" t="s">
        <v>24</v>
      </c>
      <c r="E265" s="188" t="s">
        <v>5550</v>
      </c>
    </row>
    <row r="266" spans="1:5" x14ac:dyDescent="0.25">
      <c r="A266" s="356">
        <v>20085</v>
      </c>
      <c r="B266" s="16" t="s">
        <v>246</v>
      </c>
      <c r="C266" s="16" t="s">
        <v>23</v>
      </c>
      <c r="D266" s="16" t="s">
        <v>24</v>
      </c>
      <c r="E266" s="188" t="s">
        <v>5457</v>
      </c>
    </row>
    <row r="267" spans="1:5" x14ac:dyDescent="0.25">
      <c r="A267" s="356">
        <v>311</v>
      </c>
      <c r="B267" s="16" t="s">
        <v>247</v>
      </c>
      <c r="C267" s="16" t="s">
        <v>23</v>
      </c>
      <c r="D267" s="16" t="s">
        <v>24</v>
      </c>
      <c r="E267" s="188" t="s">
        <v>6962</v>
      </c>
    </row>
    <row r="268" spans="1:5" x14ac:dyDescent="0.25">
      <c r="A268" s="356">
        <v>318</v>
      </c>
      <c r="B268" s="16" t="s">
        <v>248</v>
      </c>
      <c r="C268" s="16" t="s">
        <v>23</v>
      </c>
      <c r="D268" s="16" t="s">
        <v>24</v>
      </c>
      <c r="E268" s="188" t="s">
        <v>6231</v>
      </c>
    </row>
    <row r="269" spans="1:5" x14ac:dyDescent="0.25">
      <c r="A269" s="356">
        <v>319</v>
      </c>
      <c r="B269" s="16" t="s">
        <v>249</v>
      </c>
      <c r="C269" s="16" t="s">
        <v>23</v>
      </c>
      <c r="D269" s="16" t="s">
        <v>24</v>
      </c>
      <c r="E269" s="188" t="s">
        <v>6110</v>
      </c>
    </row>
    <row r="270" spans="1:5" x14ac:dyDescent="0.25">
      <c r="A270" s="356">
        <v>320</v>
      </c>
      <c r="B270" s="16" t="s">
        <v>250</v>
      </c>
      <c r="C270" s="16" t="s">
        <v>23</v>
      </c>
      <c r="D270" s="16" t="s">
        <v>24</v>
      </c>
      <c r="E270" s="188" t="s">
        <v>6963</v>
      </c>
    </row>
    <row r="271" spans="1:5" x14ac:dyDescent="0.25">
      <c r="A271" s="356">
        <v>314</v>
      </c>
      <c r="B271" s="16" t="s">
        <v>251</v>
      </c>
      <c r="C271" s="16" t="s">
        <v>23</v>
      </c>
      <c r="D271" s="16" t="s">
        <v>24</v>
      </c>
      <c r="E271" s="188" t="s">
        <v>6964</v>
      </c>
    </row>
    <row r="272" spans="1:5" x14ac:dyDescent="0.25">
      <c r="A272" s="356">
        <v>303</v>
      </c>
      <c r="B272" s="16" t="s">
        <v>252</v>
      </c>
      <c r="C272" s="16" t="s">
        <v>23</v>
      </c>
      <c r="D272" s="16" t="s">
        <v>24</v>
      </c>
      <c r="E272" s="188" t="s">
        <v>6965</v>
      </c>
    </row>
    <row r="273" spans="1:5" x14ac:dyDescent="0.25">
      <c r="A273" s="356">
        <v>304</v>
      </c>
      <c r="B273" s="16" t="s">
        <v>253</v>
      </c>
      <c r="C273" s="16" t="s">
        <v>23</v>
      </c>
      <c r="D273" s="16" t="s">
        <v>24</v>
      </c>
      <c r="E273" s="188" t="s">
        <v>5973</v>
      </c>
    </row>
    <row r="274" spans="1:5" x14ac:dyDescent="0.25">
      <c r="A274" s="356">
        <v>305</v>
      </c>
      <c r="B274" s="16" t="s">
        <v>254</v>
      </c>
      <c r="C274" s="16" t="s">
        <v>23</v>
      </c>
      <c r="D274" s="16" t="s">
        <v>24</v>
      </c>
      <c r="E274" s="188" t="s">
        <v>6966</v>
      </c>
    </row>
    <row r="275" spans="1:5" x14ac:dyDescent="0.25">
      <c r="A275" s="356">
        <v>306</v>
      </c>
      <c r="B275" s="16" t="s">
        <v>255</v>
      </c>
      <c r="C275" s="16" t="s">
        <v>23</v>
      </c>
      <c r="D275" s="16" t="s">
        <v>24</v>
      </c>
      <c r="E275" s="188" t="s">
        <v>6967</v>
      </c>
    </row>
    <row r="276" spans="1:5" x14ac:dyDescent="0.25">
      <c r="A276" s="356">
        <v>307</v>
      </c>
      <c r="B276" s="16" t="s">
        <v>256</v>
      </c>
      <c r="C276" s="16" t="s">
        <v>23</v>
      </c>
      <c r="D276" s="16" t="s">
        <v>24</v>
      </c>
      <c r="E276" s="188" t="s">
        <v>6968</v>
      </c>
    </row>
    <row r="277" spans="1:5" x14ac:dyDescent="0.25">
      <c r="A277" s="356">
        <v>309</v>
      </c>
      <c r="B277" s="16" t="s">
        <v>257</v>
      </c>
      <c r="C277" s="16" t="s">
        <v>23</v>
      </c>
      <c r="D277" s="16" t="s">
        <v>24</v>
      </c>
      <c r="E277" s="188" t="s">
        <v>6969</v>
      </c>
    </row>
    <row r="278" spans="1:5" x14ac:dyDescent="0.25">
      <c r="A278" s="356">
        <v>310</v>
      </c>
      <c r="B278" s="16" t="s">
        <v>258</v>
      </c>
      <c r="C278" s="16" t="s">
        <v>23</v>
      </c>
      <c r="D278" s="16" t="s">
        <v>24</v>
      </c>
      <c r="E278" s="188" t="s">
        <v>6970</v>
      </c>
    </row>
    <row r="279" spans="1:5" x14ac:dyDescent="0.25">
      <c r="A279" s="356">
        <v>328</v>
      </c>
      <c r="B279" s="16" t="s">
        <v>259</v>
      </c>
      <c r="C279" s="16" t="s">
        <v>23</v>
      </c>
      <c r="D279" s="16" t="s">
        <v>24</v>
      </c>
      <c r="E279" s="188" t="s">
        <v>6971</v>
      </c>
    </row>
    <row r="280" spans="1:5" x14ac:dyDescent="0.25">
      <c r="A280" s="356">
        <v>325</v>
      </c>
      <c r="B280" s="16" t="s">
        <v>260</v>
      </c>
      <c r="C280" s="16" t="s">
        <v>23</v>
      </c>
      <c r="D280" s="16" t="s">
        <v>24</v>
      </c>
      <c r="E280" s="188" t="s">
        <v>6432</v>
      </c>
    </row>
    <row r="281" spans="1:5" x14ac:dyDescent="0.25">
      <c r="A281" s="356">
        <v>20326</v>
      </c>
      <c r="B281" s="16" t="s">
        <v>261</v>
      </c>
      <c r="C281" s="16" t="s">
        <v>23</v>
      </c>
      <c r="D281" s="16" t="s">
        <v>24</v>
      </c>
      <c r="E281" s="188" t="s">
        <v>6972</v>
      </c>
    </row>
    <row r="282" spans="1:5" x14ac:dyDescent="0.25">
      <c r="A282" s="356">
        <v>329</v>
      </c>
      <c r="B282" s="16" t="s">
        <v>262</v>
      </c>
      <c r="C282" s="16" t="s">
        <v>23</v>
      </c>
      <c r="D282" s="16" t="s">
        <v>24</v>
      </c>
      <c r="E282" s="188" t="s">
        <v>5431</v>
      </c>
    </row>
    <row r="283" spans="1:5" x14ac:dyDescent="0.25">
      <c r="A283" s="356">
        <v>308</v>
      </c>
      <c r="B283" s="16" t="s">
        <v>263</v>
      </c>
      <c r="C283" s="16" t="s">
        <v>23</v>
      </c>
      <c r="D283" s="16" t="s">
        <v>24</v>
      </c>
      <c r="E283" s="188" t="s">
        <v>6973</v>
      </c>
    </row>
    <row r="284" spans="1:5" x14ac:dyDescent="0.25">
      <c r="A284" s="356">
        <v>39642</v>
      </c>
      <c r="B284" s="16" t="s">
        <v>264</v>
      </c>
      <c r="C284" s="16" t="s">
        <v>23</v>
      </c>
      <c r="D284" s="16" t="s">
        <v>24</v>
      </c>
      <c r="E284" s="188" t="s">
        <v>6084</v>
      </c>
    </row>
    <row r="285" spans="1:5" x14ac:dyDescent="0.25">
      <c r="A285" s="356">
        <v>39641</v>
      </c>
      <c r="B285" s="16" t="s">
        <v>265</v>
      </c>
      <c r="C285" s="16" t="s">
        <v>23</v>
      </c>
      <c r="D285" s="16" t="s">
        <v>24</v>
      </c>
      <c r="E285" s="188" t="s">
        <v>6599</v>
      </c>
    </row>
    <row r="286" spans="1:5" x14ac:dyDescent="0.25">
      <c r="A286" s="356">
        <v>39643</v>
      </c>
      <c r="B286" s="16" t="s">
        <v>266</v>
      </c>
      <c r="C286" s="16" t="s">
        <v>23</v>
      </c>
      <c r="D286" s="16" t="s">
        <v>24</v>
      </c>
      <c r="E286" s="188" t="s">
        <v>5533</v>
      </c>
    </row>
    <row r="287" spans="1:5" x14ac:dyDescent="0.25">
      <c r="A287" s="356">
        <v>39644</v>
      </c>
      <c r="B287" s="16" t="s">
        <v>267</v>
      </c>
      <c r="C287" s="16" t="s">
        <v>23</v>
      </c>
      <c r="D287" s="16" t="s">
        <v>24</v>
      </c>
      <c r="E287" s="188" t="s">
        <v>6974</v>
      </c>
    </row>
    <row r="288" spans="1:5" x14ac:dyDescent="0.25">
      <c r="A288" s="356">
        <v>39645</v>
      </c>
      <c r="B288" s="16" t="s">
        <v>268</v>
      </c>
      <c r="C288" s="16" t="s">
        <v>23</v>
      </c>
      <c r="D288" s="16" t="s">
        <v>24</v>
      </c>
      <c r="E288" s="188" t="s">
        <v>6975</v>
      </c>
    </row>
    <row r="289" spans="1:5" x14ac:dyDescent="0.25">
      <c r="A289" s="356">
        <v>41610</v>
      </c>
      <c r="B289" s="16" t="s">
        <v>6976</v>
      </c>
      <c r="C289" s="16" t="s">
        <v>23</v>
      </c>
      <c r="D289" s="16" t="s">
        <v>24</v>
      </c>
      <c r="E289" s="188" t="s">
        <v>6977</v>
      </c>
    </row>
    <row r="290" spans="1:5" x14ac:dyDescent="0.25">
      <c r="A290" s="356">
        <v>41611</v>
      </c>
      <c r="B290" s="16" t="s">
        <v>6978</v>
      </c>
      <c r="C290" s="16" t="s">
        <v>23</v>
      </c>
      <c r="D290" s="16" t="s">
        <v>24</v>
      </c>
      <c r="E290" s="188" t="s">
        <v>6979</v>
      </c>
    </row>
    <row r="291" spans="1:5" x14ac:dyDescent="0.25">
      <c r="A291" s="356">
        <v>41612</v>
      </c>
      <c r="B291" s="16" t="s">
        <v>6980</v>
      </c>
      <c r="C291" s="16" t="s">
        <v>23</v>
      </c>
      <c r="D291" s="16" t="s">
        <v>24</v>
      </c>
      <c r="E291" s="188" t="s">
        <v>6981</v>
      </c>
    </row>
    <row r="292" spans="1:5" x14ac:dyDescent="0.25">
      <c r="A292" s="356">
        <v>41637</v>
      </c>
      <c r="B292" s="16" t="s">
        <v>6982</v>
      </c>
      <c r="C292" s="16" t="s">
        <v>23</v>
      </c>
      <c r="D292" s="16" t="s">
        <v>24</v>
      </c>
      <c r="E292" s="188" t="s">
        <v>6983</v>
      </c>
    </row>
    <row r="293" spans="1:5" x14ac:dyDescent="0.25">
      <c r="A293" s="356">
        <v>41638</v>
      </c>
      <c r="B293" s="16" t="s">
        <v>6984</v>
      </c>
      <c r="C293" s="16" t="s">
        <v>23</v>
      </c>
      <c r="D293" s="16" t="s">
        <v>24</v>
      </c>
      <c r="E293" s="188" t="s">
        <v>6985</v>
      </c>
    </row>
    <row r="294" spans="1:5" x14ac:dyDescent="0.25">
      <c r="A294" s="356">
        <v>41639</v>
      </c>
      <c r="B294" s="16" t="s">
        <v>6986</v>
      </c>
      <c r="C294" s="16" t="s">
        <v>23</v>
      </c>
      <c r="D294" s="16" t="s">
        <v>24</v>
      </c>
      <c r="E294" s="188" t="s">
        <v>6987</v>
      </c>
    </row>
    <row r="295" spans="1:5" x14ac:dyDescent="0.25">
      <c r="A295" s="356">
        <v>11789</v>
      </c>
      <c r="B295" s="16" t="s">
        <v>269</v>
      </c>
      <c r="C295" s="16" t="s">
        <v>23</v>
      </c>
      <c r="D295" s="16" t="s">
        <v>27</v>
      </c>
      <c r="E295" s="188" t="s">
        <v>6714</v>
      </c>
    </row>
    <row r="296" spans="1:5" x14ac:dyDescent="0.25">
      <c r="A296" s="356">
        <v>20975</v>
      </c>
      <c r="B296" s="16" t="s">
        <v>270</v>
      </c>
      <c r="C296" s="16" t="s">
        <v>23</v>
      </c>
      <c r="D296" s="16" t="s">
        <v>24</v>
      </c>
      <c r="E296" s="188" t="s">
        <v>5875</v>
      </c>
    </row>
    <row r="297" spans="1:5" x14ac:dyDescent="0.25">
      <c r="A297" s="356">
        <v>20976</v>
      </c>
      <c r="B297" s="16" t="s">
        <v>271</v>
      </c>
      <c r="C297" s="16" t="s">
        <v>23</v>
      </c>
      <c r="D297" s="16" t="s">
        <v>24</v>
      </c>
      <c r="E297" s="188" t="s">
        <v>6491</v>
      </c>
    </row>
    <row r="298" spans="1:5" x14ac:dyDescent="0.25">
      <c r="A298" s="356">
        <v>40340</v>
      </c>
      <c r="B298" s="16" t="s">
        <v>272</v>
      </c>
      <c r="C298" s="16" t="s">
        <v>23</v>
      </c>
      <c r="D298" s="16" t="s">
        <v>24</v>
      </c>
      <c r="E298" s="188" t="s">
        <v>6988</v>
      </c>
    </row>
    <row r="299" spans="1:5" x14ac:dyDescent="0.25">
      <c r="A299" s="356">
        <v>40341</v>
      </c>
      <c r="B299" s="16" t="s">
        <v>273</v>
      </c>
      <c r="C299" s="16" t="s">
        <v>23</v>
      </c>
      <c r="D299" s="16" t="s">
        <v>24</v>
      </c>
      <c r="E299" s="188" t="s">
        <v>6989</v>
      </c>
    </row>
    <row r="300" spans="1:5" x14ac:dyDescent="0.25">
      <c r="A300" s="356">
        <v>40342</v>
      </c>
      <c r="B300" s="16" t="s">
        <v>274</v>
      </c>
      <c r="C300" s="16" t="s">
        <v>23</v>
      </c>
      <c r="D300" s="16" t="s">
        <v>24</v>
      </c>
      <c r="E300" s="188" t="s">
        <v>6990</v>
      </c>
    </row>
    <row r="301" spans="1:5" x14ac:dyDescent="0.25">
      <c r="A301" s="356">
        <v>40343</v>
      </c>
      <c r="B301" s="16" t="s">
        <v>275</v>
      </c>
      <c r="C301" s="16" t="s">
        <v>23</v>
      </c>
      <c r="D301" s="16" t="s">
        <v>24</v>
      </c>
      <c r="E301" s="188" t="s">
        <v>6991</v>
      </c>
    </row>
    <row r="302" spans="1:5" x14ac:dyDescent="0.25">
      <c r="A302" s="356">
        <v>40344</v>
      </c>
      <c r="B302" s="16" t="s">
        <v>276</v>
      </c>
      <c r="C302" s="16" t="s">
        <v>23</v>
      </c>
      <c r="D302" s="16" t="s">
        <v>24</v>
      </c>
      <c r="E302" s="188" t="s">
        <v>6992</v>
      </c>
    </row>
    <row r="303" spans="1:5" x14ac:dyDescent="0.25">
      <c r="A303" s="356">
        <v>40345</v>
      </c>
      <c r="B303" s="16" t="s">
        <v>277</v>
      </c>
      <c r="C303" s="16" t="s">
        <v>23</v>
      </c>
      <c r="D303" s="16" t="s">
        <v>24</v>
      </c>
      <c r="E303" s="188" t="s">
        <v>6993</v>
      </c>
    </row>
    <row r="304" spans="1:5" x14ac:dyDescent="0.25">
      <c r="A304" s="356">
        <v>40346</v>
      </c>
      <c r="B304" s="16" t="s">
        <v>278</v>
      </c>
      <c r="C304" s="16" t="s">
        <v>23</v>
      </c>
      <c r="D304" s="16" t="s">
        <v>24</v>
      </c>
      <c r="E304" s="188" t="s">
        <v>6994</v>
      </c>
    </row>
    <row r="305" spans="1:5" x14ac:dyDescent="0.25">
      <c r="A305" s="356">
        <v>40347</v>
      </c>
      <c r="B305" s="16" t="s">
        <v>279</v>
      </c>
      <c r="C305" s="16" t="s">
        <v>23</v>
      </c>
      <c r="D305" s="16" t="s">
        <v>24</v>
      </c>
      <c r="E305" s="188" t="s">
        <v>6995</v>
      </c>
    </row>
    <row r="306" spans="1:5" x14ac:dyDescent="0.25">
      <c r="A306" s="356">
        <v>38840</v>
      </c>
      <c r="B306" s="16" t="s">
        <v>280</v>
      </c>
      <c r="C306" s="16" t="s">
        <v>23</v>
      </c>
      <c r="D306" s="16" t="s">
        <v>27</v>
      </c>
      <c r="E306" s="188" t="s">
        <v>5914</v>
      </c>
    </row>
    <row r="307" spans="1:5" x14ac:dyDescent="0.25">
      <c r="A307" s="356">
        <v>38841</v>
      </c>
      <c r="B307" s="16" t="s">
        <v>281</v>
      </c>
      <c r="C307" s="16" t="s">
        <v>23</v>
      </c>
      <c r="D307" s="16" t="s">
        <v>27</v>
      </c>
      <c r="E307" s="188" t="s">
        <v>5505</v>
      </c>
    </row>
    <row r="308" spans="1:5" x14ac:dyDescent="0.25">
      <c r="A308" s="356">
        <v>38842</v>
      </c>
      <c r="B308" s="16" t="s">
        <v>282</v>
      </c>
      <c r="C308" s="16" t="s">
        <v>23</v>
      </c>
      <c r="D308" s="16" t="s">
        <v>27</v>
      </c>
      <c r="E308" s="188" t="s">
        <v>6996</v>
      </c>
    </row>
    <row r="309" spans="1:5" x14ac:dyDescent="0.25">
      <c r="A309" s="356">
        <v>38843</v>
      </c>
      <c r="B309" s="16" t="s">
        <v>283</v>
      </c>
      <c r="C309" s="16" t="s">
        <v>23</v>
      </c>
      <c r="D309" s="16" t="s">
        <v>27</v>
      </c>
      <c r="E309" s="188" t="s">
        <v>6997</v>
      </c>
    </row>
    <row r="310" spans="1:5" x14ac:dyDescent="0.25">
      <c r="A310" s="356">
        <v>43424</v>
      </c>
      <c r="B310" s="16" t="s">
        <v>6998</v>
      </c>
      <c r="C310" s="16" t="s">
        <v>23</v>
      </c>
      <c r="D310" s="16" t="s">
        <v>24</v>
      </c>
      <c r="E310" s="188" t="s">
        <v>6999</v>
      </c>
    </row>
    <row r="311" spans="1:5" x14ac:dyDescent="0.25">
      <c r="A311" s="356">
        <v>43426</v>
      </c>
      <c r="B311" s="16" t="s">
        <v>7000</v>
      </c>
      <c r="C311" s="16" t="s">
        <v>23</v>
      </c>
      <c r="D311" s="16" t="s">
        <v>24</v>
      </c>
      <c r="E311" s="188" t="s">
        <v>7001</v>
      </c>
    </row>
    <row r="312" spans="1:5" x14ac:dyDescent="0.25">
      <c r="A312" s="356">
        <v>12565</v>
      </c>
      <c r="B312" s="16" t="s">
        <v>7002</v>
      </c>
      <c r="C312" s="16" t="s">
        <v>23</v>
      </c>
      <c r="D312" s="16" t="s">
        <v>24</v>
      </c>
      <c r="E312" s="188" t="s">
        <v>7003</v>
      </c>
    </row>
    <row r="313" spans="1:5" x14ac:dyDescent="0.25">
      <c r="A313" s="356">
        <v>12567</v>
      </c>
      <c r="B313" s="16" t="s">
        <v>7004</v>
      </c>
      <c r="C313" s="16" t="s">
        <v>23</v>
      </c>
      <c r="D313" s="16" t="s">
        <v>24</v>
      </c>
      <c r="E313" s="188" t="s">
        <v>7005</v>
      </c>
    </row>
    <row r="314" spans="1:5" x14ac:dyDescent="0.25">
      <c r="A314" s="356">
        <v>12568</v>
      </c>
      <c r="B314" s="16" t="s">
        <v>7006</v>
      </c>
      <c r="C314" s="16" t="s">
        <v>23</v>
      </c>
      <c r="D314" s="16" t="s">
        <v>24</v>
      </c>
      <c r="E314" s="188" t="s">
        <v>7007</v>
      </c>
    </row>
    <row r="315" spans="1:5" x14ac:dyDescent="0.25">
      <c r="A315" s="356">
        <v>43441</v>
      </c>
      <c r="B315" s="16" t="s">
        <v>7008</v>
      </c>
      <c r="C315" s="16" t="s">
        <v>23</v>
      </c>
      <c r="D315" s="16" t="s">
        <v>24</v>
      </c>
      <c r="E315" s="188" t="s">
        <v>7009</v>
      </c>
    </row>
    <row r="316" spans="1:5" x14ac:dyDescent="0.25">
      <c r="A316" s="356">
        <v>43423</v>
      </c>
      <c r="B316" s="16" t="s">
        <v>7010</v>
      </c>
      <c r="C316" s="16" t="s">
        <v>23</v>
      </c>
      <c r="D316" s="16" t="s">
        <v>24</v>
      </c>
      <c r="E316" s="188" t="s">
        <v>7011</v>
      </c>
    </row>
    <row r="317" spans="1:5" x14ac:dyDescent="0.25">
      <c r="A317" s="356">
        <v>12532</v>
      </c>
      <c r="B317" s="16" t="s">
        <v>7012</v>
      </c>
      <c r="C317" s="16" t="s">
        <v>23</v>
      </c>
      <c r="D317" s="16" t="s">
        <v>24</v>
      </c>
      <c r="E317" s="188" t="s">
        <v>7013</v>
      </c>
    </row>
    <row r="318" spans="1:5" x14ac:dyDescent="0.25">
      <c r="A318" s="356">
        <v>43444</v>
      </c>
      <c r="B318" s="16" t="s">
        <v>7014</v>
      </c>
      <c r="C318" s="16" t="s">
        <v>23</v>
      </c>
      <c r="D318" s="16" t="s">
        <v>24</v>
      </c>
      <c r="E318" s="188" t="s">
        <v>7015</v>
      </c>
    </row>
    <row r="319" spans="1:5" x14ac:dyDescent="0.25">
      <c r="A319" s="356">
        <v>12551</v>
      </c>
      <c r="B319" s="16" t="s">
        <v>7016</v>
      </c>
      <c r="C319" s="16" t="s">
        <v>23</v>
      </c>
      <c r="D319" s="16" t="s">
        <v>24</v>
      </c>
      <c r="E319" s="188" t="s">
        <v>7017</v>
      </c>
    </row>
    <row r="320" spans="1:5" x14ac:dyDescent="0.25">
      <c r="A320" s="356">
        <v>43442</v>
      </c>
      <c r="B320" s="16" t="s">
        <v>7018</v>
      </c>
      <c r="C320" s="16" t="s">
        <v>23</v>
      </c>
      <c r="D320" s="16" t="s">
        <v>24</v>
      </c>
      <c r="E320" s="188" t="s">
        <v>6570</v>
      </c>
    </row>
    <row r="321" spans="1:5" x14ac:dyDescent="0.25">
      <c r="A321" s="356">
        <v>43443</v>
      </c>
      <c r="B321" s="16" t="s">
        <v>7019</v>
      </c>
      <c r="C321" s="16" t="s">
        <v>23</v>
      </c>
      <c r="D321" s="16" t="s">
        <v>24</v>
      </c>
      <c r="E321" s="188" t="s">
        <v>7020</v>
      </c>
    </row>
    <row r="322" spans="1:5" x14ac:dyDescent="0.25">
      <c r="A322" s="356">
        <v>12544</v>
      </c>
      <c r="B322" s="16" t="s">
        <v>7021</v>
      </c>
      <c r="C322" s="16" t="s">
        <v>23</v>
      </c>
      <c r="D322" s="16" t="s">
        <v>24</v>
      </c>
      <c r="E322" s="188" t="s">
        <v>6619</v>
      </c>
    </row>
    <row r="323" spans="1:5" x14ac:dyDescent="0.25">
      <c r="A323" s="356">
        <v>12547</v>
      </c>
      <c r="B323" s="16" t="s">
        <v>7022</v>
      </c>
      <c r="C323" s="16" t="s">
        <v>23</v>
      </c>
      <c r="D323" s="16" t="s">
        <v>24</v>
      </c>
      <c r="E323" s="188" t="s">
        <v>7023</v>
      </c>
    </row>
    <row r="324" spans="1:5" x14ac:dyDescent="0.25">
      <c r="A324" s="356">
        <v>43445</v>
      </c>
      <c r="B324" s="16" t="s">
        <v>7024</v>
      </c>
      <c r="C324" s="16" t="s">
        <v>23</v>
      </c>
      <c r="D324" s="16" t="s">
        <v>24</v>
      </c>
      <c r="E324" s="188" t="s">
        <v>6350</v>
      </c>
    </row>
    <row r="325" spans="1:5" x14ac:dyDescent="0.25">
      <c r="A325" s="356">
        <v>12563</v>
      </c>
      <c r="B325" s="16" t="s">
        <v>7025</v>
      </c>
      <c r="C325" s="16" t="s">
        <v>23</v>
      </c>
      <c r="D325" s="16" t="s">
        <v>24</v>
      </c>
      <c r="E325" s="188" t="s">
        <v>7026</v>
      </c>
    </row>
    <row r="326" spans="1:5" x14ac:dyDescent="0.25">
      <c r="A326" s="356">
        <v>43425</v>
      </c>
      <c r="B326" s="16" t="s">
        <v>7027</v>
      </c>
      <c r="C326" s="16" t="s">
        <v>23</v>
      </c>
      <c r="D326" s="16" t="s">
        <v>24</v>
      </c>
      <c r="E326" s="188" t="s">
        <v>7028</v>
      </c>
    </row>
    <row r="327" spans="1:5" x14ac:dyDescent="0.25">
      <c r="A327" s="356">
        <v>43446</v>
      </c>
      <c r="B327" s="16" t="s">
        <v>7029</v>
      </c>
      <c r="C327" s="16" t="s">
        <v>23</v>
      </c>
      <c r="D327" s="16" t="s">
        <v>24</v>
      </c>
      <c r="E327" s="188" t="s">
        <v>7030</v>
      </c>
    </row>
    <row r="328" spans="1:5" x14ac:dyDescent="0.25">
      <c r="A328" s="356">
        <v>43447</v>
      </c>
      <c r="B328" s="16" t="s">
        <v>7031</v>
      </c>
      <c r="C328" s="16" t="s">
        <v>23</v>
      </c>
      <c r="D328" s="16" t="s">
        <v>24</v>
      </c>
      <c r="E328" s="188" t="s">
        <v>7032</v>
      </c>
    </row>
    <row r="329" spans="1:5" x14ac:dyDescent="0.25">
      <c r="A329" s="356">
        <v>43448</v>
      </c>
      <c r="B329" s="16" t="s">
        <v>7033</v>
      </c>
      <c r="C329" s="16" t="s">
        <v>23</v>
      </c>
      <c r="D329" s="16" t="s">
        <v>24</v>
      </c>
      <c r="E329" s="188" t="s">
        <v>7034</v>
      </c>
    </row>
    <row r="330" spans="1:5" x14ac:dyDescent="0.25">
      <c r="A330" s="356">
        <v>13761</v>
      </c>
      <c r="B330" s="16" t="s">
        <v>284</v>
      </c>
      <c r="C330" s="16" t="s">
        <v>23</v>
      </c>
      <c r="D330" s="16" t="s">
        <v>24</v>
      </c>
      <c r="E330" s="188" t="s">
        <v>7035</v>
      </c>
    </row>
    <row r="331" spans="1:5" x14ac:dyDescent="0.25">
      <c r="A331" s="356">
        <v>12888</v>
      </c>
      <c r="B331" s="16" t="s">
        <v>285</v>
      </c>
      <c r="C331" s="16" t="s">
        <v>286</v>
      </c>
      <c r="D331" s="16" t="s">
        <v>27</v>
      </c>
      <c r="E331" s="188" t="s">
        <v>5574</v>
      </c>
    </row>
    <row r="332" spans="1:5" x14ac:dyDescent="0.25">
      <c r="A332" s="356">
        <v>12889</v>
      </c>
      <c r="B332" s="16" t="s">
        <v>287</v>
      </c>
      <c r="C332" s="16" t="s">
        <v>286</v>
      </c>
      <c r="D332" s="16" t="s">
        <v>27</v>
      </c>
      <c r="E332" s="188" t="s">
        <v>5575</v>
      </c>
    </row>
    <row r="333" spans="1:5" x14ac:dyDescent="0.25">
      <c r="A333" s="356">
        <v>4814</v>
      </c>
      <c r="B333" s="16" t="s">
        <v>288</v>
      </c>
      <c r="C333" s="16" t="s">
        <v>23</v>
      </c>
      <c r="D333" s="16" t="s">
        <v>24</v>
      </c>
      <c r="E333" s="188" t="s">
        <v>7036</v>
      </c>
    </row>
    <row r="334" spans="1:5" x14ac:dyDescent="0.25">
      <c r="A334" s="356">
        <v>25967</v>
      </c>
      <c r="B334" s="16" t="s">
        <v>289</v>
      </c>
      <c r="C334" s="16" t="s">
        <v>23</v>
      </c>
      <c r="D334" s="16" t="s">
        <v>27</v>
      </c>
      <c r="E334" s="188" t="s">
        <v>5576</v>
      </c>
    </row>
    <row r="335" spans="1:5" x14ac:dyDescent="0.25">
      <c r="A335" s="356">
        <v>6122</v>
      </c>
      <c r="B335" s="16" t="s">
        <v>5577</v>
      </c>
      <c r="C335" s="16" t="s">
        <v>29</v>
      </c>
      <c r="D335" s="16" t="s">
        <v>24</v>
      </c>
      <c r="E335" s="188" t="s">
        <v>6014</v>
      </c>
    </row>
    <row r="336" spans="1:5" x14ac:dyDescent="0.25">
      <c r="A336" s="356">
        <v>40810</v>
      </c>
      <c r="B336" s="16" t="s">
        <v>290</v>
      </c>
      <c r="C336" s="16" t="s">
        <v>206</v>
      </c>
      <c r="D336" s="16" t="s">
        <v>24</v>
      </c>
      <c r="E336" s="188" t="s">
        <v>6956</v>
      </c>
    </row>
    <row r="337" spans="1:5" x14ac:dyDescent="0.25">
      <c r="A337" s="356">
        <v>21100</v>
      </c>
      <c r="B337" s="16" t="s">
        <v>291</v>
      </c>
      <c r="C337" s="16" t="s">
        <v>23</v>
      </c>
      <c r="D337" s="16" t="s">
        <v>27</v>
      </c>
      <c r="E337" s="188" t="s">
        <v>7037</v>
      </c>
    </row>
    <row r="338" spans="1:5" x14ac:dyDescent="0.25">
      <c r="A338" s="356">
        <v>11816</v>
      </c>
      <c r="B338" s="16" t="s">
        <v>292</v>
      </c>
      <c r="C338" s="16" t="s">
        <v>23</v>
      </c>
      <c r="D338" s="16" t="s">
        <v>27</v>
      </c>
      <c r="E338" s="188" t="s">
        <v>7038</v>
      </c>
    </row>
    <row r="339" spans="1:5" x14ac:dyDescent="0.25">
      <c r="A339" s="356">
        <v>11814</v>
      </c>
      <c r="B339" s="16" t="s">
        <v>293</v>
      </c>
      <c r="C339" s="16" t="s">
        <v>23</v>
      </c>
      <c r="D339" s="16" t="s">
        <v>27</v>
      </c>
      <c r="E339" s="188" t="s">
        <v>7039</v>
      </c>
    </row>
    <row r="340" spans="1:5" x14ac:dyDescent="0.25">
      <c r="A340" s="356">
        <v>14186</v>
      </c>
      <c r="B340" s="16" t="s">
        <v>294</v>
      </c>
      <c r="C340" s="16" t="s">
        <v>23</v>
      </c>
      <c r="D340" s="16" t="s">
        <v>27</v>
      </c>
      <c r="E340" s="188" t="s">
        <v>7040</v>
      </c>
    </row>
    <row r="341" spans="1:5" x14ac:dyDescent="0.25">
      <c r="A341" s="356">
        <v>14185</v>
      </c>
      <c r="B341" s="16" t="s">
        <v>295</v>
      </c>
      <c r="C341" s="16" t="s">
        <v>23</v>
      </c>
      <c r="D341" s="16" t="s">
        <v>27</v>
      </c>
      <c r="E341" s="188" t="s">
        <v>7041</v>
      </c>
    </row>
    <row r="342" spans="1:5" x14ac:dyDescent="0.25">
      <c r="A342" s="356">
        <v>11811</v>
      </c>
      <c r="B342" s="16" t="s">
        <v>296</v>
      </c>
      <c r="C342" s="16" t="s">
        <v>23</v>
      </c>
      <c r="D342" s="16" t="s">
        <v>27</v>
      </c>
      <c r="E342" s="188" t="s">
        <v>7042</v>
      </c>
    </row>
    <row r="343" spans="1:5" x14ac:dyDescent="0.25">
      <c r="A343" s="356">
        <v>26038</v>
      </c>
      <c r="B343" s="16" t="s">
        <v>297</v>
      </c>
      <c r="C343" s="16" t="s">
        <v>23</v>
      </c>
      <c r="D343" s="16" t="s">
        <v>27</v>
      </c>
      <c r="E343" s="188" t="s">
        <v>5578</v>
      </c>
    </row>
    <row r="344" spans="1:5" x14ac:dyDescent="0.25">
      <c r="A344" s="356">
        <v>34482</v>
      </c>
      <c r="B344" s="16" t="s">
        <v>298</v>
      </c>
      <c r="C344" s="16" t="s">
        <v>23</v>
      </c>
      <c r="D344" s="16" t="s">
        <v>27</v>
      </c>
      <c r="E344" s="188" t="s">
        <v>7043</v>
      </c>
    </row>
    <row r="345" spans="1:5" x14ac:dyDescent="0.25">
      <c r="A345" s="356">
        <v>34469</v>
      </c>
      <c r="B345" s="16" t="s">
        <v>299</v>
      </c>
      <c r="C345" s="16" t="s">
        <v>23</v>
      </c>
      <c r="D345" s="16" t="s">
        <v>27</v>
      </c>
      <c r="E345" s="188" t="s">
        <v>7044</v>
      </c>
    </row>
    <row r="346" spans="1:5" x14ac:dyDescent="0.25">
      <c r="A346" s="356">
        <v>34472</v>
      </c>
      <c r="B346" s="16" t="s">
        <v>300</v>
      </c>
      <c r="C346" s="16" t="s">
        <v>23</v>
      </c>
      <c r="D346" s="16" t="s">
        <v>27</v>
      </c>
      <c r="E346" s="188" t="s">
        <v>7045</v>
      </c>
    </row>
    <row r="347" spans="1:5" x14ac:dyDescent="0.25">
      <c r="A347" s="356">
        <v>34476</v>
      </c>
      <c r="B347" s="16" t="s">
        <v>301</v>
      </c>
      <c r="C347" s="16" t="s">
        <v>23</v>
      </c>
      <c r="D347" s="16" t="s">
        <v>27</v>
      </c>
      <c r="E347" s="188" t="s">
        <v>7046</v>
      </c>
    </row>
    <row r="348" spans="1:5" x14ac:dyDescent="0.25">
      <c r="A348" s="356">
        <v>34477</v>
      </c>
      <c r="B348" s="16" t="s">
        <v>302</v>
      </c>
      <c r="C348" s="16" t="s">
        <v>23</v>
      </c>
      <c r="D348" s="16" t="s">
        <v>27</v>
      </c>
      <c r="E348" s="188" t="s">
        <v>7047</v>
      </c>
    </row>
    <row r="349" spans="1:5" x14ac:dyDescent="0.25">
      <c r="A349" s="356">
        <v>42425</v>
      </c>
      <c r="B349" s="16" t="s">
        <v>303</v>
      </c>
      <c r="C349" s="16" t="s">
        <v>23</v>
      </c>
      <c r="D349" s="16" t="s">
        <v>24</v>
      </c>
      <c r="E349" s="188" t="s">
        <v>7048</v>
      </c>
    </row>
    <row r="350" spans="1:5" x14ac:dyDescent="0.25">
      <c r="A350" s="356">
        <v>42422</v>
      </c>
      <c r="B350" s="16" t="s">
        <v>304</v>
      </c>
      <c r="C350" s="16" t="s">
        <v>23</v>
      </c>
      <c r="D350" s="16" t="s">
        <v>33</v>
      </c>
      <c r="E350" s="188" t="s">
        <v>7049</v>
      </c>
    </row>
    <row r="351" spans="1:5" x14ac:dyDescent="0.25">
      <c r="A351" s="356">
        <v>43184</v>
      </c>
      <c r="B351" s="16" t="s">
        <v>305</v>
      </c>
      <c r="C351" s="16" t="s">
        <v>23</v>
      </c>
      <c r="D351" s="16" t="s">
        <v>24</v>
      </c>
      <c r="E351" s="188" t="s">
        <v>7050</v>
      </c>
    </row>
    <row r="352" spans="1:5" x14ac:dyDescent="0.25">
      <c r="A352" s="356">
        <v>42424</v>
      </c>
      <c r="B352" s="16" t="s">
        <v>306</v>
      </c>
      <c r="C352" s="16" t="s">
        <v>23</v>
      </c>
      <c r="D352" s="16" t="s">
        <v>24</v>
      </c>
      <c r="E352" s="188" t="s">
        <v>7051</v>
      </c>
    </row>
    <row r="353" spans="1:5" x14ac:dyDescent="0.25">
      <c r="A353" s="356">
        <v>42421</v>
      </c>
      <c r="B353" s="16" t="s">
        <v>307</v>
      </c>
      <c r="C353" s="16" t="s">
        <v>23</v>
      </c>
      <c r="D353" s="16" t="s">
        <v>24</v>
      </c>
      <c r="E353" s="188" t="s">
        <v>7052</v>
      </c>
    </row>
    <row r="354" spans="1:5" x14ac:dyDescent="0.25">
      <c r="A354" s="356">
        <v>42416</v>
      </c>
      <c r="B354" s="16" t="s">
        <v>308</v>
      </c>
      <c r="C354" s="16" t="s">
        <v>23</v>
      </c>
      <c r="D354" s="16" t="s">
        <v>24</v>
      </c>
      <c r="E354" s="188" t="s">
        <v>7053</v>
      </c>
    </row>
    <row r="355" spans="1:5" x14ac:dyDescent="0.25">
      <c r="A355" s="356">
        <v>42417</v>
      </c>
      <c r="B355" s="16" t="s">
        <v>309</v>
      </c>
      <c r="C355" s="16" t="s">
        <v>23</v>
      </c>
      <c r="D355" s="16" t="s">
        <v>24</v>
      </c>
      <c r="E355" s="188" t="s">
        <v>7054</v>
      </c>
    </row>
    <row r="356" spans="1:5" x14ac:dyDescent="0.25">
      <c r="A356" s="356">
        <v>42419</v>
      </c>
      <c r="B356" s="16" t="s">
        <v>310</v>
      </c>
      <c r="C356" s="16" t="s">
        <v>23</v>
      </c>
      <c r="D356" s="16" t="s">
        <v>24</v>
      </c>
      <c r="E356" s="188" t="s">
        <v>7055</v>
      </c>
    </row>
    <row r="357" spans="1:5" x14ac:dyDescent="0.25">
      <c r="A357" s="356">
        <v>42420</v>
      </c>
      <c r="B357" s="16" t="s">
        <v>311</v>
      </c>
      <c r="C357" s="16" t="s">
        <v>23</v>
      </c>
      <c r="D357" s="16" t="s">
        <v>24</v>
      </c>
      <c r="E357" s="188" t="s">
        <v>7056</v>
      </c>
    </row>
    <row r="358" spans="1:5" x14ac:dyDescent="0.25">
      <c r="A358" s="356">
        <v>43195</v>
      </c>
      <c r="B358" s="16" t="s">
        <v>312</v>
      </c>
      <c r="C358" s="16" t="s">
        <v>23</v>
      </c>
      <c r="D358" s="16" t="s">
        <v>24</v>
      </c>
      <c r="E358" s="188" t="s">
        <v>7057</v>
      </c>
    </row>
    <row r="359" spans="1:5" x14ac:dyDescent="0.25">
      <c r="A359" s="356">
        <v>43196</v>
      </c>
      <c r="B359" s="16" t="s">
        <v>313</v>
      </c>
      <c r="C359" s="16" t="s">
        <v>23</v>
      </c>
      <c r="D359" s="16" t="s">
        <v>24</v>
      </c>
      <c r="E359" s="188" t="s">
        <v>7058</v>
      </c>
    </row>
    <row r="360" spans="1:5" x14ac:dyDescent="0.25">
      <c r="A360" s="356">
        <v>43198</v>
      </c>
      <c r="B360" s="16" t="s">
        <v>314</v>
      </c>
      <c r="C360" s="16" t="s">
        <v>23</v>
      </c>
      <c r="D360" s="16" t="s">
        <v>24</v>
      </c>
      <c r="E360" s="188" t="s">
        <v>7059</v>
      </c>
    </row>
    <row r="361" spans="1:5" x14ac:dyDescent="0.25">
      <c r="A361" s="356">
        <v>43199</v>
      </c>
      <c r="B361" s="16" t="s">
        <v>315</v>
      </c>
      <c r="C361" s="16" t="s">
        <v>23</v>
      </c>
      <c r="D361" s="16" t="s">
        <v>24</v>
      </c>
      <c r="E361" s="188" t="s">
        <v>7060</v>
      </c>
    </row>
    <row r="362" spans="1:5" x14ac:dyDescent="0.25">
      <c r="A362" s="356">
        <v>43200</v>
      </c>
      <c r="B362" s="16" t="s">
        <v>316</v>
      </c>
      <c r="C362" s="16" t="s">
        <v>23</v>
      </c>
      <c r="D362" s="16" t="s">
        <v>24</v>
      </c>
      <c r="E362" s="188" t="s">
        <v>7061</v>
      </c>
    </row>
    <row r="363" spans="1:5" x14ac:dyDescent="0.25">
      <c r="A363" s="356">
        <v>39556</v>
      </c>
      <c r="B363" s="16" t="s">
        <v>317</v>
      </c>
      <c r="C363" s="16" t="s">
        <v>23</v>
      </c>
      <c r="D363" s="16" t="s">
        <v>24</v>
      </c>
      <c r="E363" s="188" t="s">
        <v>7062</v>
      </c>
    </row>
    <row r="364" spans="1:5" x14ac:dyDescent="0.25">
      <c r="A364" s="356">
        <v>39557</v>
      </c>
      <c r="B364" s="16" t="s">
        <v>318</v>
      </c>
      <c r="C364" s="16" t="s">
        <v>23</v>
      </c>
      <c r="D364" s="16" t="s">
        <v>24</v>
      </c>
      <c r="E364" s="188" t="s">
        <v>7063</v>
      </c>
    </row>
    <row r="365" spans="1:5" x14ac:dyDescent="0.25">
      <c r="A365" s="356">
        <v>39559</v>
      </c>
      <c r="B365" s="16" t="s">
        <v>319</v>
      </c>
      <c r="C365" s="16" t="s">
        <v>23</v>
      </c>
      <c r="D365" s="16" t="s">
        <v>24</v>
      </c>
      <c r="E365" s="188" t="s">
        <v>7064</v>
      </c>
    </row>
    <row r="366" spans="1:5" x14ac:dyDescent="0.25">
      <c r="A366" s="356">
        <v>39560</v>
      </c>
      <c r="B366" s="16" t="s">
        <v>320</v>
      </c>
      <c r="C366" s="16" t="s">
        <v>23</v>
      </c>
      <c r="D366" s="16" t="s">
        <v>24</v>
      </c>
      <c r="E366" s="188" t="s">
        <v>7065</v>
      </c>
    </row>
    <row r="367" spans="1:5" x14ac:dyDescent="0.25">
      <c r="A367" s="356">
        <v>39561</v>
      </c>
      <c r="B367" s="16" t="s">
        <v>321</v>
      </c>
      <c r="C367" s="16" t="s">
        <v>23</v>
      </c>
      <c r="D367" s="16" t="s">
        <v>24</v>
      </c>
      <c r="E367" s="188" t="s">
        <v>7066</v>
      </c>
    </row>
    <row r="368" spans="1:5" x14ac:dyDescent="0.25">
      <c r="A368" s="356">
        <v>43190</v>
      </c>
      <c r="B368" s="16" t="s">
        <v>322</v>
      </c>
      <c r="C368" s="16" t="s">
        <v>23</v>
      </c>
      <c r="D368" s="16" t="s">
        <v>24</v>
      </c>
      <c r="E368" s="188" t="s">
        <v>7067</v>
      </c>
    </row>
    <row r="369" spans="1:5" x14ac:dyDescent="0.25">
      <c r="A369" s="356">
        <v>39555</v>
      </c>
      <c r="B369" s="16" t="s">
        <v>323</v>
      </c>
      <c r="C369" s="16" t="s">
        <v>23</v>
      </c>
      <c r="D369" s="16" t="s">
        <v>24</v>
      </c>
      <c r="E369" s="188" t="s">
        <v>7068</v>
      </c>
    </row>
    <row r="370" spans="1:5" x14ac:dyDescent="0.25">
      <c r="A370" s="356">
        <v>43191</v>
      </c>
      <c r="B370" s="16" t="s">
        <v>324</v>
      </c>
      <c r="C370" s="16" t="s">
        <v>23</v>
      </c>
      <c r="D370" s="16" t="s">
        <v>24</v>
      </c>
      <c r="E370" s="188" t="s">
        <v>7069</v>
      </c>
    </row>
    <row r="371" spans="1:5" x14ac:dyDescent="0.25">
      <c r="A371" s="356">
        <v>39548</v>
      </c>
      <c r="B371" s="16" t="s">
        <v>325</v>
      </c>
      <c r="C371" s="16" t="s">
        <v>23</v>
      </c>
      <c r="D371" s="16" t="s">
        <v>24</v>
      </c>
      <c r="E371" s="188" t="s">
        <v>7070</v>
      </c>
    </row>
    <row r="372" spans="1:5" x14ac:dyDescent="0.25">
      <c r="A372" s="356">
        <v>43192</v>
      </c>
      <c r="B372" s="16" t="s">
        <v>326</v>
      </c>
      <c r="C372" s="16" t="s">
        <v>23</v>
      </c>
      <c r="D372" s="16" t="s">
        <v>24</v>
      </c>
      <c r="E372" s="188" t="s">
        <v>7071</v>
      </c>
    </row>
    <row r="373" spans="1:5" x14ac:dyDescent="0.25">
      <c r="A373" s="356">
        <v>39554</v>
      </c>
      <c r="B373" s="16" t="s">
        <v>327</v>
      </c>
      <c r="C373" s="16" t="s">
        <v>23</v>
      </c>
      <c r="D373" s="16" t="s">
        <v>24</v>
      </c>
      <c r="E373" s="188" t="s">
        <v>7072</v>
      </c>
    </row>
    <row r="374" spans="1:5" x14ac:dyDescent="0.25">
      <c r="A374" s="356">
        <v>43194</v>
      </c>
      <c r="B374" s="16" t="s">
        <v>328</v>
      </c>
      <c r="C374" s="16" t="s">
        <v>23</v>
      </c>
      <c r="D374" s="16" t="s">
        <v>24</v>
      </c>
      <c r="E374" s="188" t="s">
        <v>7073</v>
      </c>
    </row>
    <row r="375" spans="1:5" x14ac:dyDescent="0.25">
      <c r="A375" s="356">
        <v>39551</v>
      </c>
      <c r="B375" s="16" t="s">
        <v>329</v>
      </c>
      <c r="C375" s="16" t="s">
        <v>23</v>
      </c>
      <c r="D375" s="16" t="s">
        <v>24</v>
      </c>
      <c r="E375" s="188" t="s">
        <v>7074</v>
      </c>
    </row>
    <row r="376" spans="1:5" x14ac:dyDescent="0.25">
      <c r="A376" s="356">
        <v>43185</v>
      </c>
      <c r="B376" s="16" t="s">
        <v>330</v>
      </c>
      <c r="C376" s="16" t="s">
        <v>23</v>
      </c>
      <c r="D376" s="16" t="s">
        <v>24</v>
      </c>
      <c r="E376" s="188" t="s">
        <v>7075</v>
      </c>
    </row>
    <row r="377" spans="1:5" x14ac:dyDescent="0.25">
      <c r="A377" s="356">
        <v>43186</v>
      </c>
      <c r="B377" s="16" t="s">
        <v>331</v>
      </c>
      <c r="C377" s="16" t="s">
        <v>23</v>
      </c>
      <c r="D377" s="16" t="s">
        <v>24</v>
      </c>
      <c r="E377" s="188" t="s">
        <v>7076</v>
      </c>
    </row>
    <row r="378" spans="1:5" x14ac:dyDescent="0.25">
      <c r="A378" s="356">
        <v>43187</v>
      </c>
      <c r="B378" s="16" t="s">
        <v>332</v>
      </c>
      <c r="C378" s="16" t="s">
        <v>23</v>
      </c>
      <c r="D378" s="16" t="s">
        <v>24</v>
      </c>
      <c r="E378" s="188" t="s">
        <v>7077</v>
      </c>
    </row>
    <row r="379" spans="1:5" x14ac:dyDescent="0.25">
      <c r="A379" s="356">
        <v>43188</v>
      </c>
      <c r="B379" s="16" t="s">
        <v>333</v>
      </c>
      <c r="C379" s="16" t="s">
        <v>23</v>
      </c>
      <c r="D379" s="16" t="s">
        <v>24</v>
      </c>
      <c r="E379" s="188" t="s">
        <v>7078</v>
      </c>
    </row>
    <row r="380" spans="1:5" x14ac:dyDescent="0.25">
      <c r="A380" s="356">
        <v>43189</v>
      </c>
      <c r="B380" s="16" t="s">
        <v>334</v>
      </c>
      <c r="C380" s="16" t="s">
        <v>23</v>
      </c>
      <c r="D380" s="16" t="s">
        <v>24</v>
      </c>
      <c r="E380" s="188" t="s">
        <v>7079</v>
      </c>
    </row>
    <row r="381" spans="1:5" x14ac:dyDescent="0.25">
      <c r="A381" s="356">
        <v>39580</v>
      </c>
      <c r="B381" s="16" t="s">
        <v>335</v>
      </c>
      <c r="C381" s="16" t="s">
        <v>23</v>
      </c>
      <c r="D381" s="16" t="s">
        <v>24</v>
      </c>
      <c r="E381" s="188" t="s">
        <v>7080</v>
      </c>
    </row>
    <row r="382" spans="1:5" x14ac:dyDescent="0.25">
      <c r="A382" s="356">
        <v>39577</v>
      </c>
      <c r="B382" s="16" t="s">
        <v>336</v>
      </c>
      <c r="C382" s="16" t="s">
        <v>23</v>
      </c>
      <c r="D382" s="16" t="s">
        <v>24</v>
      </c>
      <c r="E382" s="188" t="s">
        <v>7081</v>
      </c>
    </row>
    <row r="383" spans="1:5" x14ac:dyDescent="0.25">
      <c r="A383" s="356">
        <v>39578</v>
      </c>
      <c r="B383" s="16" t="s">
        <v>337</v>
      </c>
      <c r="C383" s="16" t="s">
        <v>23</v>
      </c>
      <c r="D383" s="16" t="s">
        <v>24</v>
      </c>
      <c r="E383" s="188" t="s">
        <v>7082</v>
      </c>
    </row>
    <row r="384" spans="1:5" x14ac:dyDescent="0.25">
      <c r="A384" s="356">
        <v>39579</v>
      </c>
      <c r="B384" s="16" t="s">
        <v>338</v>
      </c>
      <c r="C384" s="16" t="s">
        <v>23</v>
      </c>
      <c r="D384" s="16" t="s">
        <v>24</v>
      </c>
      <c r="E384" s="188" t="s">
        <v>7083</v>
      </c>
    </row>
    <row r="385" spans="1:5" x14ac:dyDescent="0.25">
      <c r="A385" s="356">
        <v>39826</v>
      </c>
      <c r="B385" s="16" t="s">
        <v>339</v>
      </c>
      <c r="C385" s="16" t="s">
        <v>23</v>
      </c>
      <c r="D385" s="16" t="s">
        <v>24</v>
      </c>
      <c r="E385" s="188" t="s">
        <v>7084</v>
      </c>
    </row>
    <row r="386" spans="1:5" x14ac:dyDescent="0.25">
      <c r="A386" s="356">
        <v>10700</v>
      </c>
      <c r="B386" s="16" t="s">
        <v>340</v>
      </c>
      <c r="C386" s="16" t="s">
        <v>23</v>
      </c>
      <c r="D386" s="16" t="s">
        <v>27</v>
      </c>
      <c r="E386" s="188" t="s">
        <v>7085</v>
      </c>
    </row>
    <row r="387" spans="1:5" x14ac:dyDescent="0.25">
      <c r="A387" s="356">
        <v>346</v>
      </c>
      <c r="B387" s="16" t="s">
        <v>341</v>
      </c>
      <c r="C387" s="16" t="s">
        <v>48</v>
      </c>
      <c r="D387" s="16" t="s">
        <v>24</v>
      </c>
      <c r="E387" s="188" t="s">
        <v>7086</v>
      </c>
    </row>
    <row r="388" spans="1:5" x14ac:dyDescent="0.25">
      <c r="A388" s="356">
        <v>3312</v>
      </c>
      <c r="B388" s="16" t="s">
        <v>342</v>
      </c>
      <c r="C388" s="16" t="s">
        <v>48</v>
      </c>
      <c r="D388" s="16" t="s">
        <v>27</v>
      </c>
      <c r="E388" s="188" t="s">
        <v>5579</v>
      </c>
    </row>
    <row r="389" spans="1:5" x14ac:dyDescent="0.25">
      <c r="A389" s="356">
        <v>339</v>
      </c>
      <c r="B389" s="16" t="s">
        <v>343</v>
      </c>
      <c r="C389" s="16" t="s">
        <v>44</v>
      </c>
      <c r="D389" s="16" t="s">
        <v>24</v>
      </c>
      <c r="E389" s="188" t="s">
        <v>7087</v>
      </c>
    </row>
    <row r="390" spans="1:5" x14ac:dyDescent="0.25">
      <c r="A390" s="356">
        <v>340</v>
      </c>
      <c r="B390" s="16" t="s">
        <v>344</v>
      </c>
      <c r="C390" s="16" t="s">
        <v>44</v>
      </c>
      <c r="D390" s="16" t="s">
        <v>24</v>
      </c>
      <c r="E390" s="188" t="s">
        <v>6054</v>
      </c>
    </row>
    <row r="391" spans="1:5" x14ac:dyDescent="0.25">
      <c r="A391" s="356">
        <v>43130</v>
      </c>
      <c r="B391" s="16" t="s">
        <v>345</v>
      </c>
      <c r="C391" s="16" t="s">
        <v>48</v>
      </c>
      <c r="D391" s="16" t="s">
        <v>33</v>
      </c>
      <c r="E391" s="188" t="s">
        <v>5881</v>
      </c>
    </row>
    <row r="392" spans="1:5" x14ac:dyDescent="0.25">
      <c r="A392" s="356">
        <v>344</v>
      </c>
      <c r="B392" s="16" t="s">
        <v>346</v>
      </c>
      <c r="C392" s="16" t="s">
        <v>48</v>
      </c>
      <c r="D392" s="16" t="s">
        <v>24</v>
      </c>
      <c r="E392" s="205" t="s">
        <v>6806</v>
      </c>
    </row>
    <row r="393" spans="1:5" x14ac:dyDescent="0.25">
      <c r="A393" s="356">
        <v>345</v>
      </c>
      <c r="B393" s="16" t="s">
        <v>347</v>
      </c>
      <c r="C393" s="16" t="s">
        <v>48</v>
      </c>
      <c r="D393" s="16" t="s">
        <v>24</v>
      </c>
      <c r="E393" s="188" t="s">
        <v>7088</v>
      </c>
    </row>
    <row r="394" spans="1:5" x14ac:dyDescent="0.25">
      <c r="A394" s="356">
        <v>43131</v>
      </c>
      <c r="B394" s="16" t="s">
        <v>348</v>
      </c>
      <c r="C394" s="16" t="s">
        <v>48</v>
      </c>
      <c r="D394" s="16" t="s">
        <v>24</v>
      </c>
      <c r="E394" s="188" t="s">
        <v>7089</v>
      </c>
    </row>
    <row r="395" spans="1:5" x14ac:dyDescent="0.25">
      <c r="A395" s="356">
        <v>3313</v>
      </c>
      <c r="B395" s="16" t="s">
        <v>349</v>
      </c>
      <c r="C395" s="16" t="s">
        <v>48</v>
      </c>
      <c r="D395" s="16" t="s">
        <v>27</v>
      </c>
      <c r="E395" s="188" t="s">
        <v>5585</v>
      </c>
    </row>
    <row r="396" spans="1:5" x14ac:dyDescent="0.25">
      <c r="A396" s="356">
        <v>43132</v>
      </c>
      <c r="B396" s="16" t="s">
        <v>5586</v>
      </c>
      <c r="C396" s="16" t="s">
        <v>48</v>
      </c>
      <c r="D396" s="16" t="s">
        <v>24</v>
      </c>
      <c r="E396" s="188" t="s">
        <v>5881</v>
      </c>
    </row>
    <row r="397" spans="1:5" x14ac:dyDescent="0.25">
      <c r="A397" s="356">
        <v>369</v>
      </c>
      <c r="B397" s="16" t="s">
        <v>350</v>
      </c>
      <c r="C397" s="16" t="s">
        <v>203</v>
      </c>
      <c r="D397" s="16" t="s">
        <v>24</v>
      </c>
      <c r="E397" s="188" t="s">
        <v>7090</v>
      </c>
    </row>
    <row r="398" spans="1:5" x14ac:dyDescent="0.25">
      <c r="A398" s="356">
        <v>366</v>
      </c>
      <c r="B398" s="16" t="s">
        <v>351</v>
      </c>
      <c r="C398" s="16" t="s">
        <v>203</v>
      </c>
      <c r="D398" s="16" t="s">
        <v>33</v>
      </c>
      <c r="E398" s="188" t="s">
        <v>7091</v>
      </c>
    </row>
    <row r="399" spans="1:5" x14ac:dyDescent="0.25">
      <c r="A399" s="356">
        <v>367</v>
      </c>
      <c r="B399" s="16" t="s">
        <v>352</v>
      </c>
      <c r="C399" s="16" t="s">
        <v>203</v>
      </c>
      <c r="D399" s="16" t="s">
        <v>33</v>
      </c>
      <c r="E399" s="188" t="s">
        <v>7092</v>
      </c>
    </row>
    <row r="400" spans="1:5" x14ac:dyDescent="0.25">
      <c r="A400" s="356">
        <v>370</v>
      </c>
      <c r="B400" s="16" t="s">
        <v>353</v>
      </c>
      <c r="C400" s="16" t="s">
        <v>203</v>
      </c>
      <c r="D400" s="16" t="s">
        <v>33</v>
      </c>
      <c r="E400" s="188" t="s">
        <v>7091</v>
      </c>
    </row>
    <row r="401" spans="1:5" x14ac:dyDescent="0.25">
      <c r="A401" s="356">
        <v>368</v>
      </c>
      <c r="B401" s="16" t="s">
        <v>354</v>
      </c>
      <c r="C401" s="16" t="s">
        <v>203</v>
      </c>
      <c r="D401" s="16" t="s">
        <v>24</v>
      </c>
      <c r="E401" s="188" t="s">
        <v>7093</v>
      </c>
    </row>
    <row r="402" spans="1:5" x14ac:dyDescent="0.25">
      <c r="A402" s="356">
        <v>11075</v>
      </c>
      <c r="B402" s="16" t="s">
        <v>355</v>
      </c>
      <c r="C402" s="16" t="s">
        <v>203</v>
      </c>
      <c r="D402" s="16" t="s">
        <v>24</v>
      </c>
      <c r="E402" s="188" t="s">
        <v>7094</v>
      </c>
    </row>
    <row r="403" spans="1:5" x14ac:dyDescent="0.25">
      <c r="A403" s="356">
        <v>11076</v>
      </c>
      <c r="B403" s="16" t="s">
        <v>356</v>
      </c>
      <c r="C403" s="16" t="s">
        <v>203</v>
      </c>
      <c r="D403" s="16" t="s">
        <v>24</v>
      </c>
      <c r="E403" s="188" t="s">
        <v>7095</v>
      </c>
    </row>
    <row r="404" spans="1:5" x14ac:dyDescent="0.25">
      <c r="A404" s="356">
        <v>1381</v>
      </c>
      <c r="B404" s="16" t="s">
        <v>357</v>
      </c>
      <c r="C404" s="16" t="s">
        <v>48</v>
      </c>
      <c r="D404" s="16" t="s">
        <v>33</v>
      </c>
      <c r="E404" s="188" t="s">
        <v>5601</v>
      </c>
    </row>
    <row r="405" spans="1:5" x14ac:dyDescent="0.25">
      <c r="A405" s="356">
        <v>34353</v>
      </c>
      <c r="B405" s="16" t="s">
        <v>5588</v>
      </c>
      <c r="C405" s="16" t="s">
        <v>48</v>
      </c>
      <c r="D405" s="16" t="s">
        <v>24</v>
      </c>
      <c r="E405" s="188" t="s">
        <v>6105</v>
      </c>
    </row>
    <row r="406" spans="1:5" x14ac:dyDescent="0.25">
      <c r="A406" s="356">
        <v>37595</v>
      </c>
      <c r="B406" s="16" t="s">
        <v>5590</v>
      </c>
      <c r="C406" s="16" t="s">
        <v>48</v>
      </c>
      <c r="D406" s="16" t="s">
        <v>24</v>
      </c>
      <c r="E406" s="188" t="s">
        <v>5918</v>
      </c>
    </row>
    <row r="407" spans="1:5" x14ac:dyDescent="0.25">
      <c r="A407" s="356">
        <v>37596</v>
      </c>
      <c r="B407" s="16" t="s">
        <v>5592</v>
      </c>
      <c r="C407" s="16" t="s">
        <v>48</v>
      </c>
      <c r="D407" s="16" t="s">
        <v>24</v>
      </c>
      <c r="E407" s="188" t="s">
        <v>6056</v>
      </c>
    </row>
    <row r="408" spans="1:5" x14ac:dyDescent="0.25">
      <c r="A408" s="356">
        <v>371</v>
      </c>
      <c r="B408" s="16" t="s">
        <v>358</v>
      </c>
      <c r="C408" s="16" t="s">
        <v>48</v>
      </c>
      <c r="D408" s="16" t="s">
        <v>24</v>
      </c>
      <c r="E408" s="188" t="s">
        <v>6108</v>
      </c>
    </row>
    <row r="409" spans="1:5" x14ac:dyDescent="0.25">
      <c r="A409" s="356">
        <v>37553</v>
      </c>
      <c r="B409" s="16" t="s">
        <v>359</v>
      </c>
      <c r="C409" s="16" t="s">
        <v>48</v>
      </c>
      <c r="D409" s="16" t="s">
        <v>24</v>
      </c>
      <c r="E409" s="188" t="s">
        <v>6037</v>
      </c>
    </row>
    <row r="410" spans="1:5" x14ac:dyDescent="0.25">
      <c r="A410" s="356">
        <v>37552</v>
      </c>
      <c r="B410" s="16" t="s">
        <v>360</v>
      </c>
      <c r="C410" s="16" t="s">
        <v>48</v>
      </c>
      <c r="D410" s="16" t="s">
        <v>24</v>
      </c>
      <c r="E410" s="188" t="s">
        <v>5734</v>
      </c>
    </row>
    <row r="411" spans="1:5" x14ac:dyDescent="0.25">
      <c r="A411" s="356">
        <v>36880</v>
      </c>
      <c r="B411" s="16" t="s">
        <v>5597</v>
      </c>
      <c r="C411" s="16" t="s">
        <v>48</v>
      </c>
      <c r="D411" s="16" t="s">
        <v>24</v>
      </c>
      <c r="E411" s="188" t="s">
        <v>5841</v>
      </c>
    </row>
    <row r="412" spans="1:5" x14ac:dyDescent="0.25">
      <c r="A412" s="356">
        <v>34355</v>
      </c>
      <c r="B412" s="16" t="s">
        <v>361</v>
      </c>
      <c r="C412" s="16" t="s">
        <v>48</v>
      </c>
      <c r="D412" s="16" t="s">
        <v>24</v>
      </c>
      <c r="E412" s="188" t="s">
        <v>6599</v>
      </c>
    </row>
    <row r="413" spans="1:5" x14ac:dyDescent="0.25">
      <c r="A413" s="356">
        <v>130</v>
      </c>
      <c r="B413" s="16" t="s">
        <v>362</v>
      </c>
      <c r="C413" s="16" t="s">
        <v>48</v>
      </c>
      <c r="D413" s="16" t="s">
        <v>24</v>
      </c>
      <c r="E413" s="188" t="s">
        <v>5599</v>
      </c>
    </row>
    <row r="414" spans="1:5" x14ac:dyDescent="0.25">
      <c r="A414" s="356">
        <v>135</v>
      </c>
      <c r="B414" s="16" t="s">
        <v>363</v>
      </c>
      <c r="C414" s="16" t="s">
        <v>48</v>
      </c>
      <c r="D414" s="16" t="s">
        <v>24</v>
      </c>
      <c r="E414" s="188" t="s">
        <v>5600</v>
      </c>
    </row>
    <row r="415" spans="1:5" x14ac:dyDescent="0.25">
      <c r="A415" s="356">
        <v>36886</v>
      </c>
      <c r="B415" s="16" t="s">
        <v>364</v>
      </c>
      <c r="C415" s="16" t="s">
        <v>48</v>
      </c>
      <c r="D415" s="16" t="s">
        <v>24</v>
      </c>
      <c r="E415" s="188" t="s">
        <v>7096</v>
      </c>
    </row>
    <row r="416" spans="1:5" x14ac:dyDescent="0.25">
      <c r="A416" s="356">
        <v>38546</v>
      </c>
      <c r="B416" s="16" t="s">
        <v>365</v>
      </c>
      <c r="C416" s="16" t="s">
        <v>203</v>
      </c>
      <c r="D416" s="16" t="s">
        <v>24</v>
      </c>
      <c r="E416" s="188" t="s">
        <v>7097</v>
      </c>
    </row>
    <row r="417" spans="1:5" x14ac:dyDescent="0.25">
      <c r="A417" s="356">
        <v>34549</v>
      </c>
      <c r="B417" s="16" t="s">
        <v>366</v>
      </c>
      <c r="C417" s="16" t="s">
        <v>203</v>
      </c>
      <c r="D417" s="16" t="s">
        <v>24</v>
      </c>
      <c r="E417" s="188" t="s">
        <v>7098</v>
      </c>
    </row>
    <row r="418" spans="1:5" x14ac:dyDescent="0.25">
      <c r="A418" s="356">
        <v>6081</v>
      </c>
      <c r="B418" s="16" t="s">
        <v>367</v>
      </c>
      <c r="C418" s="16" t="s">
        <v>203</v>
      </c>
      <c r="D418" s="16" t="s">
        <v>24</v>
      </c>
      <c r="E418" s="188" t="s">
        <v>7099</v>
      </c>
    </row>
    <row r="419" spans="1:5" x14ac:dyDescent="0.25">
      <c r="A419" s="356">
        <v>6077</v>
      </c>
      <c r="B419" s="16" t="s">
        <v>368</v>
      </c>
      <c r="C419" s="16" t="s">
        <v>203</v>
      </c>
      <c r="D419" s="16" t="s">
        <v>24</v>
      </c>
      <c r="E419" s="188" t="s">
        <v>7100</v>
      </c>
    </row>
    <row r="420" spans="1:5" x14ac:dyDescent="0.25">
      <c r="A420" s="356">
        <v>6079</v>
      </c>
      <c r="B420" s="16" t="s">
        <v>369</v>
      </c>
      <c r="C420" s="16" t="s">
        <v>203</v>
      </c>
      <c r="D420" s="16" t="s">
        <v>24</v>
      </c>
      <c r="E420" s="188" t="s">
        <v>6158</v>
      </c>
    </row>
    <row r="421" spans="1:5" x14ac:dyDescent="0.25">
      <c r="A421" s="356">
        <v>1091</v>
      </c>
      <c r="B421" s="16" t="s">
        <v>370</v>
      </c>
      <c r="C421" s="16" t="s">
        <v>23</v>
      </c>
      <c r="D421" s="16" t="s">
        <v>27</v>
      </c>
      <c r="E421" s="188" t="s">
        <v>7101</v>
      </c>
    </row>
    <row r="422" spans="1:5" x14ac:dyDescent="0.25">
      <c r="A422" s="356">
        <v>1094</v>
      </c>
      <c r="B422" s="16" t="s">
        <v>371</v>
      </c>
      <c r="C422" s="16" t="s">
        <v>23</v>
      </c>
      <c r="D422" s="16" t="s">
        <v>27</v>
      </c>
      <c r="E422" s="188" t="s">
        <v>7102</v>
      </c>
    </row>
    <row r="423" spans="1:5" x14ac:dyDescent="0.25">
      <c r="A423" s="356">
        <v>1095</v>
      </c>
      <c r="B423" s="16" t="s">
        <v>372</v>
      </c>
      <c r="C423" s="16" t="s">
        <v>23</v>
      </c>
      <c r="D423" s="16" t="s">
        <v>27</v>
      </c>
      <c r="E423" s="188" t="s">
        <v>7103</v>
      </c>
    </row>
    <row r="424" spans="1:5" x14ac:dyDescent="0.25">
      <c r="A424" s="356">
        <v>1092</v>
      </c>
      <c r="B424" s="16" t="s">
        <v>373</v>
      </c>
      <c r="C424" s="16" t="s">
        <v>23</v>
      </c>
      <c r="D424" s="16" t="s">
        <v>27</v>
      </c>
      <c r="E424" s="188" t="s">
        <v>6680</v>
      </c>
    </row>
    <row r="425" spans="1:5" x14ac:dyDescent="0.25">
      <c r="A425" s="356">
        <v>1093</v>
      </c>
      <c r="B425" s="16" t="s">
        <v>374</v>
      </c>
      <c r="C425" s="16" t="s">
        <v>23</v>
      </c>
      <c r="D425" s="16" t="s">
        <v>27</v>
      </c>
      <c r="E425" s="188" t="s">
        <v>7104</v>
      </c>
    </row>
    <row r="426" spans="1:5" x14ac:dyDescent="0.25">
      <c r="A426" s="356">
        <v>1090</v>
      </c>
      <c r="B426" s="16" t="s">
        <v>375</v>
      </c>
      <c r="C426" s="16" t="s">
        <v>23</v>
      </c>
      <c r="D426" s="16" t="s">
        <v>27</v>
      </c>
      <c r="E426" s="188" t="s">
        <v>7105</v>
      </c>
    </row>
    <row r="427" spans="1:5" x14ac:dyDescent="0.25">
      <c r="A427" s="356">
        <v>1096</v>
      </c>
      <c r="B427" s="16" t="s">
        <v>376</v>
      </c>
      <c r="C427" s="16" t="s">
        <v>23</v>
      </c>
      <c r="D427" s="16" t="s">
        <v>27</v>
      </c>
      <c r="E427" s="188" t="s">
        <v>7106</v>
      </c>
    </row>
    <row r="428" spans="1:5" x14ac:dyDescent="0.25">
      <c r="A428" s="356">
        <v>1097</v>
      </c>
      <c r="B428" s="16" t="s">
        <v>377</v>
      </c>
      <c r="C428" s="16" t="s">
        <v>23</v>
      </c>
      <c r="D428" s="16" t="s">
        <v>27</v>
      </c>
      <c r="E428" s="188" t="s">
        <v>7107</v>
      </c>
    </row>
    <row r="429" spans="1:5" x14ac:dyDescent="0.25">
      <c r="A429" s="356">
        <v>378</v>
      </c>
      <c r="B429" s="16" t="s">
        <v>378</v>
      </c>
      <c r="C429" s="16" t="s">
        <v>29</v>
      </c>
      <c r="D429" s="16" t="s">
        <v>24</v>
      </c>
      <c r="E429" s="188" t="s">
        <v>5830</v>
      </c>
    </row>
    <row r="430" spans="1:5" x14ac:dyDescent="0.25">
      <c r="A430" s="356">
        <v>40911</v>
      </c>
      <c r="B430" s="16" t="s">
        <v>379</v>
      </c>
      <c r="C430" s="16" t="s">
        <v>206</v>
      </c>
      <c r="D430" s="16" t="s">
        <v>24</v>
      </c>
      <c r="E430" s="188" t="s">
        <v>7108</v>
      </c>
    </row>
    <row r="431" spans="1:5" x14ac:dyDescent="0.25">
      <c r="A431" s="356">
        <v>33939</v>
      </c>
      <c r="B431" s="16" t="s">
        <v>380</v>
      </c>
      <c r="C431" s="16" t="s">
        <v>29</v>
      </c>
      <c r="D431" s="16" t="s">
        <v>24</v>
      </c>
      <c r="E431" s="188" t="s">
        <v>7109</v>
      </c>
    </row>
    <row r="432" spans="1:5" x14ac:dyDescent="0.25">
      <c r="A432" s="356">
        <v>40815</v>
      </c>
      <c r="B432" s="16" t="s">
        <v>381</v>
      </c>
      <c r="C432" s="16" t="s">
        <v>206</v>
      </c>
      <c r="D432" s="16" t="s">
        <v>24</v>
      </c>
      <c r="E432" s="188" t="s">
        <v>7110</v>
      </c>
    </row>
    <row r="433" spans="1:5" x14ac:dyDescent="0.25">
      <c r="A433" s="356">
        <v>34760</v>
      </c>
      <c r="B433" s="16" t="s">
        <v>382</v>
      </c>
      <c r="C433" s="16" t="s">
        <v>29</v>
      </c>
      <c r="D433" s="16" t="s">
        <v>24</v>
      </c>
      <c r="E433" s="188" t="s">
        <v>5824</v>
      </c>
    </row>
    <row r="434" spans="1:5" x14ac:dyDescent="0.25">
      <c r="A434" s="356">
        <v>40935</v>
      </c>
      <c r="B434" s="16" t="s">
        <v>383</v>
      </c>
      <c r="C434" s="16" t="s">
        <v>206</v>
      </c>
      <c r="D434" s="16" t="s">
        <v>24</v>
      </c>
      <c r="E434" s="188" t="s">
        <v>7111</v>
      </c>
    </row>
    <row r="435" spans="1:5" x14ac:dyDescent="0.25">
      <c r="A435" s="356">
        <v>33952</v>
      </c>
      <c r="B435" s="16" t="s">
        <v>384</v>
      </c>
      <c r="C435" s="16" t="s">
        <v>29</v>
      </c>
      <c r="D435" s="16" t="s">
        <v>24</v>
      </c>
      <c r="E435" s="188" t="s">
        <v>6419</v>
      </c>
    </row>
    <row r="436" spans="1:5" x14ac:dyDescent="0.25">
      <c r="A436" s="356">
        <v>40816</v>
      </c>
      <c r="B436" s="16" t="s">
        <v>385</v>
      </c>
      <c r="C436" s="16" t="s">
        <v>206</v>
      </c>
      <c r="D436" s="16" t="s">
        <v>24</v>
      </c>
      <c r="E436" s="188" t="s">
        <v>7112</v>
      </c>
    </row>
    <row r="437" spans="1:5" x14ac:dyDescent="0.25">
      <c r="A437" s="356">
        <v>33953</v>
      </c>
      <c r="B437" s="16" t="s">
        <v>386</v>
      </c>
      <c r="C437" s="16" t="s">
        <v>29</v>
      </c>
      <c r="D437" s="16" t="s">
        <v>24</v>
      </c>
      <c r="E437" s="188" t="s">
        <v>7113</v>
      </c>
    </row>
    <row r="438" spans="1:5" x14ac:dyDescent="0.25">
      <c r="A438" s="356">
        <v>40817</v>
      </c>
      <c r="B438" s="16" t="s">
        <v>387</v>
      </c>
      <c r="C438" s="16" t="s">
        <v>206</v>
      </c>
      <c r="D438" s="16" t="s">
        <v>24</v>
      </c>
      <c r="E438" s="188" t="s">
        <v>7114</v>
      </c>
    </row>
    <row r="439" spans="1:5" x14ac:dyDescent="0.25">
      <c r="A439" s="356">
        <v>13348</v>
      </c>
      <c r="B439" s="16" t="s">
        <v>388</v>
      </c>
      <c r="C439" s="16" t="s">
        <v>23</v>
      </c>
      <c r="D439" s="16" t="s">
        <v>24</v>
      </c>
      <c r="E439" s="188" t="s">
        <v>5455</v>
      </c>
    </row>
    <row r="440" spans="1:5" x14ac:dyDescent="0.25">
      <c r="A440" s="356">
        <v>39211</v>
      </c>
      <c r="B440" s="16" t="s">
        <v>389</v>
      </c>
      <c r="C440" s="16" t="s">
        <v>23</v>
      </c>
      <c r="D440" s="16" t="s">
        <v>24</v>
      </c>
      <c r="E440" s="188" t="s">
        <v>5452</v>
      </c>
    </row>
    <row r="441" spans="1:5" x14ac:dyDescent="0.25">
      <c r="A441" s="356">
        <v>39212</v>
      </c>
      <c r="B441" s="16" t="s">
        <v>390</v>
      </c>
      <c r="C441" s="16" t="s">
        <v>23</v>
      </c>
      <c r="D441" s="16" t="s">
        <v>24</v>
      </c>
      <c r="E441" s="188" t="s">
        <v>6225</v>
      </c>
    </row>
    <row r="442" spans="1:5" x14ac:dyDescent="0.25">
      <c r="A442" s="356">
        <v>39208</v>
      </c>
      <c r="B442" s="16" t="s">
        <v>391</v>
      </c>
      <c r="C442" s="16" t="s">
        <v>23</v>
      </c>
      <c r="D442" s="16" t="s">
        <v>24</v>
      </c>
      <c r="E442" s="188" t="s">
        <v>5650</v>
      </c>
    </row>
    <row r="443" spans="1:5" x14ac:dyDescent="0.25">
      <c r="A443" s="356">
        <v>39210</v>
      </c>
      <c r="B443" s="16" t="s">
        <v>392</v>
      </c>
      <c r="C443" s="16" t="s">
        <v>23</v>
      </c>
      <c r="D443" s="16" t="s">
        <v>24</v>
      </c>
      <c r="E443" s="188" t="s">
        <v>5608</v>
      </c>
    </row>
    <row r="444" spans="1:5" x14ac:dyDescent="0.25">
      <c r="A444" s="356">
        <v>39214</v>
      </c>
      <c r="B444" s="16" t="s">
        <v>393</v>
      </c>
      <c r="C444" s="16" t="s">
        <v>23</v>
      </c>
      <c r="D444" s="16" t="s">
        <v>24</v>
      </c>
      <c r="E444" s="188" t="s">
        <v>5572</v>
      </c>
    </row>
    <row r="445" spans="1:5" x14ac:dyDescent="0.25">
      <c r="A445" s="356">
        <v>39213</v>
      </c>
      <c r="B445" s="16" t="s">
        <v>394</v>
      </c>
      <c r="C445" s="16" t="s">
        <v>23</v>
      </c>
      <c r="D445" s="16" t="s">
        <v>24</v>
      </c>
      <c r="E445" s="188" t="s">
        <v>5734</v>
      </c>
    </row>
    <row r="446" spans="1:5" x14ac:dyDescent="0.25">
      <c r="A446" s="356">
        <v>39209</v>
      </c>
      <c r="B446" s="16" t="s">
        <v>395</v>
      </c>
      <c r="C446" s="16" t="s">
        <v>23</v>
      </c>
      <c r="D446" s="16" t="s">
        <v>24</v>
      </c>
      <c r="E446" s="188" t="s">
        <v>6360</v>
      </c>
    </row>
    <row r="447" spans="1:5" x14ac:dyDescent="0.25">
      <c r="A447" s="356">
        <v>39207</v>
      </c>
      <c r="B447" s="16" t="s">
        <v>396</v>
      </c>
      <c r="C447" s="16" t="s">
        <v>23</v>
      </c>
      <c r="D447" s="16" t="s">
        <v>24</v>
      </c>
      <c r="E447" s="188" t="s">
        <v>5608</v>
      </c>
    </row>
    <row r="448" spans="1:5" x14ac:dyDescent="0.25">
      <c r="A448" s="356">
        <v>39215</v>
      </c>
      <c r="B448" s="16" t="s">
        <v>397</v>
      </c>
      <c r="C448" s="16" t="s">
        <v>23</v>
      </c>
      <c r="D448" s="16" t="s">
        <v>24</v>
      </c>
      <c r="E448" s="188" t="s">
        <v>7115</v>
      </c>
    </row>
    <row r="449" spans="1:5" x14ac:dyDescent="0.25">
      <c r="A449" s="356">
        <v>39216</v>
      </c>
      <c r="B449" s="16" t="s">
        <v>398</v>
      </c>
      <c r="C449" s="16" t="s">
        <v>23</v>
      </c>
      <c r="D449" s="16" t="s">
        <v>24</v>
      </c>
      <c r="E449" s="188" t="s">
        <v>5852</v>
      </c>
    </row>
    <row r="450" spans="1:5" x14ac:dyDescent="0.25">
      <c r="A450" s="356">
        <v>11267</v>
      </c>
      <c r="B450" s="16" t="s">
        <v>7116</v>
      </c>
      <c r="C450" s="16" t="s">
        <v>23</v>
      </c>
      <c r="D450" s="16" t="s">
        <v>24</v>
      </c>
      <c r="E450" s="188" t="s">
        <v>5454</v>
      </c>
    </row>
    <row r="451" spans="1:5" x14ac:dyDescent="0.25">
      <c r="A451" s="356">
        <v>379</v>
      </c>
      <c r="B451" s="16" t="s">
        <v>399</v>
      </c>
      <c r="C451" s="16" t="s">
        <v>23</v>
      </c>
      <c r="D451" s="16" t="s">
        <v>24</v>
      </c>
      <c r="E451" s="188" t="s">
        <v>5454</v>
      </c>
    </row>
    <row r="452" spans="1:5" x14ac:dyDescent="0.25">
      <c r="A452" s="356">
        <v>41901</v>
      </c>
      <c r="B452" s="16" t="s">
        <v>400</v>
      </c>
      <c r="C452" s="16" t="s">
        <v>48</v>
      </c>
      <c r="D452" s="16" t="s">
        <v>33</v>
      </c>
      <c r="E452" s="188" t="s">
        <v>7117</v>
      </c>
    </row>
    <row r="453" spans="1:5" x14ac:dyDescent="0.25">
      <c r="A453" s="356">
        <v>510</v>
      </c>
      <c r="B453" s="16" t="s">
        <v>401</v>
      </c>
      <c r="C453" s="16" t="s">
        <v>48</v>
      </c>
      <c r="D453" s="16" t="s">
        <v>27</v>
      </c>
      <c r="E453" s="188" t="s">
        <v>6368</v>
      </c>
    </row>
    <row r="454" spans="1:5" x14ac:dyDescent="0.25">
      <c r="A454" s="356">
        <v>516</v>
      </c>
      <c r="B454" s="16" t="s">
        <v>402</v>
      </c>
      <c r="C454" s="16" t="s">
        <v>48</v>
      </c>
      <c r="D454" s="16" t="s">
        <v>27</v>
      </c>
      <c r="E454" s="188" t="s">
        <v>7118</v>
      </c>
    </row>
    <row r="455" spans="1:5" x14ac:dyDescent="0.25">
      <c r="A455" s="356">
        <v>509</v>
      </c>
      <c r="B455" s="16" t="s">
        <v>403</v>
      </c>
      <c r="C455" s="16" t="s">
        <v>48</v>
      </c>
      <c r="D455" s="16" t="s">
        <v>27</v>
      </c>
      <c r="E455" s="188" t="s">
        <v>7119</v>
      </c>
    </row>
    <row r="456" spans="1:5" x14ac:dyDescent="0.25">
      <c r="A456" s="356">
        <v>40331</v>
      </c>
      <c r="B456" s="16" t="s">
        <v>404</v>
      </c>
      <c r="C456" s="16" t="s">
        <v>29</v>
      </c>
      <c r="D456" s="16" t="s">
        <v>24</v>
      </c>
      <c r="E456" s="188" t="s">
        <v>7120</v>
      </c>
    </row>
    <row r="457" spans="1:5" x14ac:dyDescent="0.25">
      <c r="A457" s="356">
        <v>40930</v>
      </c>
      <c r="B457" s="16" t="s">
        <v>405</v>
      </c>
      <c r="C457" s="16" t="s">
        <v>206</v>
      </c>
      <c r="D457" s="16" t="s">
        <v>24</v>
      </c>
      <c r="E457" s="188" t="s">
        <v>7121</v>
      </c>
    </row>
    <row r="458" spans="1:5" x14ac:dyDescent="0.25">
      <c r="A458" s="356">
        <v>11761</v>
      </c>
      <c r="B458" s="16" t="s">
        <v>406</v>
      </c>
      <c r="C458" s="16" t="s">
        <v>23</v>
      </c>
      <c r="D458" s="16" t="s">
        <v>24</v>
      </c>
      <c r="E458" s="188" t="s">
        <v>5617</v>
      </c>
    </row>
    <row r="459" spans="1:5" x14ac:dyDescent="0.25">
      <c r="A459" s="356">
        <v>377</v>
      </c>
      <c r="B459" s="16" t="s">
        <v>407</v>
      </c>
      <c r="C459" s="16" t="s">
        <v>23</v>
      </c>
      <c r="D459" s="16" t="s">
        <v>33</v>
      </c>
      <c r="E459" s="188" t="s">
        <v>5618</v>
      </c>
    </row>
    <row r="460" spans="1:5" x14ac:dyDescent="0.25">
      <c r="A460" s="356">
        <v>7588</v>
      </c>
      <c r="B460" s="16" t="s">
        <v>408</v>
      </c>
      <c r="C460" s="16" t="s">
        <v>23</v>
      </c>
      <c r="D460" s="16" t="s">
        <v>33</v>
      </c>
      <c r="E460" s="188" t="s">
        <v>6348</v>
      </c>
    </row>
    <row r="461" spans="1:5" x14ac:dyDescent="0.25">
      <c r="A461" s="356">
        <v>34392</v>
      </c>
      <c r="B461" s="16" t="s">
        <v>409</v>
      </c>
      <c r="C461" s="16" t="s">
        <v>29</v>
      </c>
      <c r="D461" s="16" t="s">
        <v>24</v>
      </c>
      <c r="E461" s="188" t="s">
        <v>7122</v>
      </c>
    </row>
    <row r="462" spans="1:5" x14ac:dyDescent="0.25">
      <c r="A462" s="356">
        <v>40908</v>
      </c>
      <c r="B462" s="16" t="s">
        <v>410</v>
      </c>
      <c r="C462" s="16" t="s">
        <v>206</v>
      </c>
      <c r="D462" s="16" t="s">
        <v>24</v>
      </c>
      <c r="E462" s="188" t="s">
        <v>7123</v>
      </c>
    </row>
    <row r="463" spans="1:5" x14ac:dyDescent="0.25">
      <c r="A463" s="356">
        <v>34551</v>
      </c>
      <c r="B463" s="16" t="s">
        <v>411</v>
      </c>
      <c r="C463" s="16" t="s">
        <v>29</v>
      </c>
      <c r="D463" s="16" t="s">
        <v>24</v>
      </c>
      <c r="E463" s="188" t="s">
        <v>5997</v>
      </c>
    </row>
    <row r="464" spans="1:5" x14ac:dyDescent="0.25">
      <c r="A464" s="356">
        <v>41078</v>
      </c>
      <c r="B464" s="16" t="s">
        <v>412</v>
      </c>
      <c r="C464" s="16" t="s">
        <v>206</v>
      </c>
      <c r="D464" s="16" t="s">
        <v>24</v>
      </c>
      <c r="E464" s="188" t="s">
        <v>7124</v>
      </c>
    </row>
    <row r="465" spans="1:5" x14ac:dyDescent="0.25">
      <c r="A465" s="356">
        <v>246</v>
      </c>
      <c r="B465" s="16" t="s">
        <v>413</v>
      </c>
      <c r="C465" s="16" t="s">
        <v>29</v>
      </c>
      <c r="D465" s="16" t="s">
        <v>24</v>
      </c>
      <c r="E465" s="188" t="s">
        <v>7125</v>
      </c>
    </row>
    <row r="466" spans="1:5" x14ac:dyDescent="0.25">
      <c r="A466" s="356">
        <v>40927</v>
      </c>
      <c r="B466" s="16" t="s">
        <v>414</v>
      </c>
      <c r="C466" s="16" t="s">
        <v>206</v>
      </c>
      <c r="D466" s="16" t="s">
        <v>24</v>
      </c>
      <c r="E466" s="188" t="s">
        <v>7126</v>
      </c>
    </row>
    <row r="467" spans="1:5" x14ac:dyDescent="0.25">
      <c r="A467" s="356">
        <v>2350</v>
      </c>
      <c r="B467" s="16" t="s">
        <v>415</v>
      </c>
      <c r="C467" s="16" t="s">
        <v>29</v>
      </c>
      <c r="D467" s="16" t="s">
        <v>24</v>
      </c>
      <c r="E467" s="188" t="s">
        <v>7127</v>
      </c>
    </row>
    <row r="468" spans="1:5" x14ac:dyDescent="0.25">
      <c r="A468" s="356">
        <v>40812</v>
      </c>
      <c r="B468" s="16" t="s">
        <v>416</v>
      </c>
      <c r="C468" s="16" t="s">
        <v>206</v>
      </c>
      <c r="D468" s="16" t="s">
        <v>24</v>
      </c>
      <c r="E468" s="188" t="s">
        <v>7128</v>
      </c>
    </row>
    <row r="469" spans="1:5" x14ac:dyDescent="0.25">
      <c r="A469" s="356">
        <v>245</v>
      </c>
      <c r="B469" s="16" t="s">
        <v>5622</v>
      </c>
      <c r="C469" s="16" t="s">
        <v>29</v>
      </c>
      <c r="D469" s="16" t="s">
        <v>24</v>
      </c>
      <c r="E469" s="188" t="s">
        <v>7129</v>
      </c>
    </row>
    <row r="470" spans="1:5" x14ac:dyDescent="0.25">
      <c r="A470" s="356">
        <v>41090</v>
      </c>
      <c r="B470" s="16" t="s">
        <v>417</v>
      </c>
      <c r="C470" s="16" t="s">
        <v>206</v>
      </c>
      <c r="D470" s="16" t="s">
        <v>24</v>
      </c>
      <c r="E470" s="188" t="s">
        <v>7130</v>
      </c>
    </row>
    <row r="471" spans="1:5" x14ac:dyDescent="0.25">
      <c r="A471" s="356">
        <v>251</v>
      </c>
      <c r="B471" s="16" t="s">
        <v>418</v>
      </c>
      <c r="C471" s="16" t="s">
        <v>29</v>
      </c>
      <c r="D471" s="16" t="s">
        <v>24</v>
      </c>
      <c r="E471" s="188" t="s">
        <v>5624</v>
      </c>
    </row>
    <row r="472" spans="1:5" x14ac:dyDescent="0.25">
      <c r="A472" s="356">
        <v>40975</v>
      </c>
      <c r="B472" s="16" t="s">
        <v>419</v>
      </c>
      <c r="C472" s="16" t="s">
        <v>206</v>
      </c>
      <c r="D472" s="16" t="s">
        <v>24</v>
      </c>
      <c r="E472" s="188" t="s">
        <v>7131</v>
      </c>
    </row>
    <row r="473" spans="1:5" x14ac:dyDescent="0.25">
      <c r="A473" s="356">
        <v>6127</v>
      </c>
      <c r="B473" s="16" t="s">
        <v>420</v>
      </c>
      <c r="C473" s="16" t="s">
        <v>29</v>
      </c>
      <c r="D473" s="16" t="s">
        <v>24</v>
      </c>
      <c r="E473" s="188" t="s">
        <v>7132</v>
      </c>
    </row>
    <row r="474" spans="1:5" x14ac:dyDescent="0.25">
      <c r="A474" s="356">
        <v>41072</v>
      </c>
      <c r="B474" s="16" t="s">
        <v>421</v>
      </c>
      <c r="C474" s="16" t="s">
        <v>206</v>
      </c>
      <c r="D474" s="16" t="s">
        <v>24</v>
      </c>
      <c r="E474" s="188" t="s">
        <v>7133</v>
      </c>
    </row>
    <row r="475" spans="1:5" x14ac:dyDescent="0.25">
      <c r="A475" s="356">
        <v>6121</v>
      </c>
      <c r="B475" s="16" t="s">
        <v>422</v>
      </c>
      <c r="C475" s="16" t="s">
        <v>29</v>
      </c>
      <c r="D475" s="16" t="s">
        <v>24</v>
      </c>
      <c r="E475" s="188" t="s">
        <v>5724</v>
      </c>
    </row>
    <row r="476" spans="1:5" x14ac:dyDescent="0.25">
      <c r="A476" s="356">
        <v>41071</v>
      </c>
      <c r="B476" s="16" t="s">
        <v>423</v>
      </c>
      <c r="C476" s="16" t="s">
        <v>206</v>
      </c>
      <c r="D476" s="16" t="s">
        <v>24</v>
      </c>
      <c r="E476" s="188" t="s">
        <v>7134</v>
      </c>
    </row>
    <row r="477" spans="1:5" x14ac:dyDescent="0.25">
      <c r="A477" s="356">
        <v>244</v>
      </c>
      <c r="B477" s="16" t="s">
        <v>424</v>
      </c>
      <c r="C477" s="16" t="s">
        <v>29</v>
      </c>
      <c r="D477" s="16" t="s">
        <v>24</v>
      </c>
      <c r="E477" s="188" t="s">
        <v>5626</v>
      </c>
    </row>
    <row r="478" spans="1:5" x14ac:dyDescent="0.25">
      <c r="A478" s="356">
        <v>41093</v>
      </c>
      <c r="B478" s="16" t="s">
        <v>425</v>
      </c>
      <c r="C478" s="16" t="s">
        <v>206</v>
      </c>
      <c r="D478" s="16" t="s">
        <v>24</v>
      </c>
      <c r="E478" s="188" t="s">
        <v>7135</v>
      </c>
    </row>
    <row r="479" spans="1:5" x14ac:dyDescent="0.25">
      <c r="A479" s="356">
        <v>532</v>
      </c>
      <c r="B479" s="16" t="s">
        <v>426</v>
      </c>
      <c r="C479" s="16" t="s">
        <v>29</v>
      </c>
      <c r="D479" s="16" t="s">
        <v>24</v>
      </c>
      <c r="E479" s="188" t="s">
        <v>5627</v>
      </c>
    </row>
    <row r="480" spans="1:5" x14ac:dyDescent="0.25">
      <c r="A480" s="356">
        <v>40931</v>
      </c>
      <c r="B480" s="16" t="s">
        <v>427</v>
      </c>
      <c r="C480" s="16" t="s">
        <v>206</v>
      </c>
      <c r="D480" s="16" t="s">
        <v>24</v>
      </c>
      <c r="E480" s="188" t="s">
        <v>7136</v>
      </c>
    </row>
    <row r="481" spans="1:5" x14ac:dyDescent="0.25">
      <c r="A481" s="356">
        <v>36150</v>
      </c>
      <c r="B481" s="16" t="s">
        <v>428</v>
      </c>
      <c r="C481" s="16" t="s">
        <v>23</v>
      </c>
      <c r="D481" s="16" t="s">
        <v>24</v>
      </c>
      <c r="E481" s="188" t="s">
        <v>7137</v>
      </c>
    </row>
    <row r="482" spans="1:5" x14ac:dyDescent="0.25">
      <c r="A482" s="356">
        <v>4760</v>
      </c>
      <c r="B482" s="16" t="s">
        <v>5628</v>
      </c>
      <c r="C482" s="16" t="s">
        <v>29</v>
      </c>
      <c r="D482" s="16" t="s">
        <v>24</v>
      </c>
      <c r="E482" s="188" t="s">
        <v>5830</v>
      </c>
    </row>
    <row r="483" spans="1:5" x14ac:dyDescent="0.25">
      <c r="A483" s="356">
        <v>41069</v>
      </c>
      <c r="B483" s="16" t="s">
        <v>429</v>
      </c>
      <c r="C483" s="16" t="s">
        <v>206</v>
      </c>
      <c r="D483" s="16" t="s">
        <v>24</v>
      </c>
      <c r="E483" s="188" t="s">
        <v>7108</v>
      </c>
    </row>
    <row r="484" spans="1:5" x14ac:dyDescent="0.25">
      <c r="A484" s="356">
        <v>10422</v>
      </c>
      <c r="B484" s="16" t="s">
        <v>430</v>
      </c>
      <c r="C484" s="16" t="s">
        <v>23</v>
      </c>
      <c r="D484" s="16" t="s">
        <v>24</v>
      </c>
      <c r="E484" s="188" t="s">
        <v>7138</v>
      </c>
    </row>
    <row r="485" spans="1:5" x14ac:dyDescent="0.25">
      <c r="A485" s="356">
        <v>10420</v>
      </c>
      <c r="B485" s="16" t="s">
        <v>431</v>
      </c>
      <c r="C485" s="16" t="s">
        <v>23</v>
      </c>
      <c r="D485" s="16" t="s">
        <v>33</v>
      </c>
      <c r="E485" s="188" t="s">
        <v>7091</v>
      </c>
    </row>
    <row r="486" spans="1:5" x14ac:dyDescent="0.25">
      <c r="A486" s="356">
        <v>10421</v>
      </c>
      <c r="B486" s="16" t="s">
        <v>432</v>
      </c>
      <c r="C486" s="16" t="s">
        <v>23</v>
      </c>
      <c r="D486" s="16" t="s">
        <v>24</v>
      </c>
      <c r="E486" s="188" t="s">
        <v>7139</v>
      </c>
    </row>
    <row r="487" spans="1:5" x14ac:dyDescent="0.25">
      <c r="A487" s="356">
        <v>36520</v>
      </c>
      <c r="B487" s="16" t="s">
        <v>433</v>
      </c>
      <c r="C487" s="16" t="s">
        <v>23</v>
      </c>
      <c r="D487" s="16" t="s">
        <v>24</v>
      </c>
      <c r="E487" s="188" t="s">
        <v>7140</v>
      </c>
    </row>
    <row r="488" spans="1:5" x14ac:dyDescent="0.25">
      <c r="A488" s="356">
        <v>11784</v>
      </c>
      <c r="B488" s="16" t="s">
        <v>434</v>
      </c>
      <c r="C488" s="16" t="s">
        <v>23</v>
      </c>
      <c r="D488" s="16" t="s">
        <v>24</v>
      </c>
      <c r="E488" s="188" t="s">
        <v>7141</v>
      </c>
    </row>
    <row r="489" spans="1:5" x14ac:dyDescent="0.25">
      <c r="A489" s="356">
        <v>10</v>
      </c>
      <c r="B489" s="16" t="s">
        <v>435</v>
      </c>
      <c r="C489" s="16" t="s">
        <v>23</v>
      </c>
      <c r="D489" s="16" t="s">
        <v>24</v>
      </c>
      <c r="E489" s="188" t="s">
        <v>5929</v>
      </c>
    </row>
    <row r="490" spans="1:5" x14ac:dyDescent="0.25">
      <c r="A490" s="356">
        <v>4815</v>
      </c>
      <c r="B490" s="16" t="s">
        <v>436</v>
      </c>
      <c r="C490" s="16" t="s">
        <v>23</v>
      </c>
      <c r="D490" s="16" t="s">
        <v>24</v>
      </c>
      <c r="E490" s="188" t="s">
        <v>6149</v>
      </c>
    </row>
    <row r="491" spans="1:5" x14ac:dyDescent="0.25">
      <c r="A491" s="356">
        <v>541</v>
      </c>
      <c r="B491" s="16" t="s">
        <v>437</v>
      </c>
      <c r="C491" s="16" t="s">
        <v>23</v>
      </c>
      <c r="D491" s="16" t="s">
        <v>33</v>
      </c>
      <c r="E491" s="188" t="s">
        <v>7142</v>
      </c>
    </row>
    <row r="492" spans="1:5" x14ac:dyDescent="0.25">
      <c r="A492" s="356">
        <v>542</v>
      </c>
      <c r="B492" s="16" t="s">
        <v>438</v>
      </c>
      <c r="C492" s="16" t="s">
        <v>23</v>
      </c>
      <c r="D492" s="16" t="s">
        <v>24</v>
      </c>
      <c r="E492" s="188" t="s">
        <v>7143</v>
      </c>
    </row>
    <row r="493" spans="1:5" x14ac:dyDescent="0.25">
      <c r="A493" s="356">
        <v>540</v>
      </c>
      <c r="B493" s="16" t="s">
        <v>439</v>
      </c>
      <c r="C493" s="16" t="s">
        <v>23</v>
      </c>
      <c r="D493" s="16" t="s">
        <v>24</v>
      </c>
      <c r="E493" s="188" t="s">
        <v>7144</v>
      </c>
    </row>
    <row r="494" spans="1:5" x14ac:dyDescent="0.25">
      <c r="A494" s="356">
        <v>38364</v>
      </c>
      <c r="B494" s="16" t="s">
        <v>440</v>
      </c>
      <c r="C494" s="16" t="s">
        <v>23</v>
      </c>
      <c r="D494" s="16" t="s">
        <v>24</v>
      </c>
      <c r="E494" s="188" t="s">
        <v>7145</v>
      </c>
    </row>
    <row r="495" spans="1:5" x14ac:dyDescent="0.25">
      <c r="A495" s="356">
        <v>11692</v>
      </c>
      <c r="B495" s="16" t="s">
        <v>441</v>
      </c>
      <c r="C495" s="16" t="s">
        <v>26</v>
      </c>
      <c r="D495" s="16" t="s">
        <v>24</v>
      </c>
      <c r="E495" s="188" t="s">
        <v>7146</v>
      </c>
    </row>
    <row r="496" spans="1:5" x14ac:dyDescent="0.25">
      <c r="A496" s="356">
        <v>1746</v>
      </c>
      <c r="B496" s="16" t="s">
        <v>442</v>
      </c>
      <c r="C496" s="16" t="s">
        <v>23</v>
      </c>
      <c r="D496" s="16" t="s">
        <v>33</v>
      </c>
      <c r="E496" s="188" t="s">
        <v>7147</v>
      </c>
    </row>
    <row r="497" spans="1:5" x14ac:dyDescent="0.25">
      <c r="A497" s="356">
        <v>1748</v>
      </c>
      <c r="B497" s="16" t="s">
        <v>443</v>
      </c>
      <c r="C497" s="16" t="s">
        <v>23</v>
      </c>
      <c r="D497" s="16" t="s">
        <v>24</v>
      </c>
      <c r="E497" s="188" t="s">
        <v>7148</v>
      </c>
    </row>
    <row r="498" spans="1:5" x14ac:dyDescent="0.25">
      <c r="A498" s="356">
        <v>1749</v>
      </c>
      <c r="B498" s="16" t="s">
        <v>444</v>
      </c>
      <c r="C498" s="16" t="s">
        <v>23</v>
      </c>
      <c r="D498" s="16" t="s">
        <v>24</v>
      </c>
      <c r="E498" s="188" t="s">
        <v>7149</v>
      </c>
    </row>
    <row r="499" spans="1:5" x14ac:dyDescent="0.25">
      <c r="A499" s="356">
        <v>37412</v>
      </c>
      <c r="B499" s="16" t="s">
        <v>445</v>
      </c>
      <c r="C499" s="16" t="s">
        <v>23</v>
      </c>
      <c r="D499" s="16" t="s">
        <v>24</v>
      </c>
      <c r="E499" s="188" t="s">
        <v>7150</v>
      </c>
    </row>
    <row r="500" spans="1:5" x14ac:dyDescent="0.25">
      <c r="A500" s="356">
        <v>1745</v>
      </c>
      <c r="B500" s="16" t="s">
        <v>446</v>
      </c>
      <c r="C500" s="16" t="s">
        <v>23</v>
      </c>
      <c r="D500" s="16" t="s">
        <v>24</v>
      </c>
      <c r="E500" s="188" t="s">
        <v>7151</v>
      </c>
    </row>
    <row r="501" spans="1:5" x14ac:dyDescent="0.25">
      <c r="A501" s="356">
        <v>1750</v>
      </c>
      <c r="B501" s="16" t="s">
        <v>447</v>
      </c>
      <c r="C501" s="16" t="s">
        <v>23</v>
      </c>
      <c r="D501" s="16" t="s">
        <v>24</v>
      </c>
      <c r="E501" s="188" t="s">
        <v>7152</v>
      </c>
    </row>
    <row r="502" spans="1:5" x14ac:dyDescent="0.25">
      <c r="A502" s="356">
        <v>11687</v>
      </c>
      <c r="B502" s="16" t="s">
        <v>448</v>
      </c>
      <c r="C502" s="16" t="s">
        <v>44</v>
      </c>
      <c r="D502" s="16" t="s">
        <v>24</v>
      </c>
      <c r="E502" s="188" t="s">
        <v>7153</v>
      </c>
    </row>
    <row r="503" spans="1:5" x14ac:dyDescent="0.25">
      <c r="A503" s="356">
        <v>11689</v>
      </c>
      <c r="B503" s="16" t="s">
        <v>449</v>
      </c>
      <c r="C503" s="16" t="s">
        <v>44</v>
      </c>
      <c r="D503" s="16" t="s">
        <v>24</v>
      </c>
      <c r="E503" s="188" t="s">
        <v>7154</v>
      </c>
    </row>
    <row r="504" spans="1:5" x14ac:dyDescent="0.25">
      <c r="A504" s="356">
        <v>11693</v>
      </c>
      <c r="B504" s="16" t="s">
        <v>450</v>
      </c>
      <c r="C504" s="16" t="s">
        <v>26</v>
      </c>
      <c r="D504" s="16" t="s">
        <v>24</v>
      </c>
      <c r="E504" s="188" t="s">
        <v>7155</v>
      </c>
    </row>
    <row r="505" spans="1:5" x14ac:dyDescent="0.25">
      <c r="A505" s="356">
        <v>36215</v>
      </c>
      <c r="B505" s="16" t="s">
        <v>451</v>
      </c>
      <c r="C505" s="16" t="s">
        <v>23</v>
      </c>
      <c r="D505" s="16" t="s">
        <v>27</v>
      </c>
      <c r="E505" s="188" t="s">
        <v>5629</v>
      </c>
    </row>
    <row r="506" spans="1:5" x14ac:dyDescent="0.25">
      <c r="A506" s="356">
        <v>42439</v>
      </c>
      <c r="B506" s="16" t="s">
        <v>452</v>
      </c>
      <c r="C506" s="16" t="s">
        <v>23</v>
      </c>
      <c r="D506" s="16" t="s">
        <v>27</v>
      </c>
      <c r="E506" s="188" t="s">
        <v>7156</v>
      </c>
    </row>
    <row r="507" spans="1:5" x14ac:dyDescent="0.25">
      <c r="A507" s="356">
        <v>38381</v>
      </c>
      <c r="B507" s="16" t="s">
        <v>453</v>
      </c>
      <c r="C507" s="16" t="s">
        <v>23</v>
      </c>
      <c r="D507" s="16" t="s">
        <v>24</v>
      </c>
      <c r="E507" s="188" t="s">
        <v>6363</v>
      </c>
    </row>
    <row r="508" spans="1:5" x14ac:dyDescent="0.25">
      <c r="A508" s="356">
        <v>39621</v>
      </c>
      <c r="B508" s="16" t="s">
        <v>7157</v>
      </c>
      <c r="C508" s="16" t="s">
        <v>454</v>
      </c>
      <c r="D508" s="16" t="s">
        <v>24</v>
      </c>
      <c r="E508" s="188" t="s">
        <v>7158</v>
      </c>
    </row>
    <row r="509" spans="1:5" x14ac:dyDescent="0.25">
      <c r="A509" s="356">
        <v>39624</v>
      </c>
      <c r="B509" s="16" t="s">
        <v>455</v>
      </c>
      <c r="C509" s="16" t="s">
        <v>454</v>
      </c>
      <c r="D509" s="16" t="s">
        <v>24</v>
      </c>
      <c r="E509" s="188" t="s">
        <v>7159</v>
      </c>
    </row>
    <row r="510" spans="1:5" x14ac:dyDescent="0.25">
      <c r="A510" s="356">
        <v>39615</v>
      </c>
      <c r="B510" s="16" t="s">
        <v>7160</v>
      </c>
      <c r="C510" s="16" t="s">
        <v>23</v>
      </c>
      <c r="D510" s="16" t="s">
        <v>24</v>
      </c>
      <c r="E510" s="188" t="s">
        <v>7161</v>
      </c>
    </row>
    <row r="511" spans="1:5" x14ac:dyDescent="0.25">
      <c r="A511" s="356">
        <v>39620</v>
      </c>
      <c r="B511" s="16" t="s">
        <v>456</v>
      </c>
      <c r="C511" s="16" t="s">
        <v>23</v>
      </c>
      <c r="D511" s="16" t="s">
        <v>24</v>
      </c>
      <c r="E511" s="188" t="s">
        <v>7162</v>
      </c>
    </row>
    <row r="512" spans="1:5" x14ac:dyDescent="0.25">
      <c r="A512" s="356">
        <v>39623</v>
      </c>
      <c r="B512" s="16" t="s">
        <v>457</v>
      </c>
      <c r="C512" s="16" t="s">
        <v>23</v>
      </c>
      <c r="D512" s="16" t="s">
        <v>24</v>
      </c>
      <c r="E512" s="188" t="s">
        <v>7163</v>
      </c>
    </row>
    <row r="513" spans="1:5" x14ac:dyDescent="0.25">
      <c r="A513" s="356">
        <v>36207</v>
      </c>
      <c r="B513" s="16" t="s">
        <v>458</v>
      </c>
      <c r="C513" s="16" t="s">
        <v>23</v>
      </c>
      <c r="D513" s="16" t="s">
        <v>27</v>
      </c>
      <c r="E513" s="188" t="s">
        <v>5630</v>
      </c>
    </row>
    <row r="514" spans="1:5" x14ac:dyDescent="0.25">
      <c r="A514" s="356">
        <v>36209</v>
      </c>
      <c r="B514" s="16" t="s">
        <v>459</v>
      </c>
      <c r="C514" s="16" t="s">
        <v>23</v>
      </c>
      <c r="D514" s="16" t="s">
        <v>27</v>
      </c>
      <c r="E514" s="188" t="s">
        <v>5631</v>
      </c>
    </row>
    <row r="515" spans="1:5" x14ac:dyDescent="0.25">
      <c r="A515" s="356">
        <v>36210</v>
      </c>
      <c r="B515" s="16" t="s">
        <v>460</v>
      </c>
      <c r="C515" s="16" t="s">
        <v>23</v>
      </c>
      <c r="D515" s="16" t="s">
        <v>27</v>
      </c>
      <c r="E515" s="188" t="s">
        <v>5632</v>
      </c>
    </row>
    <row r="516" spans="1:5" x14ac:dyDescent="0.25">
      <c r="A516" s="356">
        <v>36204</v>
      </c>
      <c r="B516" s="16" t="s">
        <v>461</v>
      </c>
      <c r="C516" s="16" t="s">
        <v>23</v>
      </c>
      <c r="D516" s="16" t="s">
        <v>27</v>
      </c>
      <c r="E516" s="188" t="s">
        <v>5633</v>
      </c>
    </row>
    <row r="517" spans="1:5" x14ac:dyDescent="0.25">
      <c r="A517" s="356">
        <v>36205</v>
      </c>
      <c r="B517" s="16" t="s">
        <v>462</v>
      </c>
      <c r="C517" s="16" t="s">
        <v>23</v>
      </c>
      <c r="D517" s="16" t="s">
        <v>27</v>
      </c>
      <c r="E517" s="188" t="s">
        <v>5634</v>
      </c>
    </row>
    <row r="518" spans="1:5" x14ac:dyDescent="0.25">
      <c r="A518" s="356">
        <v>36081</v>
      </c>
      <c r="B518" s="16" t="s">
        <v>463</v>
      </c>
      <c r="C518" s="16" t="s">
        <v>23</v>
      </c>
      <c r="D518" s="16" t="s">
        <v>27</v>
      </c>
      <c r="E518" s="188" t="s">
        <v>5635</v>
      </c>
    </row>
    <row r="519" spans="1:5" x14ac:dyDescent="0.25">
      <c r="A519" s="356">
        <v>36206</v>
      </c>
      <c r="B519" s="16" t="s">
        <v>464</v>
      </c>
      <c r="C519" s="16" t="s">
        <v>23</v>
      </c>
      <c r="D519" s="16" t="s">
        <v>27</v>
      </c>
      <c r="E519" s="188" t="s">
        <v>5636</v>
      </c>
    </row>
    <row r="520" spans="1:5" x14ac:dyDescent="0.25">
      <c r="A520" s="356">
        <v>36218</v>
      </c>
      <c r="B520" s="16" t="s">
        <v>465</v>
      </c>
      <c r="C520" s="16" t="s">
        <v>23</v>
      </c>
      <c r="D520" s="16" t="s">
        <v>24</v>
      </c>
      <c r="E520" s="188" t="s">
        <v>7164</v>
      </c>
    </row>
    <row r="521" spans="1:5" x14ac:dyDescent="0.25">
      <c r="A521" s="356">
        <v>36220</v>
      </c>
      <c r="B521" s="16" t="s">
        <v>466</v>
      </c>
      <c r="C521" s="16" t="s">
        <v>23</v>
      </c>
      <c r="D521" s="16" t="s">
        <v>24</v>
      </c>
      <c r="E521" s="188" t="s">
        <v>6451</v>
      </c>
    </row>
    <row r="522" spans="1:5" x14ac:dyDescent="0.25">
      <c r="A522" s="356">
        <v>36080</v>
      </c>
      <c r="B522" s="16" t="s">
        <v>467</v>
      </c>
      <c r="C522" s="16" t="s">
        <v>23</v>
      </c>
      <c r="D522" s="16" t="s">
        <v>33</v>
      </c>
      <c r="E522" s="188" t="s">
        <v>7165</v>
      </c>
    </row>
    <row r="523" spans="1:5" x14ac:dyDescent="0.25">
      <c r="A523" s="356">
        <v>36223</v>
      </c>
      <c r="B523" s="16" t="s">
        <v>468</v>
      </c>
      <c r="C523" s="16" t="s">
        <v>23</v>
      </c>
      <c r="D523" s="16" t="s">
        <v>24</v>
      </c>
      <c r="E523" s="188" t="s">
        <v>7166</v>
      </c>
    </row>
    <row r="524" spans="1:5" x14ac:dyDescent="0.25">
      <c r="A524" s="356">
        <v>546</v>
      </c>
      <c r="B524" s="16" t="s">
        <v>7167</v>
      </c>
      <c r="C524" s="16" t="s">
        <v>48</v>
      </c>
      <c r="D524" s="16" t="s">
        <v>33</v>
      </c>
      <c r="E524" s="188" t="s">
        <v>7168</v>
      </c>
    </row>
    <row r="525" spans="1:5" x14ac:dyDescent="0.25">
      <c r="A525" s="356">
        <v>566</v>
      </c>
      <c r="B525" s="16" t="s">
        <v>7169</v>
      </c>
      <c r="C525" s="16" t="s">
        <v>44</v>
      </c>
      <c r="D525" s="16" t="s">
        <v>24</v>
      </c>
      <c r="E525" s="188" t="s">
        <v>5677</v>
      </c>
    </row>
    <row r="526" spans="1:5" x14ac:dyDescent="0.25">
      <c r="A526" s="356">
        <v>565</v>
      </c>
      <c r="B526" s="16" t="s">
        <v>7170</v>
      </c>
      <c r="C526" s="16" t="s">
        <v>44</v>
      </c>
      <c r="D526" s="16" t="s">
        <v>24</v>
      </c>
      <c r="E526" s="188" t="s">
        <v>5524</v>
      </c>
    </row>
    <row r="527" spans="1:5" x14ac:dyDescent="0.25">
      <c r="A527" s="356">
        <v>555</v>
      </c>
      <c r="B527" s="16" t="s">
        <v>7171</v>
      </c>
      <c r="C527" s="16" t="s">
        <v>44</v>
      </c>
      <c r="D527" s="16" t="s">
        <v>24</v>
      </c>
      <c r="E527" s="188" t="s">
        <v>7172</v>
      </c>
    </row>
    <row r="528" spans="1:5" x14ac:dyDescent="0.25">
      <c r="A528" s="356">
        <v>557</v>
      </c>
      <c r="B528" s="16" t="s">
        <v>7173</v>
      </c>
      <c r="C528" s="16" t="s">
        <v>44</v>
      </c>
      <c r="D528" s="16" t="s">
        <v>24</v>
      </c>
      <c r="E528" s="188" t="s">
        <v>6293</v>
      </c>
    </row>
    <row r="529" spans="1:5" x14ac:dyDescent="0.25">
      <c r="A529" s="356">
        <v>552</v>
      </c>
      <c r="B529" s="16" t="s">
        <v>7174</v>
      </c>
      <c r="C529" s="16" t="s">
        <v>44</v>
      </c>
      <c r="D529" s="16" t="s">
        <v>24</v>
      </c>
      <c r="E529" s="188" t="s">
        <v>5983</v>
      </c>
    </row>
    <row r="530" spans="1:5" x14ac:dyDescent="0.25">
      <c r="A530" s="356">
        <v>563</v>
      </c>
      <c r="B530" s="16" t="s">
        <v>7175</v>
      </c>
      <c r="C530" s="16" t="s">
        <v>44</v>
      </c>
      <c r="D530" s="16" t="s">
        <v>24</v>
      </c>
      <c r="E530" s="188" t="s">
        <v>7176</v>
      </c>
    </row>
    <row r="531" spans="1:5" x14ac:dyDescent="0.25">
      <c r="A531" s="356">
        <v>549</v>
      </c>
      <c r="B531" s="16" t="s">
        <v>7177</v>
      </c>
      <c r="C531" s="16" t="s">
        <v>44</v>
      </c>
      <c r="D531" s="16" t="s">
        <v>24</v>
      </c>
      <c r="E531" s="188" t="s">
        <v>7178</v>
      </c>
    </row>
    <row r="532" spans="1:5" x14ac:dyDescent="0.25">
      <c r="A532" s="356">
        <v>551</v>
      </c>
      <c r="B532" s="16" t="s">
        <v>7179</v>
      </c>
      <c r="C532" s="16" t="s">
        <v>44</v>
      </c>
      <c r="D532" s="16" t="s">
        <v>24</v>
      </c>
      <c r="E532" s="188" t="s">
        <v>7180</v>
      </c>
    </row>
    <row r="533" spans="1:5" x14ac:dyDescent="0.25">
      <c r="A533" s="356">
        <v>559</v>
      </c>
      <c r="B533" s="16" t="s">
        <v>7181</v>
      </c>
      <c r="C533" s="16" t="s">
        <v>44</v>
      </c>
      <c r="D533" s="16" t="s">
        <v>24</v>
      </c>
      <c r="E533" s="188" t="s">
        <v>5757</v>
      </c>
    </row>
    <row r="534" spans="1:5" x14ac:dyDescent="0.25">
      <c r="A534" s="356">
        <v>560</v>
      </c>
      <c r="B534" s="16" t="s">
        <v>7182</v>
      </c>
      <c r="C534" s="16" t="s">
        <v>44</v>
      </c>
      <c r="D534" s="16" t="s">
        <v>24</v>
      </c>
      <c r="E534" s="188" t="s">
        <v>7183</v>
      </c>
    </row>
    <row r="535" spans="1:5" x14ac:dyDescent="0.25">
      <c r="A535" s="356">
        <v>547</v>
      </c>
      <c r="B535" s="16" t="s">
        <v>7184</v>
      </c>
      <c r="C535" s="16" t="s">
        <v>44</v>
      </c>
      <c r="D535" s="16" t="s">
        <v>24</v>
      </c>
      <c r="E535" s="188" t="s">
        <v>7185</v>
      </c>
    </row>
    <row r="536" spans="1:5" x14ac:dyDescent="0.25">
      <c r="A536" s="356">
        <v>38127</v>
      </c>
      <c r="B536" s="16" t="s">
        <v>469</v>
      </c>
      <c r="C536" s="16" t="s">
        <v>23</v>
      </c>
      <c r="D536" s="16" t="s">
        <v>24</v>
      </c>
      <c r="E536" s="188" t="s">
        <v>5646</v>
      </c>
    </row>
    <row r="537" spans="1:5" x14ac:dyDescent="0.25">
      <c r="A537" s="356">
        <v>38060</v>
      </c>
      <c r="B537" s="16" t="s">
        <v>470</v>
      </c>
      <c r="C537" s="16" t="s">
        <v>23</v>
      </c>
      <c r="D537" s="16" t="s">
        <v>24</v>
      </c>
      <c r="E537" s="188" t="s">
        <v>7186</v>
      </c>
    </row>
    <row r="538" spans="1:5" x14ac:dyDescent="0.25">
      <c r="A538" s="356">
        <v>10956</v>
      </c>
      <c r="B538" s="16" t="s">
        <v>471</v>
      </c>
      <c r="C538" s="16" t="s">
        <v>23</v>
      </c>
      <c r="D538" s="16" t="s">
        <v>24</v>
      </c>
      <c r="E538" s="188" t="s">
        <v>7187</v>
      </c>
    </row>
    <row r="539" spans="1:5" x14ac:dyDescent="0.25">
      <c r="A539" s="356">
        <v>39380</v>
      </c>
      <c r="B539" s="16" t="s">
        <v>472</v>
      </c>
      <c r="C539" s="16" t="s">
        <v>23</v>
      </c>
      <c r="D539" s="16" t="s">
        <v>27</v>
      </c>
      <c r="E539" s="188" t="s">
        <v>7188</v>
      </c>
    </row>
    <row r="540" spans="1:5" x14ac:dyDescent="0.25">
      <c r="A540" s="356">
        <v>13374</v>
      </c>
      <c r="B540" s="16" t="s">
        <v>473</v>
      </c>
      <c r="C540" s="16" t="s">
        <v>23</v>
      </c>
      <c r="D540" s="16" t="s">
        <v>27</v>
      </c>
      <c r="E540" s="188" t="s">
        <v>7189</v>
      </c>
    </row>
    <row r="541" spans="1:5" x14ac:dyDescent="0.25">
      <c r="A541" s="356">
        <v>37597</v>
      </c>
      <c r="B541" s="16" t="s">
        <v>474</v>
      </c>
      <c r="C541" s="16" t="s">
        <v>23</v>
      </c>
      <c r="D541" s="16" t="s">
        <v>27</v>
      </c>
      <c r="E541" s="188" t="s">
        <v>7190</v>
      </c>
    </row>
    <row r="542" spans="1:5" x14ac:dyDescent="0.25">
      <c r="A542" s="356">
        <v>183</v>
      </c>
      <c r="B542" s="16" t="s">
        <v>475</v>
      </c>
      <c r="C542" s="16" t="s">
        <v>476</v>
      </c>
      <c r="D542" s="16" t="s">
        <v>33</v>
      </c>
      <c r="E542" s="188" t="s">
        <v>7191</v>
      </c>
    </row>
    <row r="543" spans="1:5" x14ac:dyDescent="0.25">
      <c r="A543" s="356">
        <v>184</v>
      </c>
      <c r="B543" s="16" t="s">
        <v>477</v>
      </c>
      <c r="C543" s="16" t="s">
        <v>476</v>
      </c>
      <c r="D543" s="16" t="s">
        <v>24</v>
      </c>
      <c r="E543" s="188" t="s">
        <v>7192</v>
      </c>
    </row>
    <row r="544" spans="1:5" x14ac:dyDescent="0.25">
      <c r="A544" s="356">
        <v>195</v>
      </c>
      <c r="B544" s="16" t="s">
        <v>478</v>
      </c>
      <c r="C544" s="16" t="s">
        <v>476</v>
      </c>
      <c r="D544" s="16" t="s">
        <v>24</v>
      </c>
      <c r="E544" s="188" t="s">
        <v>7193</v>
      </c>
    </row>
    <row r="545" spans="1:5" x14ac:dyDescent="0.25">
      <c r="A545" s="356">
        <v>194</v>
      </c>
      <c r="B545" s="16" t="s">
        <v>479</v>
      </c>
      <c r="C545" s="16" t="s">
        <v>476</v>
      </c>
      <c r="D545" s="16" t="s">
        <v>24</v>
      </c>
      <c r="E545" s="188" t="s">
        <v>7194</v>
      </c>
    </row>
    <row r="546" spans="1:5" x14ac:dyDescent="0.25">
      <c r="A546" s="356">
        <v>20001</v>
      </c>
      <c r="B546" s="16" t="s">
        <v>480</v>
      </c>
      <c r="C546" s="16" t="s">
        <v>476</v>
      </c>
      <c r="D546" s="16" t="s">
        <v>24</v>
      </c>
      <c r="E546" s="188" t="s">
        <v>7195</v>
      </c>
    </row>
    <row r="547" spans="1:5" x14ac:dyDescent="0.25">
      <c r="A547" s="356">
        <v>181</v>
      </c>
      <c r="B547" s="16" t="s">
        <v>481</v>
      </c>
      <c r="C547" s="16" t="s">
        <v>476</v>
      </c>
      <c r="D547" s="16" t="s">
        <v>24</v>
      </c>
      <c r="E547" s="188" t="s">
        <v>7196</v>
      </c>
    </row>
    <row r="548" spans="1:5" x14ac:dyDescent="0.25">
      <c r="A548" s="356">
        <v>39837</v>
      </c>
      <c r="B548" s="16" t="s">
        <v>482</v>
      </c>
      <c r="C548" s="16" t="s">
        <v>476</v>
      </c>
      <c r="D548" s="16" t="s">
        <v>27</v>
      </c>
      <c r="E548" s="188" t="s">
        <v>7197</v>
      </c>
    </row>
    <row r="549" spans="1:5" x14ac:dyDescent="0.25">
      <c r="A549" s="356">
        <v>10535</v>
      </c>
      <c r="B549" s="16" t="s">
        <v>483</v>
      </c>
      <c r="C549" s="16" t="s">
        <v>23</v>
      </c>
      <c r="D549" s="16" t="s">
        <v>33</v>
      </c>
      <c r="E549" s="188" t="s">
        <v>7198</v>
      </c>
    </row>
    <row r="550" spans="1:5" x14ac:dyDescent="0.25">
      <c r="A550" s="356">
        <v>10537</v>
      </c>
      <c r="B550" s="16" t="s">
        <v>484</v>
      </c>
      <c r="C550" s="16" t="s">
        <v>23</v>
      </c>
      <c r="D550" s="16" t="s">
        <v>24</v>
      </c>
      <c r="E550" s="188" t="s">
        <v>7199</v>
      </c>
    </row>
    <row r="551" spans="1:5" x14ac:dyDescent="0.25">
      <c r="A551" s="356">
        <v>13891</v>
      </c>
      <c r="B551" s="16" t="s">
        <v>485</v>
      </c>
      <c r="C551" s="16" t="s">
        <v>23</v>
      </c>
      <c r="D551" s="16" t="s">
        <v>24</v>
      </c>
      <c r="E551" s="188" t="s">
        <v>7200</v>
      </c>
    </row>
    <row r="552" spans="1:5" x14ac:dyDescent="0.25">
      <c r="A552" s="356">
        <v>25975</v>
      </c>
      <c r="B552" s="16" t="s">
        <v>486</v>
      </c>
      <c r="C552" s="16" t="s">
        <v>23</v>
      </c>
      <c r="D552" s="16" t="s">
        <v>24</v>
      </c>
      <c r="E552" s="188" t="s">
        <v>7201</v>
      </c>
    </row>
    <row r="553" spans="1:5" x14ac:dyDescent="0.25">
      <c r="A553" s="356">
        <v>36396</v>
      </c>
      <c r="B553" s="16" t="s">
        <v>487</v>
      </c>
      <c r="C553" s="16" t="s">
        <v>23</v>
      </c>
      <c r="D553" s="16" t="s">
        <v>24</v>
      </c>
      <c r="E553" s="188" t="s">
        <v>7202</v>
      </c>
    </row>
    <row r="554" spans="1:5" x14ac:dyDescent="0.25">
      <c r="A554" s="356">
        <v>36397</v>
      </c>
      <c r="B554" s="16" t="s">
        <v>488</v>
      </c>
      <c r="C554" s="16" t="s">
        <v>23</v>
      </c>
      <c r="D554" s="16" t="s">
        <v>24</v>
      </c>
      <c r="E554" s="188" t="s">
        <v>7203</v>
      </c>
    </row>
    <row r="555" spans="1:5" x14ac:dyDescent="0.25">
      <c r="A555" s="356">
        <v>36398</v>
      </c>
      <c r="B555" s="16" t="s">
        <v>489</v>
      </c>
      <c r="C555" s="16" t="s">
        <v>23</v>
      </c>
      <c r="D555" s="16" t="s">
        <v>24</v>
      </c>
      <c r="E555" s="188" t="s">
        <v>7204</v>
      </c>
    </row>
    <row r="556" spans="1:5" x14ac:dyDescent="0.25">
      <c r="A556" s="356">
        <v>647</v>
      </c>
      <c r="B556" s="16" t="s">
        <v>490</v>
      </c>
      <c r="C556" s="16" t="s">
        <v>29</v>
      </c>
      <c r="D556" s="16" t="s">
        <v>24</v>
      </c>
      <c r="E556" s="188" t="s">
        <v>5649</v>
      </c>
    </row>
    <row r="557" spans="1:5" x14ac:dyDescent="0.25">
      <c r="A557" s="356">
        <v>40920</v>
      </c>
      <c r="B557" s="16" t="s">
        <v>491</v>
      </c>
      <c r="C557" s="16" t="s">
        <v>206</v>
      </c>
      <c r="D557" s="16" t="s">
        <v>24</v>
      </c>
      <c r="E557" s="188" t="s">
        <v>7205</v>
      </c>
    </row>
    <row r="558" spans="1:5" x14ac:dyDescent="0.25">
      <c r="A558" s="356">
        <v>38783</v>
      </c>
      <c r="B558" s="16" t="s">
        <v>493</v>
      </c>
      <c r="C558" s="16" t="s">
        <v>23</v>
      </c>
      <c r="D558" s="16" t="s">
        <v>24</v>
      </c>
      <c r="E558" s="188" t="s">
        <v>6148</v>
      </c>
    </row>
    <row r="559" spans="1:5" x14ac:dyDescent="0.25">
      <c r="A559" s="356">
        <v>37593</v>
      </c>
      <c r="B559" s="16" t="s">
        <v>494</v>
      </c>
      <c r="C559" s="16" t="s">
        <v>23</v>
      </c>
      <c r="D559" s="16" t="s">
        <v>24</v>
      </c>
      <c r="E559" s="188" t="s">
        <v>7206</v>
      </c>
    </row>
    <row r="560" spans="1:5" x14ac:dyDescent="0.25">
      <c r="A560" s="356">
        <v>37594</v>
      </c>
      <c r="B560" s="16" t="s">
        <v>495</v>
      </c>
      <c r="C560" s="16" t="s">
        <v>23</v>
      </c>
      <c r="D560" s="16" t="s">
        <v>24</v>
      </c>
      <c r="E560" s="188" t="s">
        <v>6384</v>
      </c>
    </row>
    <row r="561" spans="1:5" x14ac:dyDescent="0.25">
      <c r="A561" s="356">
        <v>37592</v>
      </c>
      <c r="B561" s="16" t="s">
        <v>496</v>
      </c>
      <c r="C561" s="16" t="s">
        <v>23</v>
      </c>
      <c r="D561" s="16" t="s">
        <v>24</v>
      </c>
      <c r="E561" s="188" t="s">
        <v>6147</v>
      </c>
    </row>
    <row r="562" spans="1:5" x14ac:dyDescent="0.25">
      <c r="A562" s="356">
        <v>7266</v>
      </c>
      <c r="B562" s="16" t="s">
        <v>7207</v>
      </c>
      <c r="C562" s="16" t="s">
        <v>492</v>
      </c>
      <c r="D562" s="16" t="s">
        <v>33</v>
      </c>
      <c r="E562" s="188" t="s">
        <v>7208</v>
      </c>
    </row>
    <row r="563" spans="1:5" x14ac:dyDescent="0.25">
      <c r="A563" s="356">
        <v>7270</v>
      </c>
      <c r="B563" s="16" t="s">
        <v>7209</v>
      </c>
      <c r="C563" s="16" t="s">
        <v>23</v>
      </c>
      <c r="D563" s="16" t="s">
        <v>24</v>
      </c>
      <c r="E563" s="188" t="s">
        <v>7210</v>
      </c>
    </row>
    <row r="564" spans="1:5" x14ac:dyDescent="0.25">
      <c r="A564" s="356">
        <v>7267</v>
      </c>
      <c r="B564" s="16" t="s">
        <v>7211</v>
      </c>
      <c r="C564" s="16" t="s">
        <v>23</v>
      </c>
      <c r="D564" s="16" t="s">
        <v>24</v>
      </c>
      <c r="E564" s="188" t="s">
        <v>5456</v>
      </c>
    </row>
    <row r="565" spans="1:5" x14ac:dyDescent="0.25">
      <c r="A565" s="356">
        <v>7269</v>
      </c>
      <c r="B565" s="16" t="s">
        <v>7212</v>
      </c>
      <c r="C565" s="16" t="s">
        <v>23</v>
      </c>
      <c r="D565" s="16" t="s">
        <v>24</v>
      </c>
      <c r="E565" s="188" t="s">
        <v>5471</v>
      </c>
    </row>
    <row r="566" spans="1:5" x14ac:dyDescent="0.25">
      <c r="A566" s="356">
        <v>7271</v>
      </c>
      <c r="B566" s="16" t="s">
        <v>7213</v>
      </c>
      <c r="C566" s="16" t="s">
        <v>23</v>
      </c>
      <c r="D566" s="16" t="s">
        <v>24</v>
      </c>
      <c r="E566" s="188" t="s">
        <v>5754</v>
      </c>
    </row>
    <row r="567" spans="1:5" x14ac:dyDescent="0.25">
      <c r="A567" s="356">
        <v>7268</v>
      </c>
      <c r="B567" s="16" t="s">
        <v>7214</v>
      </c>
      <c r="C567" s="16" t="s">
        <v>23</v>
      </c>
      <c r="D567" s="16" t="s">
        <v>24</v>
      </c>
      <c r="E567" s="188" t="s">
        <v>5451</v>
      </c>
    </row>
    <row r="568" spans="1:5" x14ac:dyDescent="0.25">
      <c r="A568" s="356">
        <v>34556</v>
      </c>
      <c r="B568" s="16" t="s">
        <v>5653</v>
      </c>
      <c r="C568" s="16" t="s">
        <v>23</v>
      </c>
      <c r="D568" s="16" t="s">
        <v>24</v>
      </c>
      <c r="E568" s="188" t="s">
        <v>7215</v>
      </c>
    </row>
    <row r="569" spans="1:5" x14ac:dyDescent="0.25">
      <c r="A569" s="356">
        <v>37873</v>
      </c>
      <c r="B569" s="16" t="s">
        <v>5655</v>
      </c>
      <c r="C569" s="16" t="s">
        <v>23</v>
      </c>
      <c r="D569" s="16" t="s">
        <v>24</v>
      </c>
      <c r="E569" s="188" t="s">
        <v>5855</v>
      </c>
    </row>
    <row r="570" spans="1:5" x14ac:dyDescent="0.25">
      <c r="A570" s="356">
        <v>34564</v>
      </c>
      <c r="B570" s="16" t="s">
        <v>5657</v>
      </c>
      <c r="C570" s="16" t="s">
        <v>23</v>
      </c>
      <c r="D570" s="16" t="s">
        <v>24</v>
      </c>
      <c r="E570" s="188" t="s">
        <v>5493</v>
      </c>
    </row>
    <row r="571" spans="1:5" x14ac:dyDescent="0.25">
      <c r="A571" s="356">
        <v>34565</v>
      </c>
      <c r="B571" s="16" t="s">
        <v>5658</v>
      </c>
      <c r="C571" s="16" t="s">
        <v>23</v>
      </c>
      <c r="D571" s="16" t="s">
        <v>24</v>
      </c>
      <c r="E571" s="188" t="s">
        <v>5784</v>
      </c>
    </row>
    <row r="572" spans="1:5" x14ac:dyDescent="0.25">
      <c r="A572" s="356">
        <v>38590</v>
      </c>
      <c r="B572" s="16" t="s">
        <v>5659</v>
      </c>
      <c r="C572" s="16" t="s">
        <v>23</v>
      </c>
      <c r="D572" s="16" t="s">
        <v>24</v>
      </c>
      <c r="E572" s="188" t="s">
        <v>5663</v>
      </c>
    </row>
    <row r="573" spans="1:5" x14ac:dyDescent="0.25">
      <c r="A573" s="356">
        <v>34566</v>
      </c>
      <c r="B573" s="16" t="s">
        <v>5660</v>
      </c>
      <c r="C573" s="16" t="s">
        <v>23</v>
      </c>
      <c r="D573" s="16" t="s">
        <v>24</v>
      </c>
      <c r="E573" s="188" t="s">
        <v>6423</v>
      </c>
    </row>
    <row r="574" spans="1:5" x14ac:dyDescent="0.25">
      <c r="A574" s="356">
        <v>34567</v>
      </c>
      <c r="B574" s="16" t="s">
        <v>5662</v>
      </c>
      <c r="C574" s="16" t="s">
        <v>23</v>
      </c>
      <c r="D574" s="16" t="s">
        <v>24</v>
      </c>
      <c r="E574" s="188" t="s">
        <v>5835</v>
      </c>
    </row>
    <row r="575" spans="1:5" x14ac:dyDescent="0.25">
      <c r="A575" s="356">
        <v>38591</v>
      </c>
      <c r="B575" s="16" t="s">
        <v>5664</v>
      </c>
      <c r="C575" s="16" t="s">
        <v>23</v>
      </c>
      <c r="D575" s="16" t="s">
        <v>24</v>
      </c>
      <c r="E575" s="188" t="s">
        <v>5709</v>
      </c>
    </row>
    <row r="576" spans="1:5" x14ac:dyDescent="0.25">
      <c r="A576" s="356">
        <v>34568</v>
      </c>
      <c r="B576" s="16" t="s">
        <v>5665</v>
      </c>
      <c r="C576" s="16" t="s">
        <v>23</v>
      </c>
      <c r="D576" s="16" t="s">
        <v>24</v>
      </c>
      <c r="E576" s="188" t="s">
        <v>5560</v>
      </c>
    </row>
    <row r="577" spans="1:5" x14ac:dyDescent="0.25">
      <c r="A577" s="356">
        <v>34569</v>
      </c>
      <c r="B577" s="16" t="s">
        <v>5666</v>
      </c>
      <c r="C577" s="16" t="s">
        <v>23</v>
      </c>
      <c r="D577" s="16" t="s">
        <v>24</v>
      </c>
      <c r="E577" s="188" t="s">
        <v>5784</v>
      </c>
    </row>
    <row r="578" spans="1:5" x14ac:dyDescent="0.25">
      <c r="A578" s="356">
        <v>34570</v>
      </c>
      <c r="B578" s="16" t="s">
        <v>5667</v>
      </c>
      <c r="C578" s="16" t="s">
        <v>23</v>
      </c>
      <c r="D578" s="16" t="s">
        <v>24</v>
      </c>
      <c r="E578" s="188" t="s">
        <v>7216</v>
      </c>
    </row>
    <row r="579" spans="1:5" x14ac:dyDescent="0.25">
      <c r="A579" s="356">
        <v>25070</v>
      </c>
      <c r="B579" s="16" t="s">
        <v>5668</v>
      </c>
      <c r="C579" s="16" t="s">
        <v>23</v>
      </c>
      <c r="D579" s="16" t="s">
        <v>24</v>
      </c>
      <c r="E579" s="188" t="s">
        <v>7217</v>
      </c>
    </row>
    <row r="580" spans="1:5" x14ac:dyDescent="0.25">
      <c r="A580" s="356">
        <v>34571</v>
      </c>
      <c r="B580" s="16" t="s">
        <v>5670</v>
      </c>
      <c r="C580" s="16" t="s">
        <v>23</v>
      </c>
      <c r="D580" s="16" t="s">
        <v>24</v>
      </c>
      <c r="E580" s="188" t="s">
        <v>7218</v>
      </c>
    </row>
    <row r="581" spans="1:5" x14ac:dyDescent="0.25">
      <c r="A581" s="356">
        <v>34573</v>
      </c>
      <c r="B581" s="16" t="s">
        <v>5672</v>
      </c>
      <c r="C581" s="16" t="s">
        <v>23</v>
      </c>
      <c r="D581" s="16" t="s">
        <v>24</v>
      </c>
      <c r="E581" s="188" t="s">
        <v>7219</v>
      </c>
    </row>
    <row r="582" spans="1:5" x14ac:dyDescent="0.25">
      <c r="A582" s="356">
        <v>37107</v>
      </c>
      <c r="B582" s="16" t="s">
        <v>5673</v>
      </c>
      <c r="C582" s="16" t="s">
        <v>23</v>
      </c>
      <c r="D582" s="16" t="s">
        <v>24</v>
      </c>
      <c r="E582" s="188" t="s">
        <v>6154</v>
      </c>
    </row>
    <row r="583" spans="1:5" x14ac:dyDescent="0.25">
      <c r="A583" s="356">
        <v>34576</v>
      </c>
      <c r="B583" s="16" t="s">
        <v>5675</v>
      </c>
      <c r="C583" s="16" t="s">
        <v>23</v>
      </c>
      <c r="D583" s="16" t="s">
        <v>24</v>
      </c>
      <c r="E583" s="188" t="s">
        <v>5946</v>
      </c>
    </row>
    <row r="584" spans="1:5" x14ac:dyDescent="0.25">
      <c r="A584" s="356">
        <v>34577</v>
      </c>
      <c r="B584" s="16" t="s">
        <v>5676</v>
      </c>
      <c r="C584" s="16" t="s">
        <v>23</v>
      </c>
      <c r="D584" s="16" t="s">
        <v>24</v>
      </c>
      <c r="E584" s="188" t="s">
        <v>5483</v>
      </c>
    </row>
    <row r="585" spans="1:5" x14ac:dyDescent="0.25">
      <c r="A585" s="356">
        <v>34578</v>
      </c>
      <c r="B585" s="16" t="s">
        <v>5678</v>
      </c>
      <c r="C585" s="16" t="s">
        <v>23</v>
      </c>
      <c r="D585" s="16" t="s">
        <v>24</v>
      </c>
      <c r="E585" s="188" t="s">
        <v>6783</v>
      </c>
    </row>
    <row r="586" spans="1:5" x14ac:dyDescent="0.25">
      <c r="A586" s="356">
        <v>34579</v>
      </c>
      <c r="B586" s="16" t="s">
        <v>5679</v>
      </c>
      <c r="C586" s="16" t="s">
        <v>23</v>
      </c>
      <c r="D586" s="16" t="s">
        <v>24</v>
      </c>
      <c r="E586" s="188" t="s">
        <v>5638</v>
      </c>
    </row>
    <row r="587" spans="1:5" x14ac:dyDescent="0.25">
      <c r="A587" s="356">
        <v>25067</v>
      </c>
      <c r="B587" s="16" t="s">
        <v>5680</v>
      </c>
      <c r="C587" s="16" t="s">
        <v>23</v>
      </c>
      <c r="D587" s="16" t="s">
        <v>24</v>
      </c>
      <c r="E587" s="188" t="s">
        <v>7220</v>
      </c>
    </row>
    <row r="588" spans="1:5" x14ac:dyDescent="0.25">
      <c r="A588" s="356">
        <v>34580</v>
      </c>
      <c r="B588" s="16" t="s">
        <v>5682</v>
      </c>
      <c r="C588" s="16" t="s">
        <v>23</v>
      </c>
      <c r="D588" s="16" t="s">
        <v>24</v>
      </c>
      <c r="E588" s="188" t="s">
        <v>5713</v>
      </c>
    </row>
    <row r="589" spans="1:5" x14ac:dyDescent="0.25">
      <c r="A589" s="356">
        <v>25071</v>
      </c>
      <c r="B589" s="16" t="s">
        <v>5684</v>
      </c>
      <c r="C589" s="16" t="s">
        <v>23</v>
      </c>
      <c r="D589" s="16" t="s">
        <v>24</v>
      </c>
      <c r="E589" s="188" t="s">
        <v>6798</v>
      </c>
    </row>
    <row r="590" spans="1:5" x14ac:dyDescent="0.25">
      <c r="A590" s="356">
        <v>38395</v>
      </c>
      <c r="B590" s="16" t="s">
        <v>497</v>
      </c>
      <c r="C590" s="16" t="s">
        <v>23</v>
      </c>
      <c r="D590" s="16" t="s">
        <v>24</v>
      </c>
      <c r="E590" s="188" t="s">
        <v>6313</v>
      </c>
    </row>
    <row r="591" spans="1:5" x14ac:dyDescent="0.25">
      <c r="A591" s="356">
        <v>34583</v>
      </c>
      <c r="B591" s="16" t="s">
        <v>7221</v>
      </c>
      <c r="C591" s="16" t="s">
        <v>26</v>
      </c>
      <c r="D591" s="16" t="s">
        <v>24</v>
      </c>
      <c r="E591" s="188" t="s">
        <v>7222</v>
      </c>
    </row>
    <row r="592" spans="1:5" x14ac:dyDescent="0.25">
      <c r="A592" s="356">
        <v>34584</v>
      </c>
      <c r="B592" s="16" t="s">
        <v>7223</v>
      </c>
      <c r="C592" s="16" t="s">
        <v>26</v>
      </c>
      <c r="D592" s="16" t="s">
        <v>24</v>
      </c>
      <c r="E592" s="188" t="s">
        <v>6009</v>
      </c>
    </row>
    <row r="593" spans="1:5" x14ac:dyDescent="0.25">
      <c r="A593" s="356">
        <v>709</v>
      </c>
      <c r="B593" s="16" t="s">
        <v>498</v>
      </c>
      <c r="C593" s="16" t="s">
        <v>26</v>
      </c>
      <c r="D593" s="16" t="s">
        <v>27</v>
      </c>
      <c r="E593" s="188" t="s">
        <v>7224</v>
      </c>
    </row>
    <row r="594" spans="1:5" x14ac:dyDescent="0.25">
      <c r="A594" s="356">
        <v>34599</v>
      </c>
      <c r="B594" s="16" t="s">
        <v>5687</v>
      </c>
      <c r="C594" s="16" t="s">
        <v>23</v>
      </c>
      <c r="D594" s="16" t="s">
        <v>24</v>
      </c>
      <c r="E594" s="188" t="s">
        <v>5690</v>
      </c>
    </row>
    <row r="595" spans="1:5" x14ac:dyDescent="0.25">
      <c r="A595" s="356">
        <v>34592</v>
      </c>
      <c r="B595" s="16" t="s">
        <v>5689</v>
      </c>
      <c r="C595" s="16" t="s">
        <v>23</v>
      </c>
      <c r="D595" s="16" t="s">
        <v>24</v>
      </c>
      <c r="E595" s="188" t="s">
        <v>5551</v>
      </c>
    </row>
    <row r="596" spans="1:5" x14ac:dyDescent="0.25">
      <c r="A596" s="356">
        <v>37103</v>
      </c>
      <c r="B596" s="16" t="s">
        <v>5691</v>
      </c>
      <c r="C596" s="16" t="s">
        <v>23</v>
      </c>
      <c r="D596" s="16" t="s">
        <v>24</v>
      </c>
      <c r="E596" s="188" t="s">
        <v>5671</v>
      </c>
    </row>
    <row r="597" spans="1:5" x14ac:dyDescent="0.25">
      <c r="A597" s="356">
        <v>34555</v>
      </c>
      <c r="B597" s="16" t="s">
        <v>5692</v>
      </c>
      <c r="C597" s="16" t="s">
        <v>23</v>
      </c>
      <c r="D597" s="16" t="s">
        <v>24</v>
      </c>
      <c r="E597" s="188" t="s">
        <v>7225</v>
      </c>
    </row>
    <row r="598" spans="1:5" x14ac:dyDescent="0.25">
      <c r="A598" s="356">
        <v>674</v>
      </c>
      <c r="B598" s="16" t="s">
        <v>7226</v>
      </c>
      <c r="C598" s="16" t="s">
        <v>26</v>
      </c>
      <c r="D598" s="16" t="s">
        <v>27</v>
      </c>
      <c r="E598" s="188" t="s">
        <v>6767</v>
      </c>
    </row>
    <row r="599" spans="1:5" x14ac:dyDescent="0.25">
      <c r="A599" s="356">
        <v>34600</v>
      </c>
      <c r="B599" s="16" t="s">
        <v>7227</v>
      </c>
      <c r="C599" s="16" t="s">
        <v>26</v>
      </c>
      <c r="D599" s="16" t="s">
        <v>27</v>
      </c>
      <c r="E599" s="188" t="s">
        <v>7228</v>
      </c>
    </row>
    <row r="600" spans="1:5" x14ac:dyDescent="0.25">
      <c r="A600" s="356">
        <v>652</v>
      </c>
      <c r="B600" s="16" t="s">
        <v>7229</v>
      </c>
      <c r="C600" s="16" t="s">
        <v>26</v>
      </c>
      <c r="D600" s="16" t="s">
        <v>27</v>
      </c>
      <c r="E600" s="188" t="s">
        <v>7230</v>
      </c>
    </row>
    <row r="601" spans="1:5" x14ac:dyDescent="0.25">
      <c r="A601" s="356">
        <v>651</v>
      </c>
      <c r="B601" s="16" t="s">
        <v>5693</v>
      </c>
      <c r="C601" s="16" t="s">
        <v>23</v>
      </c>
      <c r="D601" s="16" t="s">
        <v>24</v>
      </c>
      <c r="E601" s="188" t="s">
        <v>5556</v>
      </c>
    </row>
    <row r="602" spans="1:5" x14ac:dyDescent="0.25">
      <c r="A602" s="356">
        <v>654</v>
      </c>
      <c r="B602" s="16" t="s">
        <v>5695</v>
      </c>
      <c r="C602" s="16" t="s">
        <v>23</v>
      </c>
      <c r="D602" s="16" t="s">
        <v>24</v>
      </c>
      <c r="E602" s="188" t="s">
        <v>7215</v>
      </c>
    </row>
    <row r="603" spans="1:5" x14ac:dyDescent="0.25">
      <c r="A603" s="356">
        <v>650</v>
      </c>
      <c r="B603" s="16" t="s">
        <v>5696</v>
      </c>
      <c r="C603" s="16" t="s">
        <v>23</v>
      </c>
      <c r="D603" s="16" t="s">
        <v>33</v>
      </c>
      <c r="E603" s="188" t="s">
        <v>5965</v>
      </c>
    </row>
    <row r="604" spans="1:5" x14ac:dyDescent="0.25">
      <c r="A604" s="356">
        <v>716</v>
      </c>
      <c r="B604" s="16" t="s">
        <v>499</v>
      </c>
      <c r="C604" s="16" t="s">
        <v>23</v>
      </c>
      <c r="D604" s="16" t="s">
        <v>24</v>
      </c>
      <c r="E604" s="188" t="s">
        <v>6793</v>
      </c>
    </row>
    <row r="605" spans="1:5" x14ac:dyDescent="0.25">
      <c r="A605" s="356">
        <v>715</v>
      </c>
      <c r="B605" s="16" t="s">
        <v>500</v>
      </c>
      <c r="C605" s="16" t="s">
        <v>23</v>
      </c>
      <c r="D605" s="16" t="s">
        <v>33</v>
      </c>
      <c r="E605" s="188" t="s">
        <v>7231</v>
      </c>
    </row>
    <row r="606" spans="1:5" x14ac:dyDescent="0.25">
      <c r="A606" s="356">
        <v>718</v>
      </c>
      <c r="B606" s="16" t="s">
        <v>501</v>
      </c>
      <c r="C606" s="16" t="s">
        <v>23</v>
      </c>
      <c r="D606" s="16" t="s">
        <v>24</v>
      </c>
      <c r="E606" s="188" t="s">
        <v>7232</v>
      </c>
    </row>
    <row r="607" spans="1:5" x14ac:dyDescent="0.25">
      <c r="A607" s="356">
        <v>11981</v>
      </c>
      <c r="B607" s="16" t="s">
        <v>502</v>
      </c>
      <c r="C607" s="16" t="s">
        <v>23</v>
      </c>
      <c r="D607" s="16" t="s">
        <v>24</v>
      </c>
      <c r="E607" s="188" t="s">
        <v>5900</v>
      </c>
    </row>
    <row r="608" spans="1:5" x14ac:dyDescent="0.25">
      <c r="A608" s="356">
        <v>34586</v>
      </c>
      <c r="B608" s="16" t="s">
        <v>503</v>
      </c>
      <c r="C608" s="16" t="s">
        <v>23</v>
      </c>
      <c r="D608" s="16" t="s">
        <v>24</v>
      </c>
      <c r="E608" s="188" t="s">
        <v>6869</v>
      </c>
    </row>
    <row r="609" spans="1:5" x14ac:dyDescent="0.25">
      <c r="A609" s="356">
        <v>38603</v>
      </c>
      <c r="B609" s="16" t="s">
        <v>504</v>
      </c>
      <c r="C609" s="16" t="s">
        <v>23</v>
      </c>
      <c r="D609" s="16" t="s">
        <v>24</v>
      </c>
      <c r="E609" s="188" t="s">
        <v>5735</v>
      </c>
    </row>
    <row r="610" spans="1:5" x14ac:dyDescent="0.25">
      <c r="A610" s="356">
        <v>34588</v>
      </c>
      <c r="B610" s="16" t="s">
        <v>505</v>
      </c>
      <c r="C610" s="16" t="s">
        <v>23</v>
      </c>
      <c r="D610" s="16" t="s">
        <v>24</v>
      </c>
      <c r="E610" s="188" t="s">
        <v>6539</v>
      </c>
    </row>
    <row r="611" spans="1:5" x14ac:dyDescent="0.25">
      <c r="A611" s="356">
        <v>34590</v>
      </c>
      <c r="B611" s="16" t="s">
        <v>506</v>
      </c>
      <c r="C611" s="16" t="s">
        <v>23</v>
      </c>
      <c r="D611" s="16" t="s">
        <v>24</v>
      </c>
      <c r="E611" s="188" t="s">
        <v>5562</v>
      </c>
    </row>
    <row r="612" spans="1:5" x14ac:dyDescent="0.25">
      <c r="A612" s="356">
        <v>34591</v>
      </c>
      <c r="B612" s="16" t="s">
        <v>507</v>
      </c>
      <c r="C612" s="16" t="s">
        <v>23</v>
      </c>
      <c r="D612" s="16" t="s">
        <v>24</v>
      </c>
      <c r="E612" s="188" t="s">
        <v>5913</v>
      </c>
    </row>
    <row r="613" spans="1:5" x14ac:dyDescent="0.25">
      <c r="A613" s="356">
        <v>41372</v>
      </c>
      <c r="B613" s="16" t="s">
        <v>7233</v>
      </c>
      <c r="C613" s="16" t="s">
        <v>26</v>
      </c>
      <c r="D613" s="16" t="s">
        <v>27</v>
      </c>
      <c r="E613" s="188" t="s">
        <v>7234</v>
      </c>
    </row>
    <row r="614" spans="1:5" x14ac:dyDescent="0.25">
      <c r="A614" s="356">
        <v>41371</v>
      </c>
      <c r="B614" s="16" t="s">
        <v>7235</v>
      </c>
      <c r="C614" s="16" t="s">
        <v>26</v>
      </c>
      <c r="D614" s="16" t="s">
        <v>27</v>
      </c>
      <c r="E614" s="188" t="s">
        <v>7236</v>
      </c>
    </row>
    <row r="615" spans="1:5" x14ac:dyDescent="0.25">
      <c r="A615" s="356">
        <v>40517</v>
      </c>
      <c r="B615" s="16" t="s">
        <v>5701</v>
      </c>
      <c r="C615" s="16" t="s">
        <v>26</v>
      </c>
      <c r="D615" s="16" t="s">
        <v>24</v>
      </c>
      <c r="E615" s="188" t="s">
        <v>7237</v>
      </c>
    </row>
    <row r="616" spans="1:5" x14ac:dyDescent="0.25">
      <c r="A616" s="356">
        <v>40515</v>
      </c>
      <c r="B616" s="16" t="s">
        <v>5702</v>
      </c>
      <c r="C616" s="16" t="s">
        <v>26</v>
      </c>
      <c r="D616" s="16" t="s">
        <v>24</v>
      </c>
      <c r="E616" s="188" t="s">
        <v>7238</v>
      </c>
    </row>
    <row r="617" spans="1:5" x14ac:dyDescent="0.25">
      <c r="A617" s="356">
        <v>40529</v>
      </c>
      <c r="B617" s="16" t="s">
        <v>508</v>
      </c>
      <c r="C617" s="16" t="s">
        <v>26</v>
      </c>
      <c r="D617" s="16" t="s">
        <v>24</v>
      </c>
      <c r="E617" s="188" t="s">
        <v>7239</v>
      </c>
    </row>
    <row r="618" spans="1:5" x14ac:dyDescent="0.25">
      <c r="A618" s="356">
        <v>36170</v>
      </c>
      <c r="B618" s="16" t="s">
        <v>509</v>
      </c>
      <c r="C618" s="16" t="s">
        <v>26</v>
      </c>
      <c r="D618" s="16" t="s">
        <v>33</v>
      </c>
      <c r="E618" s="188" t="s">
        <v>6695</v>
      </c>
    </row>
    <row r="619" spans="1:5" x14ac:dyDescent="0.25">
      <c r="A619" s="356">
        <v>40524</v>
      </c>
      <c r="B619" s="16" t="s">
        <v>510</v>
      </c>
      <c r="C619" s="16" t="s">
        <v>26</v>
      </c>
      <c r="D619" s="16" t="s">
        <v>24</v>
      </c>
      <c r="E619" s="188" t="s">
        <v>7240</v>
      </c>
    </row>
    <row r="620" spans="1:5" x14ac:dyDescent="0.25">
      <c r="A620" s="356">
        <v>36156</v>
      </c>
      <c r="B620" s="16" t="s">
        <v>511</v>
      </c>
      <c r="C620" s="16" t="s">
        <v>26</v>
      </c>
      <c r="D620" s="16" t="s">
        <v>24</v>
      </c>
      <c r="E620" s="188" t="s">
        <v>7241</v>
      </c>
    </row>
    <row r="621" spans="1:5" x14ac:dyDescent="0.25">
      <c r="A621" s="356">
        <v>36155</v>
      </c>
      <c r="B621" s="16" t="s">
        <v>512</v>
      </c>
      <c r="C621" s="16" t="s">
        <v>26</v>
      </c>
      <c r="D621" s="16" t="s">
        <v>24</v>
      </c>
      <c r="E621" s="188" t="s">
        <v>7242</v>
      </c>
    </row>
    <row r="622" spans="1:5" x14ac:dyDescent="0.25">
      <c r="A622" s="356">
        <v>36154</v>
      </c>
      <c r="B622" s="16" t="s">
        <v>513</v>
      </c>
      <c r="C622" s="16" t="s">
        <v>26</v>
      </c>
      <c r="D622" s="16" t="s">
        <v>24</v>
      </c>
      <c r="E622" s="188" t="s">
        <v>7243</v>
      </c>
    </row>
    <row r="623" spans="1:5" x14ac:dyDescent="0.25">
      <c r="A623" s="356">
        <v>695</v>
      </c>
      <c r="B623" s="16" t="s">
        <v>514</v>
      </c>
      <c r="C623" s="16" t="s">
        <v>26</v>
      </c>
      <c r="D623" s="16" t="s">
        <v>24</v>
      </c>
      <c r="E623" s="188" t="s">
        <v>7244</v>
      </c>
    </row>
    <row r="624" spans="1:5" x14ac:dyDescent="0.25">
      <c r="A624" s="356">
        <v>679</v>
      </c>
      <c r="B624" s="16" t="s">
        <v>5706</v>
      </c>
      <c r="C624" s="16" t="s">
        <v>26</v>
      </c>
      <c r="D624" s="16" t="s">
        <v>24</v>
      </c>
      <c r="E624" s="188" t="s">
        <v>7239</v>
      </c>
    </row>
    <row r="625" spans="1:5" x14ac:dyDescent="0.25">
      <c r="A625" s="356">
        <v>711</v>
      </c>
      <c r="B625" s="16" t="s">
        <v>5707</v>
      </c>
      <c r="C625" s="16" t="s">
        <v>26</v>
      </c>
      <c r="D625" s="16" t="s">
        <v>24</v>
      </c>
      <c r="E625" s="188" t="s">
        <v>7245</v>
      </c>
    </row>
    <row r="626" spans="1:5" x14ac:dyDescent="0.25">
      <c r="A626" s="356">
        <v>712</v>
      </c>
      <c r="B626" s="16" t="s">
        <v>5708</v>
      </c>
      <c r="C626" s="16" t="s">
        <v>26</v>
      </c>
      <c r="D626" s="16" t="s">
        <v>24</v>
      </c>
      <c r="E626" s="188" t="s">
        <v>7246</v>
      </c>
    </row>
    <row r="627" spans="1:5" x14ac:dyDescent="0.25">
      <c r="A627" s="356">
        <v>12614</v>
      </c>
      <c r="B627" s="16" t="s">
        <v>515</v>
      </c>
      <c r="C627" s="16" t="s">
        <v>23</v>
      </c>
      <c r="D627" s="16" t="s">
        <v>27</v>
      </c>
      <c r="E627" s="188" t="s">
        <v>6397</v>
      </c>
    </row>
    <row r="628" spans="1:5" x14ac:dyDescent="0.25">
      <c r="A628" s="356">
        <v>6140</v>
      </c>
      <c r="B628" s="16" t="s">
        <v>516</v>
      </c>
      <c r="C628" s="16" t="s">
        <v>23</v>
      </c>
      <c r="D628" s="16" t="s">
        <v>24</v>
      </c>
      <c r="E628" s="188" t="s">
        <v>6031</v>
      </c>
    </row>
    <row r="629" spans="1:5" x14ac:dyDescent="0.25">
      <c r="A629" s="356">
        <v>38399</v>
      </c>
      <c r="B629" s="16" t="s">
        <v>517</v>
      </c>
      <c r="C629" s="16" t="s">
        <v>23</v>
      </c>
      <c r="D629" s="16" t="s">
        <v>24</v>
      </c>
      <c r="E629" s="188" t="s">
        <v>7247</v>
      </c>
    </row>
    <row r="630" spans="1:5" x14ac:dyDescent="0.25">
      <c r="A630" s="356">
        <v>735</v>
      </c>
      <c r="B630" s="16" t="s">
        <v>518</v>
      </c>
      <c r="C630" s="16" t="s">
        <v>23</v>
      </c>
      <c r="D630" s="16" t="s">
        <v>24</v>
      </c>
      <c r="E630" s="188" t="s">
        <v>7248</v>
      </c>
    </row>
    <row r="631" spans="1:5" x14ac:dyDescent="0.25">
      <c r="A631" s="356">
        <v>736</v>
      </c>
      <c r="B631" s="16" t="s">
        <v>519</v>
      </c>
      <c r="C631" s="16" t="s">
        <v>23</v>
      </c>
      <c r="D631" s="16" t="s">
        <v>24</v>
      </c>
      <c r="E631" s="188" t="s">
        <v>7249</v>
      </c>
    </row>
    <row r="632" spans="1:5" x14ac:dyDescent="0.25">
      <c r="A632" s="356">
        <v>729</v>
      </c>
      <c r="B632" s="16" t="s">
        <v>520</v>
      </c>
      <c r="C632" s="16" t="s">
        <v>23</v>
      </c>
      <c r="D632" s="16" t="s">
        <v>33</v>
      </c>
      <c r="E632" s="188" t="s">
        <v>7250</v>
      </c>
    </row>
    <row r="633" spans="1:5" x14ac:dyDescent="0.25">
      <c r="A633" s="356">
        <v>39925</v>
      </c>
      <c r="B633" s="16" t="s">
        <v>521</v>
      </c>
      <c r="C633" s="16" t="s">
        <v>23</v>
      </c>
      <c r="D633" s="16" t="s">
        <v>24</v>
      </c>
      <c r="E633" s="188" t="s">
        <v>7251</v>
      </c>
    </row>
    <row r="634" spans="1:5" x14ac:dyDescent="0.25">
      <c r="A634" s="356">
        <v>731</v>
      </c>
      <c r="B634" s="16" t="s">
        <v>522</v>
      </c>
      <c r="C634" s="16" t="s">
        <v>23</v>
      </c>
      <c r="D634" s="16" t="s">
        <v>24</v>
      </c>
      <c r="E634" s="188" t="s">
        <v>7252</v>
      </c>
    </row>
    <row r="635" spans="1:5" x14ac:dyDescent="0.25">
      <c r="A635" s="356">
        <v>10575</v>
      </c>
      <c r="B635" s="16" t="s">
        <v>523</v>
      </c>
      <c r="C635" s="16" t="s">
        <v>23</v>
      </c>
      <c r="D635" s="16" t="s">
        <v>24</v>
      </c>
      <c r="E635" s="188" t="s">
        <v>7253</v>
      </c>
    </row>
    <row r="636" spans="1:5" x14ac:dyDescent="0.25">
      <c r="A636" s="356">
        <v>733</v>
      </c>
      <c r="B636" s="16" t="s">
        <v>524</v>
      </c>
      <c r="C636" s="16" t="s">
        <v>23</v>
      </c>
      <c r="D636" s="16" t="s">
        <v>24</v>
      </c>
      <c r="E636" s="188" t="s">
        <v>7254</v>
      </c>
    </row>
    <row r="637" spans="1:5" x14ac:dyDescent="0.25">
      <c r="A637" s="356">
        <v>732</v>
      </c>
      <c r="B637" s="16" t="s">
        <v>525</v>
      </c>
      <c r="C637" s="16" t="s">
        <v>23</v>
      </c>
      <c r="D637" s="16" t="s">
        <v>24</v>
      </c>
      <c r="E637" s="188" t="s">
        <v>7255</v>
      </c>
    </row>
    <row r="638" spans="1:5" x14ac:dyDescent="0.25">
      <c r="A638" s="356">
        <v>737</v>
      </c>
      <c r="B638" s="16" t="s">
        <v>526</v>
      </c>
      <c r="C638" s="16" t="s">
        <v>23</v>
      </c>
      <c r="D638" s="16" t="s">
        <v>24</v>
      </c>
      <c r="E638" s="188" t="s">
        <v>7256</v>
      </c>
    </row>
    <row r="639" spans="1:5" x14ac:dyDescent="0.25">
      <c r="A639" s="356">
        <v>738</v>
      </c>
      <c r="B639" s="16" t="s">
        <v>527</v>
      </c>
      <c r="C639" s="16" t="s">
        <v>23</v>
      </c>
      <c r="D639" s="16" t="s">
        <v>24</v>
      </c>
      <c r="E639" s="188" t="s">
        <v>7257</v>
      </c>
    </row>
    <row r="640" spans="1:5" x14ac:dyDescent="0.25">
      <c r="A640" s="356">
        <v>740</v>
      </c>
      <c r="B640" s="16" t="s">
        <v>528</v>
      </c>
      <c r="C640" s="16" t="s">
        <v>23</v>
      </c>
      <c r="D640" s="16" t="s">
        <v>24</v>
      </c>
      <c r="E640" s="188" t="s">
        <v>7258</v>
      </c>
    </row>
    <row r="641" spans="1:5" x14ac:dyDescent="0.25">
      <c r="A641" s="356">
        <v>734</v>
      </c>
      <c r="B641" s="16" t="s">
        <v>529</v>
      </c>
      <c r="C641" s="16" t="s">
        <v>23</v>
      </c>
      <c r="D641" s="16" t="s">
        <v>24</v>
      </c>
      <c r="E641" s="188" t="s">
        <v>7259</v>
      </c>
    </row>
    <row r="642" spans="1:5" x14ac:dyDescent="0.25">
      <c r="A642" s="356">
        <v>39008</v>
      </c>
      <c r="B642" s="16" t="s">
        <v>530</v>
      </c>
      <c r="C642" s="16" t="s">
        <v>23</v>
      </c>
      <c r="D642" s="16" t="s">
        <v>24</v>
      </c>
      <c r="E642" s="188" t="s">
        <v>7260</v>
      </c>
    </row>
    <row r="643" spans="1:5" x14ac:dyDescent="0.25">
      <c r="A643" s="356">
        <v>39009</v>
      </c>
      <c r="B643" s="16" t="s">
        <v>531</v>
      </c>
      <c r="C643" s="16" t="s">
        <v>23</v>
      </c>
      <c r="D643" s="16" t="s">
        <v>24</v>
      </c>
      <c r="E643" s="188" t="s">
        <v>7261</v>
      </c>
    </row>
    <row r="644" spans="1:5" x14ac:dyDescent="0.25">
      <c r="A644" s="356">
        <v>10587</v>
      </c>
      <c r="B644" s="16" t="s">
        <v>532</v>
      </c>
      <c r="C644" s="16" t="s">
        <v>23</v>
      </c>
      <c r="D644" s="16" t="s">
        <v>24</v>
      </c>
      <c r="E644" s="188" t="s">
        <v>7262</v>
      </c>
    </row>
    <row r="645" spans="1:5" x14ac:dyDescent="0.25">
      <c r="A645" s="356">
        <v>759</v>
      </c>
      <c r="B645" s="16" t="s">
        <v>533</v>
      </c>
      <c r="C645" s="16" t="s">
        <v>23</v>
      </c>
      <c r="D645" s="16" t="s">
        <v>24</v>
      </c>
      <c r="E645" s="188" t="s">
        <v>7263</v>
      </c>
    </row>
    <row r="646" spans="1:5" x14ac:dyDescent="0.25">
      <c r="A646" s="356">
        <v>761</v>
      </c>
      <c r="B646" s="16" t="s">
        <v>534</v>
      </c>
      <c r="C646" s="16" t="s">
        <v>23</v>
      </c>
      <c r="D646" s="16" t="s">
        <v>24</v>
      </c>
      <c r="E646" s="188" t="s">
        <v>7264</v>
      </c>
    </row>
    <row r="647" spans="1:5" x14ac:dyDescent="0.25">
      <c r="A647" s="356">
        <v>750</v>
      </c>
      <c r="B647" s="16" t="s">
        <v>535</v>
      </c>
      <c r="C647" s="16" t="s">
        <v>23</v>
      </c>
      <c r="D647" s="16" t="s">
        <v>24</v>
      </c>
      <c r="E647" s="188" t="s">
        <v>7265</v>
      </c>
    </row>
    <row r="648" spans="1:5" x14ac:dyDescent="0.25">
      <c r="A648" s="356">
        <v>755</v>
      </c>
      <c r="B648" s="16" t="s">
        <v>536</v>
      </c>
      <c r="C648" s="16" t="s">
        <v>23</v>
      </c>
      <c r="D648" s="16" t="s">
        <v>24</v>
      </c>
      <c r="E648" s="188" t="s">
        <v>7266</v>
      </c>
    </row>
    <row r="649" spans="1:5" x14ac:dyDescent="0.25">
      <c r="A649" s="356">
        <v>749</v>
      </c>
      <c r="B649" s="16" t="s">
        <v>537</v>
      </c>
      <c r="C649" s="16" t="s">
        <v>23</v>
      </c>
      <c r="D649" s="16" t="s">
        <v>24</v>
      </c>
      <c r="E649" s="188" t="s">
        <v>7267</v>
      </c>
    </row>
    <row r="650" spans="1:5" x14ac:dyDescent="0.25">
      <c r="A650" s="356">
        <v>756</v>
      </c>
      <c r="B650" s="16" t="s">
        <v>538</v>
      </c>
      <c r="C650" s="16" t="s">
        <v>23</v>
      </c>
      <c r="D650" s="16" t="s">
        <v>24</v>
      </c>
      <c r="E650" s="188" t="s">
        <v>7268</v>
      </c>
    </row>
    <row r="651" spans="1:5" x14ac:dyDescent="0.25">
      <c r="A651" s="356">
        <v>757</v>
      </c>
      <c r="B651" s="16" t="s">
        <v>539</v>
      </c>
      <c r="C651" s="16" t="s">
        <v>23</v>
      </c>
      <c r="D651" s="16" t="s">
        <v>24</v>
      </c>
      <c r="E651" s="188" t="s">
        <v>7269</v>
      </c>
    </row>
    <row r="652" spans="1:5" x14ac:dyDescent="0.25">
      <c r="A652" s="356">
        <v>10588</v>
      </c>
      <c r="B652" s="16" t="s">
        <v>540</v>
      </c>
      <c r="C652" s="16" t="s">
        <v>23</v>
      </c>
      <c r="D652" s="16" t="s">
        <v>24</v>
      </c>
      <c r="E652" s="188" t="s">
        <v>7270</v>
      </c>
    </row>
    <row r="653" spans="1:5" x14ac:dyDescent="0.25">
      <c r="A653" s="356">
        <v>10592</v>
      </c>
      <c r="B653" s="16" t="s">
        <v>541</v>
      </c>
      <c r="C653" s="16" t="s">
        <v>23</v>
      </c>
      <c r="D653" s="16" t="s">
        <v>33</v>
      </c>
      <c r="E653" s="188" t="s">
        <v>7271</v>
      </c>
    </row>
    <row r="654" spans="1:5" x14ac:dyDescent="0.25">
      <c r="A654" s="356">
        <v>10589</v>
      </c>
      <c r="B654" s="16" t="s">
        <v>542</v>
      </c>
      <c r="C654" s="16" t="s">
        <v>23</v>
      </c>
      <c r="D654" s="16" t="s">
        <v>24</v>
      </c>
      <c r="E654" s="188" t="s">
        <v>7272</v>
      </c>
    </row>
    <row r="655" spans="1:5" x14ac:dyDescent="0.25">
      <c r="A655" s="356">
        <v>760</v>
      </c>
      <c r="B655" s="16" t="s">
        <v>543</v>
      </c>
      <c r="C655" s="16" t="s">
        <v>23</v>
      </c>
      <c r="D655" s="16" t="s">
        <v>24</v>
      </c>
      <c r="E655" s="188" t="s">
        <v>7273</v>
      </c>
    </row>
    <row r="656" spans="1:5" x14ac:dyDescent="0.25">
      <c r="A656" s="356">
        <v>751</v>
      </c>
      <c r="B656" s="16" t="s">
        <v>544</v>
      </c>
      <c r="C656" s="16" t="s">
        <v>23</v>
      </c>
      <c r="D656" s="16" t="s">
        <v>24</v>
      </c>
      <c r="E656" s="188" t="s">
        <v>7274</v>
      </c>
    </row>
    <row r="657" spans="1:5" x14ac:dyDescent="0.25">
      <c r="A657" s="356">
        <v>754</v>
      </c>
      <c r="B657" s="16" t="s">
        <v>545</v>
      </c>
      <c r="C657" s="16" t="s">
        <v>23</v>
      </c>
      <c r="D657" s="16" t="s">
        <v>24</v>
      </c>
      <c r="E657" s="188" t="s">
        <v>7275</v>
      </c>
    </row>
    <row r="658" spans="1:5" x14ac:dyDescent="0.25">
      <c r="A658" s="356">
        <v>14013</v>
      </c>
      <c r="B658" s="16" t="s">
        <v>546</v>
      </c>
      <c r="C658" s="16" t="s">
        <v>23</v>
      </c>
      <c r="D658" s="16" t="s">
        <v>24</v>
      </c>
      <c r="E658" s="188" t="s">
        <v>7276</v>
      </c>
    </row>
    <row r="659" spans="1:5" x14ac:dyDescent="0.25">
      <c r="A659" s="356">
        <v>39917</v>
      </c>
      <c r="B659" s="16" t="s">
        <v>547</v>
      </c>
      <c r="C659" s="16" t="s">
        <v>23</v>
      </c>
      <c r="D659" s="16" t="s">
        <v>24</v>
      </c>
      <c r="E659" s="188" t="s">
        <v>7277</v>
      </c>
    </row>
    <row r="660" spans="1:5" x14ac:dyDescent="0.25">
      <c r="A660" s="356">
        <v>38167</v>
      </c>
      <c r="B660" s="16" t="s">
        <v>7278</v>
      </c>
      <c r="C660" s="16" t="s">
        <v>454</v>
      </c>
      <c r="D660" s="16" t="s">
        <v>24</v>
      </c>
      <c r="E660" s="188" t="s">
        <v>7279</v>
      </c>
    </row>
    <row r="661" spans="1:5" x14ac:dyDescent="0.25">
      <c r="A661" s="356">
        <v>36145</v>
      </c>
      <c r="B661" s="16" t="s">
        <v>548</v>
      </c>
      <c r="C661" s="16" t="s">
        <v>454</v>
      </c>
      <c r="D661" s="16" t="s">
        <v>24</v>
      </c>
      <c r="E661" s="188" t="s">
        <v>6611</v>
      </c>
    </row>
    <row r="662" spans="1:5" x14ac:dyDescent="0.25">
      <c r="A662" s="356">
        <v>12893</v>
      </c>
      <c r="B662" s="16" t="s">
        <v>549</v>
      </c>
      <c r="C662" s="16" t="s">
        <v>454</v>
      </c>
      <c r="D662" s="16" t="s">
        <v>24</v>
      </c>
      <c r="E662" s="188" t="s">
        <v>7280</v>
      </c>
    </row>
    <row r="663" spans="1:5" x14ac:dyDescent="0.25">
      <c r="A663" s="356">
        <v>11685</v>
      </c>
      <c r="B663" s="16" t="s">
        <v>550</v>
      </c>
      <c r="C663" s="16" t="s">
        <v>23</v>
      </c>
      <c r="D663" s="16" t="s">
        <v>24</v>
      </c>
      <c r="E663" s="188" t="s">
        <v>7281</v>
      </c>
    </row>
    <row r="664" spans="1:5" x14ac:dyDescent="0.25">
      <c r="A664" s="356">
        <v>11679</v>
      </c>
      <c r="B664" s="16" t="s">
        <v>551</v>
      </c>
      <c r="C664" s="16" t="s">
        <v>23</v>
      </c>
      <c r="D664" s="16" t="s">
        <v>24</v>
      </c>
      <c r="E664" s="188" t="s">
        <v>7282</v>
      </c>
    </row>
    <row r="665" spans="1:5" x14ac:dyDescent="0.25">
      <c r="A665" s="356">
        <v>11680</v>
      </c>
      <c r="B665" s="16" t="s">
        <v>552</v>
      </c>
      <c r="C665" s="16" t="s">
        <v>23</v>
      </c>
      <c r="D665" s="16" t="s">
        <v>24</v>
      </c>
      <c r="E665" s="188" t="s">
        <v>6117</v>
      </c>
    </row>
    <row r="666" spans="1:5" x14ac:dyDescent="0.25">
      <c r="A666" s="356">
        <v>2512</v>
      </c>
      <c r="B666" s="16" t="s">
        <v>553</v>
      </c>
      <c r="C666" s="16" t="s">
        <v>23</v>
      </c>
      <c r="D666" s="16" t="s">
        <v>27</v>
      </c>
      <c r="E666" s="188" t="s">
        <v>5424</v>
      </c>
    </row>
    <row r="667" spans="1:5" x14ac:dyDescent="0.25">
      <c r="A667" s="356">
        <v>4374</v>
      </c>
      <c r="B667" s="16" t="s">
        <v>554</v>
      </c>
      <c r="C667" s="16" t="s">
        <v>23</v>
      </c>
      <c r="D667" s="16" t="s">
        <v>24</v>
      </c>
      <c r="E667" s="188" t="s">
        <v>5714</v>
      </c>
    </row>
    <row r="668" spans="1:5" x14ac:dyDescent="0.25">
      <c r="A668" s="356">
        <v>7568</v>
      </c>
      <c r="B668" s="16" t="s">
        <v>555</v>
      </c>
      <c r="C668" s="16" t="s">
        <v>23</v>
      </c>
      <c r="D668" s="16" t="s">
        <v>24</v>
      </c>
      <c r="E668" s="188" t="s">
        <v>5587</v>
      </c>
    </row>
    <row r="669" spans="1:5" x14ac:dyDescent="0.25">
      <c r="A669" s="356">
        <v>7584</v>
      </c>
      <c r="B669" s="16" t="s">
        <v>556</v>
      </c>
      <c r="C669" s="16" t="s">
        <v>23</v>
      </c>
      <c r="D669" s="16" t="s">
        <v>24</v>
      </c>
      <c r="E669" s="188" t="s">
        <v>5715</v>
      </c>
    </row>
    <row r="670" spans="1:5" x14ac:dyDescent="0.25">
      <c r="A670" s="356">
        <v>11945</v>
      </c>
      <c r="B670" s="16" t="s">
        <v>557</v>
      </c>
      <c r="C670" s="16" t="s">
        <v>23</v>
      </c>
      <c r="D670" s="16" t="s">
        <v>24</v>
      </c>
      <c r="E670" s="188" t="s">
        <v>5446</v>
      </c>
    </row>
    <row r="671" spans="1:5" x14ac:dyDescent="0.25">
      <c r="A671" s="356">
        <v>11946</v>
      </c>
      <c r="B671" s="16" t="s">
        <v>558</v>
      </c>
      <c r="C671" s="16" t="s">
        <v>23</v>
      </c>
      <c r="D671" s="16" t="s">
        <v>24</v>
      </c>
      <c r="E671" s="188" t="s">
        <v>5716</v>
      </c>
    </row>
    <row r="672" spans="1:5" x14ac:dyDescent="0.25">
      <c r="A672" s="356">
        <v>4375</v>
      </c>
      <c r="B672" s="16" t="s">
        <v>559</v>
      </c>
      <c r="C672" s="16" t="s">
        <v>23</v>
      </c>
      <c r="D672" s="16" t="s">
        <v>33</v>
      </c>
      <c r="E672" s="188" t="s">
        <v>5717</v>
      </c>
    </row>
    <row r="673" spans="1:5" x14ac:dyDescent="0.25">
      <c r="A673" s="356">
        <v>11950</v>
      </c>
      <c r="B673" s="16" t="s">
        <v>560</v>
      </c>
      <c r="C673" s="16" t="s">
        <v>23</v>
      </c>
      <c r="D673" s="16" t="s">
        <v>24</v>
      </c>
      <c r="E673" s="188" t="s">
        <v>5718</v>
      </c>
    </row>
    <row r="674" spans="1:5" x14ac:dyDescent="0.25">
      <c r="A674" s="356">
        <v>4376</v>
      </c>
      <c r="B674" s="16" t="s">
        <v>561</v>
      </c>
      <c r="C674" s="16" t="s">
        <v>23</v>
      </c>
      <c r="D674" s="16" t="s">
        <v>24</v>
      </c>
      <c r="E674" s="188" t="s">
        <v>5719</v>
      </c>
    </row>
    <row r="675" spans="1:5" x14ac:dyDescent="0.25">
      <c r="A675" s="356">
        <v>7583</v>
      </c>
      <c r="B675" s="16" t="s">
        <v>562</v>
      </c>
      <c r="C675" s="16" t="s">
        <v>23</v>
      </c>
      <c r="D675" s="16" t="s">
        <v>24</v>
      </c>
      <c r="E675" s="188" t="s">
        <v>5519</v>
      </c>
    </row>
    <row r="676" spans="1:5" x14ac:dyDescent="0.25">
      <c r="A676" s="356">
        <v>4350</v>
      </c>
      <c r="B676" s="16" t="s">
        <v>563</v>
      </c>
      <c r="C676" s="16" t="s">
        <v>23</v>
      </c>
      <c r="D676" s="16" t="s">
        <v>24</v>
      </c>
      <c r="E676" s="188" t="s">
        <v>5917</v>
      </c>
    </row>
    <row r="677" spans="1:5" x14ac:dyDescent="0.25">
      <c r="A677" s="356">
        <v>39886</v>
      </c>
      <c r="B677" s="16" t="s">
        <v>564</v>
      </c>
      <c r="C677" s="16" t="s">
        <v>23</v>
      </c>
      <c r="D677" s="16" t="s">
        <v>27</v>
      </c>
      <c r="E677" s="188" t="s">
        <v>5485</v>
      </c>
    </row>
    <row r="678" spans="1:5" x14ac:dyDescent="0.25">
      <c r="A678" s="356">
        <v>39887</v>
      </c>
      <c r="B678" s="16" t="s">
        <v>565</v>
      </c>
      <c r="C678" s="16" t="s">
        <v>23</v>
      </c>
      <c r="D678" s="16" t="s">
        <v>27</v>
      </c>
      <c r="E678" s="188" t="s">
        <v>6607</v>
      </c>
    </row>
    <row r="679" spans="1:5" x14ac:dyDescent="0.25">
      <c r="A679" s="356">
        <v>39888</v>
      </c>
      <c r="B679" s="16" t="s">
        <v>566</v>
      </c>
      <c r="C679" s="16" t="s">
        <v>23</v>
      </c>
      <c r="D679" s="16" t="s">
        <v>27</v>
      </c>
      <c r="E679" s="188" t="s">
        <v>6017</v>
      </c>
    </row>
    <row r="680" spans="1:5" x14ac:dyDescent="0.25">
      <c r="A680" s="356">
        <v>39890</v>
      </c>
      <c r="B680" s="16" t="s">
        <v>567</v>
      </c>
      <c r="C680" s="16" t="s">
        <v>23</v>
      </c>
      <c r="D680" s="16" t="s">
        <v>27</v>
      </c>
      <c r="E680" s="188" t="s">
        <v>7283</v>
      </c>
    </row>
    <row r="681" spans="1:5" x14ac:dyDescent="0.25">
      <c r="A681" s="356">
        <v>39891</v>
      </c>
      <c r="B681" s="16" t="s">
        <v>568</v>
      </c>
      <c r="C681" s="16" t="s">
        <v>23</v>
      </c>
      <c r="D681" s="16" t="s">
        <v>27</v>
      </c>
      <c r="E681" s="188" t="s">
        <v>7284</v>
      </c>
    </row>
    <row r="682" spans="1:5" x14ac:dyDescent="0.25">
      <c r="A682" s="356">
        <v>39892</v>
      </c>
      <c r="B682" s="16" t="s">
        <v>569</v>
      </c>
      <c r="C682" s="16" t="s">
        <v>23</v>
      </c>
      <c r="D682" s="16" t="s">
        <v>27</v>
      </c>
      <c r="E682" s="188" t="s">
        <v>7285</v>
      </c>
    </row>
    <row r="683" spans="1:5" x14ac:dyDescent="0.25">
      <c r="A683" s="356">
        <v>790</v>
      </c>
      <c r="B683" s="16" t="s">
        <v>570</v>
      </c>
      <c r="C683" s="16" t="s">
        <v>23</v>
      </c>
      <c r="D683" s="16" t="s">
        <v>27</v>
      </c>
      <c r="E683" s="188" t="s">
        <v>7286</v>
      </c>
    </row>
    <row r="684" spans="1:5" x14ac:dyDescent="0.25">
      <c r="A684" s="356">
        <v>766</v>
      </c>
      <c r="B684" s="16" t="s">
        <v>571</v>
      </c>
      <c r="C684" s="16" t="s">
        <v>23</v>
      </c>
      <c r="D684" s="16" t="s">
        <v>27</v>
      </c>
      <c r="E684" s="188" t="s">
        <v>7286</v>
      </c>
    </row>
    <row r="685" spans="1:5" x14ac:dyDescent="0.25">
      <c r="A685" s="356">
        <v>791</v>
      </c>
      <c r="B685" s="16" t="s">
        <v>572</v>
      </c>
      <c r="C685" s="16" t="s">
        <v>23</v>
      </c>
      <c r="D685" s="16" t="s">
        <v>27</v>
      </c>
      <c r="E685" s="188" t="s">
        <v>7286</v>
      </c>
    </row>
    <row r="686" spans="1:5" x14ac:dyDescent="0.25">
      <c r="A686" s="356">
        <v>767</v>
      </c>
      <c r="B686" s="16" t="s">
        <v>573</v>
      </c>
      <c r="C686" s="16" t="s">
        <v>23</v>
      </c>
      <c r="D686" s="16" t="s">
        <v>27</v>
      </c>
      <c r="E686" s="188" t="s">
        <v>7286</v>
      </c>
    </row>
    <row r="687" spans="1:5" x14ac:dyDescent="0.25">
      <c r="A687" s="356">
        <v>768</v>
      </c>
      <c r="B687" s="16" t="s">
        <v>574</v>
      </c>
      <c r="C687" s="16" t="s">
        <v>23</v>
      </c>
      <c r="D687" s="16" t="s">
        <v>27</v>
      </c>
      <c r="E687" s="188" t="s">
        <v>6064</v>
      </c>
    </row>
    <row r="688" spans="1:5" x14ac:dyDescent="0.25">
      <c r="A688" s="356">
        <v>789</v>
      </c>
      <c r="B688" s="16" t="s">
        <v>575</v>
      </c>
      <c r="C688" s="16" t="s">
        <v>23</v>
      </c>
      <c r="D688" s="16" t="s">
        <v>27</v>
      </c>
      <c r="E688" s="188" t="s">
        <v>6115</v>
      </c>
    </row>
    <row r="689" spans="1:5" x14ac:dyDescent="0.25">
      <c r="A689" s="356">
        <v>769</v>
      </c>
      <c r="B689" s="16" t="s">
        <v>576</v>
      </c>
      <c r="C689" s="16" t="s">
        <v>23</v>
      </c>
      <c r="D689" s="16" t="s">
        <v>27</v>
      </c>
      <c r="E689" s="188" t="s">
        <v>6064</v>
      </c>
    </row>
    <row r="690" spans="1:5" x14ac:dyDescent="0.25">
      <c r="A690" s="356">
        <v>770</v>
      </c>
      <c r="B690" s="16" t="s">
        <v>577</v>
      </c>
      <c r="C690" s="16" t="s">
        <v>23</v>
      </c>
      <c r="D690" s="16" t="s">
        <v>27</v>
      </c>
      <c r="E690" s="188" t="s">
        <v>7287</v>
      </c>
    </row>
    <row r="691" spans="1:5" x14ac:dyDescent="0.25">
      <c r="A691" s="356">
        <v>12394</v>
      </c>
      <c r="B691" s="16" t="s">
        <v>578</v>
      </c>
      <c r="C691" s="16" t="s">
        <v>23</v>
      </c>
      <c r="D691" s="16" t="s">
        <v>27</v>
      </c>
      <c r="E691" s="188" t="s">
        <v>7287</v>
      </c>
    </row>
    <row r="692" spans="1:5" x14ac:dyDescent="0.25">
      <c r="A692" s="356">
        <v>764</v>
      </c>
      <c r="B692" s="16" t="s">
        <v>579</v>
      </c>
      <c r="C692" s="16" t="s">
        <v>23</v>
      </c>
      <c r="D692" s="16" t="s">
        <v>27</v>
      </c>
      <c r="E692" s="188" t="s">
        <v>7288</v>
      </c>
    </row>
    <row r="693" spans="1:5" x14ac:dyDescent="0.25">
      <c r="A693" s="356">
        <v>765</v>
      </c>
      <c r="B693" s="16" t="s">
        <v>580</v>
      </c>
      <c r="C693" s="16" t="s">
        <v>23</v>
      </c>
      <c r="D693" s="16" t="s">
        <v>27</v>
      </c>
      <c r="E693" s="188" t="s">
        <v>7288</v>
      </c>
    </row>
    <row r="694" spans="1:5" x14ac:dyDescent="0.25">
      <c r="A694" s="356">
        <v>787</v>
      </c>
      <c r="B694" s="16" t="s">
        <v>581</v>
      </c>
      <c r="C694" s="16" t="s">
        <v>23</v>
      </c>
      <c r="D694" s="16" t="s">
        <v>27</v>
      </c>
      <c r="E694" s="188" t="s">
        <v>6683</v>
      </c>
    </row>
    <row r="695" spans="1:5" x14ac:dyDescent="0.25">
      <c r="A695" s="356">
        <v>774</v>
      </c>
      <c r="B695" s="16" t="s">
        <v>582</v>
      </c>
      <c r="C695" s="16" t="s">
        <v>23</v>
      </c>
      <c r="D695" s="16" t="s">
        <v>27</v>
      </c>
      <c r="E695" s="188" t="s">
        <v>6683</v>
      </c>
    </row>
    <row r="696" spans="1:5" x14ac:dyDescent="0.25">
      <c r="A696" s="356">
        <v>773</v>
      </c>
      <c r="B696" s="16" t="s">
        <v>583</v>
      </c>
      <c r="C696" s="16" t="s">
        <v>23</v>
      </c>
      <c r="D696" s="16" t="s">
        <v>27</v>
      </c>
      <c r="E696" s="188" t="s">
        <v>6683</v>
      </c>
    </row>
    <row r="697" spans="1:5" x14ac:dyDescent="0.25">
      <c r="A697" s="356">
        <v>775</v>
      </c>
      <c r="B697" s="16" t="s">
        <v>584</v>
      </c>
      <c r="C697" s="16" t="s">
        <v>23</v>
      </c>
      <c r="D697" s="16" t="s">
        <v>27</v>
      </c>
      <c r="E697" s="188" t="s">
        <v>6683</v>
      </c>
    </row>
    <row r="698" spans="1:5" x14ac:dyDescent="0.25">
      <c r="A698" s="356">
        <v>788</v>
      </c>
      <c r="B698" s="16" t="s">
        <v>585</v>
      </c>
      <c r="C698" s="16" t="s">
        <v>23</v>
      </c>
      <c r="D698" s="16" t="s">
        <v>27</v>
      </c>
      <c r="E698" s="188" t="s">
        <v>6806</v>
      </c>
    </row>
    <row r="699" spans="1:5" x14ac:dyDescent="0.25">
      <c r="A699" s="356">
        <v>772</v>
      </c>
      <c r="B699" s="16" t="s">
        <v>586</v>
      </c>
      <c r="C699" s="16" t="s">
        <v>23</v>
      </c>
      <c r="D699" s="16" t="s">
        <v>27</v>
      </c>
      <c r="E699" s="188" t="s">
        <v>6806</v>
      </c>
    </row>
    <row r="700" spans="1:5" x14ac:dyDescent="0.25">
      <c r="A700" s="356">
        <v>771</v>
      </c>
      <c r="B700" s="16" t="s">
        <v>587</v>
      </c>
      <c r="C700" s="16" t="s">
        <v>23</v>
      </c>
      <c r="D700" s="16" t="s">
        <v>27</v>
      </c>
      <c r="E700" s="188" t="s">
        <v>6806</v>
      </c>
    </row>
    <row r="701" spans="1:5" x14ac:dyDescent="0.25">
      <c r="A701" s="356">
        <v>779</v>
      </c>
      <c r="B701" s="16" t="s">
        <v>588</v>
      </c>
      <c r="C701" s="16" t="s">
        <v>23</v>
      </c>
      <c r="D701" s="16" t="s">
        <v>27</v>
      </c>
      <c r="E701" s="188" t="s">
        <v>6093</v>
      </c>
    </row>
    <row r="702" spans="1:5" x14ac:dyDescent="0.25">
      <c r="A702" s="356">
        <v>776</v>
      </c>
      <c r="B702" s="16" t="s">
        <v>589</v>
      </c>
      <c r="C702" s="16" t="s">
        <v>23</v>
      </c>
      <c r="D702" s="16" t="s">
        <v>27</v>
      </c>
      <c r="E702" s="188" t="s">
        <v>7289</v>
      </c>
    </row>
    <row r="703" spans="1:5" x14ac:dyDescent="0.25">
      <c r="A703" s="356">
        <v>777</v>
      </c>
      <c r="B703" s="16" t="s">
        <v>590</v>
      </c>
      <c r="C703" s="16" t="s">
        <v>23</v>
      </c>
      <c r="D703" s="16" t="s">
        <v>27</v>
      </c>
      <c r="E703" s="188" t="s">
        <v>7290</v>
      </c>
    </row>
    <row r="704" spans="1:5" x14ac:dyDescent="0.25">
      <c r="A704" s="356">
        <v>780</v>
      </c>
      <c r="B704" s="16" t="s">
        <v>591</v>
      </c>
      <c r="C704" s="16" t="s">
        <v>23</v>
      </c>
      <c r="D704" s="16" t="s">
        <v>27</v>
      </c>
      <c r="E704" s="188" t="s">
        <v>7291</v>
      </c>
    </row>
    <row r="705" spans="1:5" x14ac:dyDescent="0.25">
      <c r="A705" s="356">
        <v>778</v>
      </c>
      <c r="B705" s="16" t="s">
        <v>592</v>
      </c>
      <c r="C705" s="16" t="s">
        <v>23</v>
      </c>
      <c r="D705" s="16" t="s">
        <v>27</v>
      </c>
      <c r="E705" s="188" t="s">
        <v>7289</v>
      </c>
    </row>
    <row r="706" spans="1:5" x14ac:dyDescent="0.25">
      <c r="A706" s="356">
        <v>781</v>
      </c>
      <c r="B706" s="16" t="s">
        <v>593</v>
      </c>
      <c r="C706" s="16" t="s">
        <v>23</v>
      </c>
      <c r="D706" s="16" t="s">
        <v>27</v>
      </c>
      <c r="E706" s="188" t="s">
        <v>7292</v>
      </c>
    </row>
    <row r="707" spans="1:5" x14ac:dyDescent="0.25">
      <c r="A707" s="356">
        <v>786</v>
      </c>
      <c r="B707" s="16" t="s">
        <v>594</v>
      </c>
      <c r="C707" s="16" t="s">
        <v>23</v>
      </c>
      <c r="D707" s="16" t="s">
        <v>27</v>
      </c>
      <c r="E707" s="188" t="s">
        <v>7292</v>
      </c>
    </row>
    <row r="708" spans="1:5" x14ac:dyDescent="0.25">
      <c r="A708" s="356">
        <v>782</v>
      </c>
      <c r="B708" s="16" t="s">
        <v>595</v>
      </c>
      <c r="C708" s="16" t="s">
        <v>23</v>
      </c>
      <c r="D708" s="16" t="s">
        <v>27</v>
      </c>
      <c r="E708" s="188" t="s">
        <v>7292</v>
      </c>
    </row>
    <row r="709" spans="1:5" x14ac:dyDescent="0.25">
      <c r="A709" s="356">
        <v>783</v>
      </c>
      <c r="B709" s="16" t="s">
        <v>596</v>
      </c>
      <c r="C709" s="16" t="s">
        <v>23</v>
      </c>
      <c r="D709" s="16" t="s">
        <v>27</v>
      </c>
      <c r="E709" s="188" t="s">
        <v>7293</v>
      </c>
    </row>
    <row r="710" spans="1:5" x14ac:dyDescent="0.25">
      <c r="A710" s="356">
        <v>785</v>
      </c>
      <c r="B710" s="16" t="s">
        <v>597</v>
      </c>
      <c r="C710" s="16" t="s">
        <v>23</v>
      </c>
      <c r="D710" s="16" t="s">
        <v>27</v>
      </c>
      <c r="E710" s="188" t="s">
        <v>7294</v>
      </c>
    </row>
    <row r="711" spans="1:5" x14ac:dyDescent="0.25">
      <c r="A711" s="356">
        <v>784</v>
      </c>
      <c r="B711" s="16" t="s">
        <v>598</v>
      </c>
      <c r="C711" s="16" t="s">
        <v>23</v>
      </c>
      <c r="D711" s="16" t="s">
        <v>27</v>
      </c>
      <c r="E711" s="188" t="s">
        <v>7295</v>
      </c>
    </row>
    <row r="712" spans="1:5" x14ac:dyDescent="0.25">
      <c r="A712" s="356">
        <v>831</v>
      </c>
      <c r="B712" s="16" t="s">
        <v>599</v>
      </c>
      <c r="C712" s="16" t="s">
        <v>23</v>
      </c>
      <c r="D712" s="16" t="s">
        <v>24</v>
      </c>
      <c r="E712" s="188" t="s">
        <v>7296</v>
      </c>
    </row>
    <row r="713" spans="1:5" x14ac:dyDescent="0.25">
      <c r="A713" s="356">
        <v>828</v>
      </c>
      <c r="B713" s="16" t="s">
        <v>600</v>
      </c>
      <c r="C713" s="16" t="s">
        <v>23</v>
      </c>
      <c r="D713" s="16" t="s">
        <v>24</v>
      </c>
      <c r="E713" s="188" t="s">
        <v>6360</v>
      </c>
    </row>
    <row r="714" spans="1:5" x14ac:dyDescent="0.25">
      <c r="A714" s="356">
        <v>829</v>
      </c>
      <c r="B714" s="16" t="s">
        <v>601</v>
      </c>
      <c r="C714" s="16" t="s">
        <v>23</v>
      </c>
      <c r="D714" s="16" t="s">
        <v>24</v>
      </c>
      <c r="E714" s="188" t="s">
        <v>6144</v>
      </c>
    </row>
    <row r="715" spans="1:5" x14ac:dyDescent="0.25">
      <c r="A715" s="356">
        <v>812</v>
      </c>
      <c r="B715" s="16" t="s">
        <v>602</v>
      </c>
      <c r="C715" s="16" t="s">
        <v>23</v>
      </c>
      <c r="D715" s="16" t="s">
        <v>24</v>
      </c>
      <c r="E715" s="188" t="s">
        <v>5688</v>
      </c>
    </row>
    <row r="716" spans="1:5" x14ac:dyDescent="0.25">
      <c r="A716" s="356">
        <v>819</v>
      </c>
      <c r="B716" s="16" t="s">
        <v>603</v>
      </c>
      <c r="C716" s="16" t="s">
        <v>23</v>
      </c>
      <c r="D716" s="16" t="s">
        <v>24</v>
      </c>
      <c r="E716" s="188" t="s">
        <v>6059</v>
      </c>
    </row>
    <row r="717" spans="1:5" x14ac:dyDescent="0.25">
      <c r="A717" s="356">
        <v>818</v>
      </c>
      <c r="B717" s="16" t="s">
        <v>604</v>
      </c>
      <c r="C717" s="16" t="s">
        <v>23</v>
      </c>
      <c r="D717" s="16" t="s">
        <v>24</v>
      </c>
      <c r="E717" s="188" t="s">
        <v>6261</v>
      </c>
    </row>
    <row r="718" spans="1:5" x14ac:dyDescent="0.25">
      <c r="A718" s="356">
        <v>823</v>
      </c>
      <c r="B718" s="16" t="s">
        <v>605</v>
      </c>
      <c r="C718" s="16" t="s">
        <v>23</v>
      </c>
      <c r="D718" s="16" t="s">
        <v>24</v>
      </c>
      <c r="E718" s="188" t="s">
        <v>7297</v>
      </c>
    </row>
    <row r="719" spans="1:5" x14ac:dyDescent="0.25">
      <c r="A719" s="356">
        <v>830</v>
      </c>
      <c r="B719" s="16" t="s">
        <v>606</v>
      </c>
      <c r="C719" s="16" t="s">
        <v>23</v>
      </c>
      <c r="D719" s="16" t="s">
        <v>24</v>
      </c>
      <c r="E719" s="188" t="s">
        <v>6961</v>
      </c>
    </row>
    <row r="720" spans="1:5" x14ac:dyDescent="0.25">
      <c r="A720" s="356">
        <v>826</v>
      </c>
      <c r="B720" s="16" t="s">
        <v>607</v>
      </c>
      <c r="C720" s="16" t="s">
        <v>23</v>
      </c>
      <c r="D720" s="16" t="s">
        <v>24</v>
      </c>
      <c r="E720" s="188" t="s">
        <v>7298</v>
      </c>
    </row>
    <row r="721" spans="1:5" x14ac:dyDescent="0.25">
      <c r="A721" s="356">
        <v>827</v>
      </c>
      <c r="B721" s="16" t="s">
        <v>608</v>
      </c>
      <c r="C721" s="16" t="s">
        <v>23</v>
      </c>
      <c r="D721" s="16" t="s">
        <v>24</v>
      </c>
      <c r="E721" s="188" t="s">
        <v>7299</v>
      </c>
    </row>
    <row r="722" spans="1:5" x14ac:dyDescent="0.25">
      <c r="A722" s="356">
        <v>832</v>
      </c>
      <c r="B722" s="16" t="s">
        <v>609</v>
      </c>
      <c r="C722" s="16" t="s">
        <v>23</v>
      </c>
      <c r="D722" s="16" t="s">
        <v>24</v>
      </c>
      <c r="E722" s="188" t="s">
        <v>6632</v>
      </c>
    </row>
    <row r="723" spans="1:5" x14ac:dyDescent="0.25">
      <c r="A723" s="356">
        <v>833</v>
      </c>
      <c r="B723" s="16" t="s">
        <v>610</v>
      </c>
      <c r="C723" s="16" t="s">
        <v>23</v>
      </c>
      <c r="D723" s="16" t="s">
        <v>24</v>
      </c>
      <c r="E723" s="188" t="s">
        <v>6890</v>
      </c>
    </row>
    <row r="724" spans="1:5" x14ac:dyDescent="0.25">
      <c r="A724" s="356">
        <v>834</v>
      </c>
      <c r="B724" s="16" t="s">
        <v>611</v>
      </c>
      <c r="C724" s="16" t="s">
        <v>23</v>
      </c>
      <c r="D724" s="16" t="s">
        <v>24</v>
      </c>
      <c r="E724" s="188" t="s">
        <v>5737</v>
      </c>
    </row>
    <row r="725" spans="1:5" x14ac:dyDescent="0.25">
      <c r="A725" s="356">
        <v>825</v>
      </c>
      <c r="B725" s="16" t="s">
        <v>612</v>
      </c>
      <c r="C725" s="16" t="s">
        <v>23</v>
      </c>
      <c r="D725" s="16" t="s">
        <v>24</v>
      </c>
      <c r="E725" s="188" t="s">
        <v>5713</v>
      </c>
    </row>
    <row r="726" spans="1:5" x14ac:dyDescent="0.25">
      <c r="A726" s="356">
        <v>813</v>
      </c>
      <c r="B726" s="16" t="s">
        <v>613</v>
      </c>
      <c r="C726" s="16" t="s">
        <v>23</v>
      </c>
      <c r="D726" s="16" t="s">
        <v>24</v>
      </c>
      <c r="E726" s="188" t="s">
        <v>5991</v>
      </c>
    </row>
    <row r="727" spans="1:5" x14ac:dyDescent="0.25">
      <c r="A727" s="356">
        <v>820</v>
      </c>
      <c r="B727" s="16" t="s">
        <v>614</v>
      </c>
      <c r="C727" s="16" t="s">
        <v>23</v>
      </c>
      <c r="D727" s="16" t="s">
        <v>24</v>
      </c>
      <c r="E727" s="188" t="s">
        <v>5999</v>
      </c>
    </row>
    <row r="728" spans="1:5" x14ac:dyDescent="0.25">
      <c r="A728" s="356">
        <v>816</v>
      </c>
      <c r="B728" s="16" t="s">
        <v>615</v>
      </c>
      <c r="C728" s="16" t="s">
        <v>23</v>
      </c>
      <c r="D728" s="16" t="s">
        <v>24</v>
      </c>
      <c r="E728" s="188" t="s">
        <v>5512</v>
      </c>
    </row>
    <row r="729" spans="1:5" x14ac:dyDescent="0.25">
      <c r="A729" s="356">
        <v>814</v>
      </c>
      <c r="B729" s="16" t="s">
        <v>616</v>
      </c>
      <c r="C729" s="16" t="s">
        <v>23</v>
      </c>
      <c r="D729" s="16" t="s">
        <v>24</v>
      </c>
      <c r="E729" s="188" t="s">
        <v>6296</v>
      </c>
    </row>
    <row r="730" spans="1:5" x14ac:dyDescent="0.25">
      <c r="A730" s="356">
        <v>815</v>
      </c>
      <c r="B730" s="16" t="s">
        <v>617</v>
      </c>
      <c r="C730" s="16" t="s">
        <v>23</v>
      </c>
      <c r="D730" s="16" t="s">
        <v>24</v>
      </c>
      <c r="E730" s="188" t="s">
        <v>6375</v>
      </c>
    </row>
    <row r="731" spans="1:5" x14ac:dyDescent="0.25">
      <c r="A731" s="356">
        <v>822</v>
      </c>
      <c r="B731" s="16" t="s">
        <v>618</v>
      </c>
      <c r="C731" s="16" t="s">
        <v>23</v>
      </c>
      <c r="D731" s="16" t="s">
        <v>24</v>
      </c>
      <c r="E731" s="188" t="s">
        <v>7300</v>
      </c>
    </row>
    <row r="732" spans="1:5" x14ac:dyDescent="0.25">
      <c r="A732" s="356">
        <v>821</v>
      </c>
      <c r="B732" s="16" t="s">
        <v>619</v>
      </c>
      <c r="C732" s="16" t="s">
        <v>23</v>
      </c>
      <c r="D732" s="16" t="s">
        <v>24</v>
      </c>
      <c r="E732" s="188" t="s">
        <v>7301</v>
      </c>
    </row>
    <row r="733" spans="1:5" x14ac:dyDescent="0.25">
      <c r="A733" s="356">
        <v>817</v>
      </c>
      <c r="B733" s="16" t="s">
        <v>620</v>
      </c>
      <c r="C733" s="16" t="s">
        <v>23</v>
      </c>
      <c r="D733" s="16" t="s">
        <v>24</v>
      </c>
      <c r="E733" s="188" t="s">
        <v>6354</v>
      </c>
    </row>
    <row r="734" spans="1:5" x14ac:dyDescent="0.25">
      <c r="A734" s="356">
        <v>20086</v>
      </c>
      <c r="B734" s="16" t="s">
        <v>621</v>
      </c>
      <c r="C734" s="16" t="s">
        <v>23</v>
      </c>
      <c r="D734" s="16" t="s">
        <v>24</v>
      </c>
      <c r="E734" s="188" t="s">
        <v>5550</v>
      </c>
    </row>
    <row r="735" spans="1:5" x14ac:dyDescent="0.25">
      <c r="A735" s="356">
        <v>39191</v>
      </c>
      <c r="B735" s="16" t="s">
        <v>622</v>
      </c>
      <c r="C735" s="16" t="s">
        <v>23</v>
      </c>
      <c r="D735" s="16" t="s">
        <v>24</v>
      </c>
      <c r="E735" s="188" t="s">
        <v>7302</v>
      </c>
    </row>
    <row r="736" spans="1:5" x14ac:dyDescent="0.25">
      <c r="A736" s="356">
        <v>39190</v>
      </c>
      <c r="B736" s="16" t="s">
        <v>623</v>
      </c>
      <c r="C736" s="16" t="s">
        <v>23</v>
      </c>
      <c r="D736" s="16" t="s">
        <v>24</v>
      </c>
      <c r="E736" s="188" t="s">
        <v>6551</v>
      </c>
    </row>
    <row r="737" spans="1:5" x14ac:dyDescent="0.25">
      <c r="A737" s="356">
        <v>39189</v>
      </c>
      <c r="B737" s="16" t="s">
        <v>624</v>
      </c>
      <c r="C737" s="16" t="s">
        <v>23</v>
      </c>
      <c r="D737" s="16" t="s">
        <v>24</v>
      </c>
      <c r="E737" s="188" t="s">
        <v>6919</v>
      </c>
    </row>
    <row r="738" spans="1:5" x14ac:dyDescent="0.25">
      <c r="A738" s="356">
        <v>39186</v>
      </c>
      <c r="B738" s="16" t="s">
        <v>625</v>
      </c>
      <c r="C738" s="16" t="s">
        <v>23</v>
      </c>
      <c r="D738" s="16" t="s">
        <v>24</v>
      </c>
      <c r="E738" s="188" t="s">
        <v>7303</v>
      </c>
    </row>
    <row r="739" spans="1:5" x14ac:dyDescent="0.25">
      <c r="A739" s="356">
        <v>39188</v>
      </c>
      <c r="B739" s="16" t="s">
        <v>626</v>
      </c>
      <c r="C739" s="16" t="s">
        <v>23</v>
      </c>
      <c r="D739" s="16" t="s">
        <v>24</v>
      </c>
      <c r="E739" s="188" t="s">
        <v>6278</v>
      </c>
    </row>
    <row r="740" spans="1:5" x14ac:dyDescent="0.25">
      <c r="A740" s="356">
        <v>39187</v>
      </c>
      <c r="B740" s="16" t="s">
        <v>627</v>
      </c>
      <c r="C740" s="16" t="s">
        <v>23</v>
      </c>
      <c r="D740" s="16" t="s">
        <v>24</v>
      </c>
      <c r="E740" s="188" t="s">
        <v>5739</v>
      </c>
    </row>
    <row r="741" spans="1:5" x14ac:dyDescent="0.25">
      <c r="A741" s="356">
        <v>39184</v>
      </c>
      <c r="B741" s="16" t="s">
        <v>628</v>
      </c>
      <c r="C741" s="16" t="s">
        <v>23</v>
      </c>
      <c r="D741" s="16" t="s">
        <v>24</v>
      </c>
      <c r="E741" s="188" t="s">
        <v>7115</v>
      </c>
    </row>
    <row r="742" spans="1:5" x14ac:dyDescent="0.25">
      <c r="A742" s="356">
        <v>39185</v>
      </c>
      <c r="B742" s="16" t="s">
        <v>629</v>
      </c>
      <c r="C742" s="16" t="s">
        <v>23</v>
      </c>
      <c r="D742" s="16" t="s">
        <v>24</v>
      </c>
      <c r="E742" s="188" t="s">
        <v>6617</v>
      </c>
    </row>
    <row r="743" spans="1:5" x14ac:dyDescent="0.25">
      <c r="A743" s="356">
        <v>39198</v>
      </c>
      <c r="B743" s="16" t="s">
        <v>630</v>
      </c>
      <c r="C743" s="16" t="s">
        <v>23</v>
      </c>
      <c r="D743" s="16" t="s">
        <v>24</v>
      </c>
      <c r="E743" s="188" t="s">
        <v>7304</v>
      </c>
    </row>
    <row r="744" spans="1:5" x14ac:dyDescent="0.25">
      <c r="A744" s="356">
        <v>39197</v>
      </c>
      <c r="B744" s="16" t="s">
        <v>631</v>
      </c>
      <c r="C744" s="16" t="s">
        <v>23</v>
      </c>
      <c r="D744" s="16" t="s">
        <v>24</v>
      </c>
      <c r="E744" s="188" t="s">
        <v>7305</v>
      </c>
    </row>
    <row r="745" spans="1:5" x14ac:dyDescent="0.25">
      <c r="A745" s="356">
        <v>39196</v>
      </c>
      <c r="B745" s="16" t="s">
        <v>632</v>
      </c>
      <c r="C745" s="16" t="s">
        <v>23</v>
      </c>
      <c r="D745" s="16" t="s">
        <v>24</v>
      </c>
      <c r="E745" s="188" t="s">
        <v>6687</v>
      </c>
    </row>
    <row r="746" spans="1:5" x14ac:dyDescent="0.25">
      <c r="A746" s="356">
        <v>39199</v>
      </c>
      <c r="B746" s="16" t="s">
        <v>633</v>
      </c>
      <c r="C746" s="16" t="s">
        <v>23</v>
      </c>
      <c r="D746" s="16" t="s">
        <v>24</v>
      </c>
      <c r="E746" s="188" t="s">
        <v>7306</v>
      </c>
    </row>
    <row r="747" spans="1:5" x14ac:dyDescent="0.25">
      <c r="A747" s="356">
        <v>39195</v>
      </c>
      <c r="B747" s="16" t="s">
        <v>634</v>
      </c>
      <c r="C747" s="16" t="s">
        <v>23</v>
      </c>
      <c r="D747" s="16" t="s">
        <v>24</v>
      </c>
      <c r="E747" s="188" t="s">
        <v>6503</v>
      </c>
    </row>
    <row r="748" spans="1:5" x14ac:dyDescent="0.25">
      <c r="A748" s="356">
        <v>39194</v>
      </c>
      <c r="B748" s="16" t="s">
        <v>635</v>
      </c>
      <c r="C748" s="16" t="s">
        <v>23</v>
      </c>
      <c r="D748" s="16" t="s">
        <v>24</v>
      </c>
      <c r="E748" s="188" t="s">
        <v>7307</v>
      </c>
    </row>
    <row r="749" spans="1:5" x14ac:dyDescent="0.25">
      <c r="A749" s="356">
        <v>39193</v>
      </c>
      <c r="B749" s="16" t="s">
        <v>636</v>
      </c>
      <c r="C749" s="16" t="s">
        <v>23</v>
      </c>
      <c r="D749" s="16" t="s">
        <v>24</v>
      </c>
      <c r="E749" s="188" t="s">
        <v>5433</v>
      </c>
    </row>
    <row r="750" spans="1:5" x14ac:dyDescent="0.25">
      <c r="A750" s="356">
        <v>39192</v>
      </c>
      <c r="B750" s="16" t="s">
        <v>637</v>
      </c>
      <c r="C750" s="16" t="s">
        <v>23</v>
      </c>
      <c r="D750" s="16" t="s">
        <v>24</v>
      </c>
      <c r="E750" s="188" t="s">
        <v>7308</v>
      </c>
    </row>
    <row r="751" spans="1:5" x14ac:dyDescent="0.25">
      <c r="A751" s="356">
        <v>39920</v>
      </c>
      <c r="B751" s="16" t="s">
        <v>638</v>
      </c>
      <c r="C751" s="16" t="s">
        <v>23</v>
      </c>
      <c r="D751" s="16" t="s">
        <v>24</v>
      </c>
      <c r="E751" s="188" t="s">
        <v>7309</v>
      </c>
    </row>
    <row r="752" spans="1:5" x14ac:dyDescent="0.25">
      <c r="A752" s="356">
        <v>39201</v>
      </c>
      <c r="B752" s="16" t="s">
        <v>639</v>
      </c>
      <c r="C752" s="16" t="s">
        <v>23</v>
      </c>
      <c r="D752" s="16" t="s">
        <v>24</v>
      </c>
      <c r="E752" s="188" t="s">
        <v>7310</v>
      </c>
    </row>
    <row r="753" spans="1:5" x14ac:dyDescent="0.25">
      <c r="A753" s="356">
        <v>39200</v>
      </c>
      <c r="B753" s="16" t="s">
        <v>640</v>
      </c>
      <c r="C753" s="16" t="s">
        <v>23</v>
      </c>
      <c r="D753" s="16" t="s">
        <v>24</v>
      </c>
      <c r="E753" s="188" t="s">
        <v>7311</v>
      </c>
    </row>
    <row r="754" spans="1:5" x14ac:dyDescent="0.25">
      <c r="A754" s="356">
        <v>39203</v>
      </c>
      <c r="B754" s="16" t="s">
        <v>641</v>
      </c>
      <c r="C754" s="16" t="s">
        <v>23</v>
      </c>
      <c r="D754" s="16" t="s">
        <v>24</v>
      </c>
      <c r="E754" s="188" t="s">
        <v>7312</v>
      </c>
    </row>
    <row r="755" spans="1:5" x14ac:dyDescent="0.25">
      <c r="A755" s="356">
        <v>39202</v>
      </c>
      <c r="B755" s="16" t="s">
        <v>642</v>
      </c>
      <c r="C755" s="16" t="s">
        <v>23</v>
      </c>
      <c r="D755" s="16" t="s">
        <v>24</v>
      </c>
      <c r="E755" s="188" t="s">
        <v>7313</v>
      </c>
    </row>
    <row r="756" spans="1:5" x14ac:dyDescent="0.25">
      <c r="A756" s="356">
        <v>39205</v>
      </c>
      <c r="B756" s="16" t="s">
        <v>643</v>
      </c>
      <c r="C756" s="16" t="s">
        <v>23</v>
      </c>
      <c r="D756" s="16" t="s">
        <v>24</v>
      </c>
      <c r="E756" s="188" t="s">
        <v>7314</v>
      </c>
    </row>
    <row r="757" spans="1:5" x14ac:dyDescent="0.25">
      <c r="A757" s="356">
        <v>39204</v>
      </c>
      <c r="B757" s="16" t="s">
        <v>644</v>
      </c>
      <c r="C757" s="16" t="s">
        <v>23</v>
      </c>
      <c r="D757" s="16" t="s">
        <v>24</v>
      </c>
      <c r="E757" s="188" t="s">
        <v>7315</v>
      </c>
    </row>
    <row r="758" spans="1:5" x14ac:dyDescent="0.25">
      <c r="A758" s="356">
        <v>39206</v>
      </c>
      <c r="B758" s="16" t="s">
        <v>645</v>
      </c>
      <c r="C758" s="16" t="s">
        <v>23</v>
      </c>
      <c r="D758" s="16" t="s">
        <v>24</v>
      </c>
      <c r="E758" s="188" t="s">
        <v>7316</v>
      </c>
    </row>
    <row r="759" spans="1:5" x14ac:dyDescent="0.25">
      <c r="A759" s="356">
        <v>797</v>
      </c>
      <c r="B759" s="16" t="s">
        <v>646</v>
      </c>
      <c r="C759" s="16" t="s">
        <v>23</v>
      </c>
      <c r="D759" s="16" t="s">
        <v>24</v>
      </c>
      <c r="E759" s="188" t="s">
        <v>6094</v>
      </c>
    </row>
    <row r="760" spans="1:5" x14ac:dyDescent="0.25">
      <c r="A760" s="356">
        <v>798</v>
      </c>
      <c r="B760" s="16" t="s">
        <v>647</v>
      </c>
      <c r="C760" s="16" t="s">
        <v>23</v>
      </c>
      <c r="D760" s="16" t="s">
        <v>24</v>
      </c>
      <c r="E760" s="188" t="s">
        <v>5595</v>
      </c>
    </row>
    <row r="761" spans="1:5" x14ac:dyDescent="0.25">
      <c r="A761" s="356">
        <v>796</v>
      </c>
      <c r="B761" s="16" t="s">
        <v>648</v>
      </c>
      <c r="C761" s="16" t="s">
        <v>23</v>
      </c>
      <c r="D761" s="16" t="s">
        <v>24</v>
      </c>
      <c r="E761" s="188" t="s">
        <v>7317</v>
      </c>
    </row>
    <row r="762" spans="1:5" x14ac:dyDescent="0.25">
      <c r="A762" s="356">
        <v>799</v>
      </c>
      <c r="B762" s="16" t="s">
        <v>649</v>
      </c>
      <c r="C762" s="16" t="s">
        <v>23</v>
      </c>
      <c r="D762" s="16" t="s">
        <v>24</v>
      </c>
      <c r="E762" s="188" t="s">
        <v>7225</v>
      </c>
    </row>
    <row r="763" spans="1:5" x14ac:dyDescent="0.25">
      <c r="A763" s="356">
        <v>792</v>
      </c>
      <c r="B763" s="16" t="s">
        <v>650</v>
      </c>
      <c r="C763" s="16" t="s">
        <v>23</v>
      </c>
      <c r="D763" s="16" t="s">
        <v>24</v>
      </c>
      <c r="E763" s="188" t="s">
        <v>5761</v>
      </c>
    </row>
    <row r="764" spans="1:5" x14ac:dyDescent="0.25">
      <c r="A764" s="356">
        <v>804</v>
      </c>
      <c r="B764" s="16" t="s">
        <v>651</v>
      </c>
      <c r="C764" s="16" t="s">
        <v>23</v>
      </c>
      <c r="D764" s="16" t="s">
        <v>24</v>
      </c>
      <c r="E764" s="188" t="s">
        <v>7318</v>
      </c>
    </row>
    <row r="765" spans="1:5" x14ac:dyDescent="0.25">
      <c r="A765" s="356">
        <v>793</v>
      </c>
      <c r="B765" s="16" t="s">
        <v>652</v>
      </c>
      <c r="C765" s="16" t="s">
        <v>23</v>
      </c>
      <c r="D765" s="16" t="s">
        <v>24</v>
      </c>
      <c r="E765" s="188" t="s">
        <v>7319</v>
      </c>
    </row>
    <row r="766" spans="1:5" x14ac:dyDescent="0.25">
      <c r="A766" s="356">
        <v>801</v>
      </c>
      <c r="B766" s="16" t="s">
        <v>653</v>
      </c>
      <c r="C766" s="16" t="s">
        <v>23</v>
      </c>
      <c r="D766" s="16" t="s">
        <v>24</v>
      </c>
      <c r="E766" s="188" t="s">
        <v>5762</v>
      </c>
    </row>
    <row r="767" spans="1:5" x14ac:dyDescent="0.25">
      <c r="A767" s="356">
        <v>794</v>
      </c>
      <c r="B767" s="16" t="s">
        <v>654</v>
      </c>
      <c r="C767" s="16" t="s">
        <v>23</v>
      </c>
      <c r="D767" s="16" t="s">
        <v>24</v>
      </c>
      <c r="E767" s="188" t="s">
        <v>5749</v>
      </c>
    </row>
    <row r="768" spans="1:5" x14ac:dyDescent="0.25">
      <c r="A768" s="356">
        <v>802</v>
      </c>
      <c r="B768" s="16" t="s">
        <v>655</v>
      </c>
      <c r="C768" s="16" t="s">
        <v>23</v>
      </c>
      <c r="D768" s="16" t="s">
        <v>24</v>
      </c>
      <c r="E768" s="188" t="s">
        <v>6401</v>
      </c>
    </row>
    <row r="769" spans="1:5" x14ac:dyDescent="0.25">
      <c r="A769" s="356">
        <v>803</v>
      </c>
      <c r="B769" s="16" t="s">
        <v>656</v>
      </c>
      <c r="C769" s="16" t="s">
        <v>23</v>
      </c>
      <c r="D769" s="16" t="s">
        <v>24</v>
      </c>
      <c r="E769" s="188" t="s">
        <v>7320</v>
      </c>
    </row>
    <row r="770" spans="1:5" x14ac:dyDescent="0.25">
      <c r="A770" s="356">
        <v>38001</v>
      </c>
      <c r="B770" s="16" t="s">
        <v>657</v>
      </c>
      <c r="C770" s="16" t="s">
        <v>23</v>
      </c>
      <c r="D770" s="16" t="s">
        <v>24</v>
      </c>
      <c r="E770" s="188" t="s">
        <v>5868</v>
      </c>
    </row>
    <row r="771" spans="1:5" x14ac:dyDescent="0.25">
      <c r="A771" s="356">
        <v>38002</v>
      </c>
      <c r="B771" s="16" t="s">
        <v>658</v>
      </c>
      <c r="C771" s="16" t="s">
        <v>23</v>
      </c>
      <c r="D771" s="16" t="s">
        <v>24</v>
      </c>
      <c r="E771" s="188" t="s">
        <v>5807</v>
      </c>
    </row>
    <row r="772" spans="1:5" x14ac:dyDescent="0.25">
      <c r="A772" s="356">
        <v>38003</v>
      </c>
      <c r="B772" s="16" t="s">
        <v>659</v>
      </c>
      <c r="C772" s="16" t="s">
        <v>23</v>
      </c>
      <c r="D772" s="16" t="s">
        <v>24</v>
      </c>
      <c r="E772" s="188" t="s">
        <v>7321</v>
      </c>
    </row>
    <row r="773" spans="1:5" x14ac:dyDescent="0.25">
      <c r="A773" s="356">
        <v>38004</v>
      </c>
      <c r="B773" s="16" t="s">
        <v>660</v>
      </c>
      <c r="C773" s="16" t="s">
        <v>23</v>
      </c>
      <c r="D773" s="16" t="s">
        <v>24</v>
      </c>
      <c r="E773" s="188" t="s">
        <v>6701</v>
      </c>
    </row>
    <row r="774" spans="1:5" x14ac:dyDescent="0.25">
      <c r="A774" s="356">
        <v>36327</v>
      </c>
      <c r="B774" s="16" t="s">
        <v>661</v>
      </c>
      <c r="C774" s="16" t="s">
        <v>23</v>
      </c>
      <c r="D774" s="16" t="s">
        <v>27</v>
      </c>
      <c r="E774" s="188" t="s">
        <v>6157</v>
      </c>
    </row>
    <row r="775" spans="1:5" x14ac:dyDescent="0.25">
      <c r="A775" s="356">
        <v>38992</v>
      </c>
      <c r="B775" s="16" t="s">
        <v>662</v>
      </c>
      <c r="C775" s="16" t="s">
        <v>23</v>
      </c>
      <c r="D775" s="16" t="s">
        <v>27</v>
      </c>
      <c r="E775" s="188" t="s">
        <v>5855</v>
      </c>
    </row>
    <row r="776" spans="1:5" x14ac:dyDescent="0.25">
      <c r="A776" s="356">
        <v>38993</v>
      </c>
      <c r="B776" s="16" t="s">
        <v>663</v>
      </c>
      <c r="C776" s="16" t="s">
        <v>23</v>
      </c>
      <c r="D776" s="16" t="s">
        <v>27</v>
      </c>
      <c r="E776" s="188" t="s">
        <v>5528</v>
      </c>
    </row>
    <row r="777" spans="1:5" x14ac:dyDescent="0.25">
      <c r="A777" s="356">
        <v>38418</v>
      </c>
      <c r="B777" s="16" t="s">
        <v>7322</v>
      </c>
      <c r="C777" s="16" t="s">
        <v>23</v>
      </c>
      <c r="D777" s="16" t="s">
        <v>24</v>
      </c>
      <c r="E777" s="188" t="s">
        <v>5503</v>
      </c>
    </row>
    <row r="778" spans="1:5" x14ac:dyDescent="0.25">
      <c r="A778" s="356">
        <v>39178</v>
      </c>
      <c r="B778" s="16" t="s">
        <v>664</v>
      </c>
      <c r="C778" s="16" t="s">
        <v>23</v>
      </c>
      <c r="D778" s="16" t="s">
        <v>24</v>
      </c>
      <c r="E778" s="188" t="s">
        <v>6599</v>
      </c>
    </row>
    <row r="779" spans="1:5" x14ac:dyDescent="0.25">
      <c r="A779" s="356">
        <v>39177</v>
      </c>
      <c r="B779" s="16" t="s">
        <v>665</v>
      </c>
      <c r="C779" s="16" t="s">
        <v>23</v>
      </c>
      <c r="D779" s="16" t="s">
        <v>24</v>
      </c>
      <c r="E779" s="188" t="s">
        <v>6377</v>
      </c>
    </row>
    <row r="780" spans="1:5" x14ac:dyDescent="0.25">
      <c r="A780" s="356">
        <v>39174</v>
      </c>
      <c r="B780" s="16" t="s">
        <v>666</v>
      </c>
      <c r="C780" s="16" t="s">
        <v>23</v>
      </c>
      <c r="D780" s="16" t="s">
        <v>24</v>
      </c>
      <c r="E780" s="188" t="s">
        <v>5449</v>
      </c>
    </row>
    <row r="781" spans="1:5" x14ac:dyDescent="0.25">
      <c r="A781" s="356">
        <v>39176</v>
      </c>
      <c r="B781" s="16" t="s">
        <v>667</v>
      </c>
      <c r="C781" s="16" t="s">
        <v>23</v>
      </c>
      <c r="D781" s="16" t="s">
        <v>24</v>
      </c>
      <c r="E781" s="188" t="s">
        <v>6144</v>
      </c>
    </row>
    <row r="782" spans="1:5" x14ac:dyDescent="0.25">
      <c r="A782" s="356">
        <v>39180</v>
      </c>
      <c r="B782" s="16" t="s">
        <v>668</v>
      </c>
      <c r="C782" s="16" t="s">
        <v>23</v>
      </c>
      <c r="D782" s="16" t="s">
        <v>24</v>
      </c>
      <c r="E782" s="188" t="s">
        <v>5720</v>
      </c>
    </row>
    <row r="783" spans="1:5" x14ac:dyDescent="0.25">
      <c r="A783" s="356">
        <v>39179</v>
      </c>
      <c r="B783" s="16" t="s">
        <v>669</v>
      </c>
      <c r="C783" s="16" t="s">
        <v>23</v>
      </c>
      <c r="D783" s="16" t="s">
        <v>24</v>
      </c>
      <c r="E783" s="188" t="s">
        <v>5846</v>
      </c>
    </row>
    <row r="784" spans="1:5" x14ac:dyDescent="0.25">
      <c r="A784" s="356">
        <v>39175</v>
      </c>
      <c r="B784" s="16" t="s">
        <v>670</v>
      </c>
      <c r="C784" s="16" t="s">
        <v>23</v>
      </c>
      <c r="D784" s="16" t="s">
        <v>24</v>
      </c>
      <c r="E784" s="188" t="s">
        <v>6101</v>
      </c>
    </row>
    <row r="785" spans="1:5" x14ac:dyDescent="0.25">
      <c r="A785" s="356">
        <v>39217</v>
      </c>
      <c r="B785" s="16" t="s">
        <v>671</v>
      </c>
      <c r="C785" s="16" t="s">
        <v>23</v>
      </c>
      <c r="D785" s="16" t="s">
        <v>24</v>
      </c>
      <c r="E785" s="188" t="s">
        <v>5610</v>
      </c>
    </row>
    <row r="786" spans="1:5" x14ac:dyDescent="0.25">
      <c r="A786" s="356">
        <v>39181</v>
      </c>
      <c r="B786" s="16" t="s">
        <v>672</v>
      </c>
      <c r="C786" s="16" t="s">
        <v>23</v>
      </c>
      <c r="D786" s="16" t="s">
        <v>24</v>
      </c>
      <c r="E786" s="188" t="s">
        <v>5561</v>
      </c>
    </row>
    <row r="787" spans="1:5" x14ac:dyDescent="0.25">
      <c r="A787" s="356">
        <v>39182</v>
      </c>
      <c r="B787" s="16" t="s">
        <v>673</v>
      </c>
      <c r="C787" s="16" t="s">
        <v>23</v>
      </c>
      <c r="D787" s="16" t="s">
        <v>24</v>
      </c>
      <c r="E787" s="188" t="s">
        <v>7323</v>
      </c>
    </row>
    <row r="788" spans="1:5" x14ac:dyDescent="0.25">
      <c r="A788" s="356">
        <v>12616</v>
      </c>
      <c r="B788" s="16" t="s">
        <v>674</v>
      </c>
      <c r="C788" s="16" t="s">
        <v>23</v>
      </c>
      <c r="D788" s="16" t="s">
        <v>27</v>
      </c>
      <c r="E788" s="188" t="s">
        <v>5565</v>
      </c>
    </row>
    <row r="789" spans="1:5" x14ac:dyDescent="0.25">
      <c r="A789" s="356">
        <v>1049</v>
      </c>
      <c r="B789" s="16" t="s">
        <v>675</v>
      </c>
      <c r="C789" s="16" t="s">
        <v>23</v>
      </c>
      <c r="D789" s="16" t="s">
        <v>24</v>
      </c>
      <c r="E789" s="188" t="s">
        <v>6514</v>
      </c>
    </row>
    <row r="790" spans="1:5" x14ac:dyDescent="0.25">
      <c r="A790" s="356">
        <v>1099</v>
      </c>
      <c r="B790" s="16" t="s">
        <v>676</v>
      </c>
      <c r="C790" s="16" t="s">
        <v>23</v>
      </c>
      <c r="D790" s="16" t="s">
        <v>24</v>
      </c>
      <c r="E790" s="188" t="s">
        <v>5613</v>
      </c>
    </row>
    <row r="791" spans="1:5" x14ac:dyDescent="0.25">
      <c r="A791" s="356">
        <v>39678</v>
      </c>
      <c r="B791" s="16" t="s">
        <v>677</v>
      </c>
      <c r="C791" s="16" t="s">
        <v>23</v>
      </c>
      <c r="D791" s="16" t="s">
        <v>24</v>
      </c>
      <c r="E791" s="188" t="s">
        <v>6330</v>
      </c>
    </row>
    <row r="792" spans="1:5" x14ac:dyDescent="0.25">
      <c r="A792" s="356">
        <v>1050</v>
      </c>
      <c r="B792" s="16" t="s">
        <v>678</v>
      </c>
      <c r="C792" s="16" t="s">
        <v>23</v>
      </c>
      <c r="D792" s="16" t="s">
        <v>24</v>
      </c>
      <c r="E792" s="188" t="s">
        <v>6206</v>
      </c>
    </row>
    <row r="793" spans="1:5" x14ac:dyDescent="0.25">
      <c r="A793" s="356">
        <v>1101</v>
      </c>
      <c r="B793" s="16" t="s">
        <v>679</v>
      </c>
      <c r="C793" s="16" t="s">
        <v>23</v>
      </c>
      <c r="D793" s="16" t="s">
        <v>24</v>
      </c>
      <c r="E793" s="188" t="s">
        <v>5899</v>
      </c>
    </row>
    <row r="794" spans="1:5" x14ac:dyDescent="0.25">
      <c r="A794" s="356">
        <v>1100</v>
      </c>
      <c r="B794" s="16" t="s">
        <v>680</v>
      </c>
      <c r="C794" s="16" t="s">
        <v>23</v>
      </c>
      <c r="D794" s="16" t="s">
        <v>24</v>
      </c>
      <c r="E794" s="188" t="s">
        <v>7324</v>
      </c>
    </row>
    <row r="795" spans="1:5" x14ac:dyDescent="0.25">
      <c r="A795" s="356">
        <v>39679</v>
      </c>
      <c r="B795" s="16" t="s">
        <v>681</v>
      </c>
      <c r="C795" s="16" t="s">
        <v>23</v>
      </c>
      <c r="D795" s="16" t="s">
        <v>24</v>
      </c>
      <c r="E795" s="188" t="s">
        <v>7325</v>
      </c>
    </row>
    <row r="796" spans="1:5" x14ac:dyDescent="0.25">
      <c r="A796" s="356">
        <v>1098</v>
      </c>
      <c r="B796" s="16" t="s">
        <v>682</v>
      </c>
      <c r="C796" s="16" t="s">
        <v>23</v>
      </c>
      <c r="D796" s="16" t="s">
        <v>24</v>
      </c>
      <c r="E796" s="188" t="s">
        <v>5556</v>
      </c>
    </row>
    <row r="797" spans="1:5" x14ac:dyDescent="0.25">
      <c r="A797" s="356">
        <v>1102</v>
      </c>
      <c r="B797" s="16" t="s">
        <v>683</v>
      </c>
      <c r="C797" s="16" t="s">
        <v>23</v>
      </c>
      <c r="D797" s="16" t="s">
        <v>24</v>
      </c>
      <c r="E797" s="188" t="s">
        <v>7326</v>
      </c>
    </row>
    <row r="798" spans="1:5" x14ac:dyDescent="0.25">
      <c r="A798" s="356">
        <v>1051</v>
      </c>
      <c r="B798" s="16" t="s">
        <v>684</v>
      </c>
      <c r="C798" s="16" t="s">
        <v>23</v>
      </c>
      <c r="D798" s="16" t="s">
        <v>24</v>
      </c>
      <c r="E798" s="188" t="s">
        <v>6708</v>
      </c>
    </row>
    <row r="799" spans="1:5" x14ac:dyDescent="0.25">
      <c r="A799" s="356">
        <v>37399</v>
      </c>
      <c r="B799" s="16" t="s">
        <v>685</v>
      </c>
      <c r="C799" s="16" t="s">
        <v>23</v>
      </c>
      <c r="D799" s="16" t="s">
        <v>24</v>
      </c>
      <c r="E799" s="188" t="s">
        <v>7327</v>
      </c>
    </row>
    <row r="800" spans="1:5" x14ac:dyDescent="0.25">
      <c r="A800" s="356">
        <v>41955</v>
      </c>
      <c r="B800" s="16" t="s">
        <v>686</v>
      </c>
      <c r="C800" s="16" t="s">
        <v>48</v>
      </c>
      <c r="D800" s="16" t="s">
        <v>24</v>
      </c>
      <c r="E800" s="188" t="s">
        <v>7328</v>
      </c>
    </row>
    <row r="801" spans="1:5" x14ac:dyDescent="0.25">
      <c r="A801" s="356">
        <v>41953</v>
      </c>
      <c r="B801" s="16" t="s">
        <v>687</v>
      </c>
      <c r="C801" s="16" t="s">
        <v>48</v>
      </c>
      <c r="D801" s="16" t="s">
        <v>24</v>
      </c>
      <c r="E801" s="188" t="s">
        <v>7329</v>
      </c>
    </row>
    <row r="802" spans="1:5" x14ac:dyDescent="0.25">
      <c r="A802" s="356">
        <v>41954</v>
      </c>
      <c r="B802" s="16" t="s">
        <v>688</v>
      </c>
      <c r="C802" s="16" t="s">
        <v>48</v>
      </c>
      <c r="D802" s="16" t="s">
        <v>24</v>
      </c>
      <c r="E802" s="188" t="s">
        <v>7330</v>
      </c>
    </row>
    <row r="803" spans="1:5" x14ac:dyDescent="0.25">
      <c r="A803" s="356">
        <v>25004</v>
      </c>
      <c r="B803" s="16" t="s">
        <v>689</v>
      </c>
      <c r="C803" s="16" t="s">
        <v>48</v>
      </c>
      <c r="D803" s="16" t="s">
        <v>27</v>
      </c>
      <c r="E803" s="188" t="s">
        <v>7331</v>
      </c>
    </row>
    <row r="804" spans="1:5" x14ac:dyDescent="0.25">
      <c r="A804" s="356">
        <v>25002</v>
      </c>
      <c r="B804" s="16" t="s">
        <v>690</v>
      </c>
      <c r="C804" s="16" t="s">
        <v>48</v>
      </c>
      <c r="D804" s="16" t="s">
        <v>27</v>
      </c>
      <c r="E804" s="188" t="s">
        <v>6458</v>
      </c>
    </row>
    <row r="805" spans="1:5" x14ac:dyDescent="0.25">
      <c r="A805" s="356">
        <v>37409</v>
      </c>
      <c r="B805" s="16" t="s">
        <v>691</v>
      </c>
      <c r="C805" s="16" t="s">
        <v>48</v>
      </c>
      <c r="D805" s="16" t="s">
        <v>27</v>
      </c>
      <c r="E805" s="188" t="s">
        <v>7332</v>
      </c>
    </row>
    <row r="806" spans="1:5" x14ac:dyDescent="0.25">
      <c r="A806" s="356">
        <v>841</v>
      </c>
      <c r="B806" s="16" t="s">
        <v>692</v>
      </c>
      <c r="C806" s="16" t="s">
        <v>48</v>
      </c>
      <c r="D806" s="16" t="s">
        <v>27</v>
      </c>
      <c r="E806" s="188" t="s">
        <v>7333</v>
      </c>
    </row>
    <row r="807" spans="1:5" x14ac:dyDescent="0.25">
      <c r="A807" s="356">
        <v>25005</v>
      </c>
      <c r="B807" s="16" t="s">
        <v>693</v>
      </c>
      <c r="C807" s="16" t="s">
        <v>48</v>
      </c>
      <c r="D807" s="16" t="s">
        <v>27</v>
      </c>
      <c r="E807" s="188" t="s">
        <v>6742</v>
      </c>
    </row>
    <row r="808" spans="1:5" x14ac:dyDescent="0.25">
      <c r="A808" s="356">
        <v>25003</v>
      </c>
      <c r="B808" s="16" t="s">
        <v>694</v>
      </c>
      <c r="C808" s="16" t="s">
        <v>48</v>
      </c>
      <c r="D808" s="16" t="s">
        <v>27</v>
      </c>
      <c r="E808" s="188" t="s">
        <v>7334</v>
      </c>
    </row>
    <row r="809" spans="1:5" x14ac:dyDescent="0.25">
      <c r="A809" s="356">
        <v>37410</v>
      </c>
      <c r="B809" s="16" t="s">
        <v>695</v>
      </c>
      <c r="C809" s="16" t="s">
        <v>48</v>
      </c>
      <c r="D809" s="16" t="s">
        <v>27</v>
      </c>
      <c r="E809" s="188" t="s">
        <v>6742</v>
      </c>
    </row>
    <row r="810" spans="1:5" x14ac:dyDescent="0.25">
      <c r="A810" s="356">
        <v>842</v>
      </c>
      <c r="B810" s="16" t="s">
        <v>696</v>
      </c>
      <c r="C810" s="16" t="s">
        <v>48</v>
      </c>
      <c r="D810" s="16" t="s">
        <v>27</v>
      </c>
      <c r="E810" s="188" t="s">
        <v>7335</v>
      </c>
    </row>
    <row r="811" spans="1:5" x14ac:dyDescent="0.25">
      <c r="A811" s="356">
        <v>862</v>
      </c>
      <c r="B811" s="16" t="s">
        <v>697</v>
      </c>
      <c r="C811" s="16" t="s">
        <v>44</v>
      </c>
      <c r="D811" s="16" t="s">
        <v>24</v>
      </c>
      <c r="E811" s="188" t="s">
        <v>5501</v>
      </c>
    </row>
    <row r="812" spans="1:5" x14ac:dyDescent="0.25">
      <c r="A812" s="356">
        <v>866</v>
      </c>
      <c r="B812" s="16" t="s">
        <v>698</v>
      </c>
      <c r="C812" s="16" t="s">
        <v>44</v>
      </c>
      <c r="D812" s="16" t="s">
        <v>24</v>
      </c>
      <c r="E812" s="188" t="s">
        <v>7336</v>
      </c>
    </row>
    <row r="813" spans="1:5" x14ac:dyDescent="0.25">
      <c r="A813" s="356">
        <v>892</v>
      </c>
      <c r="B813" s="16" t="s">
        <v>699</v>
      </c>
      <c r="C813" s="16" t="s">
        <v>44</v>
      </c>
      <c r="D813" s="16" t="s">
        <v>24</v>
      </c>
      <c r="E813" s="188" t="s">
        <v>7337</v>
      </c>
    </row>
    <row r="814" spans="1:5" x14ac:dyDescent="0.25">
      <c r="A814" s="356">
        <v>857</v>
      </c>
      <c r="B814" s="16" t="s">
        <v>700</v>
      </c>
      <c r="C814" s="16" t="s">
        <v>44</v>
      </c>
      <c r="D814" s="16" t="s">
        <v>33</v>
      </c>
      <c r="E814" s="188" t="s">
        <v>7338</v>
      </c>
    </row>
    <row r="815" spans="1:5" x14ac:dyDescent="0.25">
      <c r="A815" s="356">
        <v>37404</v>
      </c>
      <c r="B815" s="16" t="s">
        <v>701</v>
      </c>
      <c r="C815" s="16" t="s">
        <v>44</v>
      </c>
      <c r="D815" s="16" t="s">
        <v>24</v>
      </c>
      <c r="E815" s="188" t="s">
        <v>7339</v>
      </c>
    </row>
    <row r="816" spans="1:5" x14ac:dyDescent="0.25">
      <c r="A816" s="356">
        <v>868</v>
      </c>
      <c r="B816" s="16" t="s">
        <v>702</v>
      </c>
      <c r="C816" s="16" t="s">
        <v>44</v>
      </c>
      <c r="D816" s="16" t="s">
        <v>24</v>
      </c>
      <c r="E816" s="188" t="s">
        <v>6728</v>
      </c>
    </row>
    <row r="817" spans="1:5" x14ac:dyDescent="0.25">
      <c r="A817" s="356">
        <v>870</v>
      </c>
      <c r="B817" s="16" t="s">
        <v>703</v>
      </c>
      <c r="C817" s="16" t="s">
        <v>44</v>
      </c>
      <c r="D817" s="16" t="s">
        <v>24</v>
      </c>
      <c r="E817" s="188" t="s">
        <v>7340</v>
      </c>
    </row>
    <row r="818" spans="1:5" x14ac:dyDescent="0.25">
      <c r="A818" s="356">
        <v>863</v>
      </c>
      <c r="B818" s="16" t="s">
        <v>704</v>
      </c>
      <c r="C818" s="16" t="s">
        <v>44</v>
      </c>
      <c r="D818" s="16" t="s">
        <v>24</v>
      </c>
      <c r="E818" s="188" t="s">
        <v>5818</v>
      </c>
    </row>
    <row r="819" spans="1:5" x14ac:dyDescent="0.25">
      <c r="A819" s="356">
        <v>867</v>
      </c>
      <c r="B819" s="16" t="s">
        <v>705</v>
      </c>
      <c r="C819" s="16" t="s">
        <v>44</v>
      </c>
      <c r="D819" s="16" t="s">
        <v>24</v>
      </c>
      <c r="E819" s="188" t="s">
        <v>6456</v>
      </c>
    </row>
    <row r="820" spans="1:5" x14ac:dyDescent="0.25">
      <c r="A820" s="356">
        <v>891</v>
      </c>
      <c r="B820" s="16" t="s">
        <v>706</v>
      </c>
      <c r="C820" s="16" t="s">
        <v>44</v>
      </c>
      <c r="D820" s="16" t="s">
        <v>24</v>
      </c>
      <c r="E820" s="188" t="s">
        <v>7341</v>
      </c>
    </row>
    <row r="821" spans="1:5" x14ac:dyDescent="0.25">
      <c r="A821" s="356">
        <v>864</v>
      </c>
      <c r="B821" s="16" t="s">
        <v>707</v>
      </c>
      <c r="C821" s="16" t="s">
        <v>44</v>
      </c>
      <c r="D821" s="16" t="s">
        <v>24</v>
      </c>
      <c r="E821" s="188" t="s">
        <v>5430</v>
      </c>
    </row>
    <row r="822" spans="1:5" x14ac:dyDescent="0.25">
      <c r="A822" s="356">
        <v>865</v>
      </c>
      <c r="B822" s="16" t="s">
        <v>708</v>
      </c>
      <c r="C822" s="16" t="s">
        <v>44</v>
      </c>
      <c r="D822" s="16" t="s">
        <v>24</v>
      </c>
      <c r="E822" s="188" t="s">
        <v>7342</v>
      </c>
    </row>
    <row r="823" spans="1:5" x14ac:dyDescent="0.25">
      <c r="A823" s="356">
        <v>1006</v>
      </c>
      <c r="B823" s="16" t="s">
        <v>709</v>
      </c>
      <c r="C823" s="16" t="s">
        <v>44</v>
      </c>
      <c r="D823" s="16" t="s">
        <v>24</v>
      </c>
      <c r="E823" s="188" t="s">
        <v>7343</v>
      </c>
    </row>
    <row r="824" spans="1:5" x14ac:dyDescent="0.25">
      <c r="A824" s="356">
        <v>948</v>
      </c>
      <c r="B824" s="16" t="s">
        <v>710</v>
      </c>
      <c r="C824" s="16" t="s">
        <v>44</v>
      </c>
      <c r="D824" s="16" t="s">
        <v>27</v>
      </c>
      <c r="E824" s="188" t="s">
        <v>7344</v>
      </c>
    </row>
    <row r="825" spans="1:5" x14ac:dyDescent="0.25">
      <c r="A825" s="356">
        <v>947</v>
      </c>
      <c r="B825" s="16" t="s">
        <v>711</v>
      </c>
      <c r="C825" s="16" t="s">
        <v>44</v>
      </c>
      <c r="D825" s="16" t="s">
        <v>27</v>
      </c>
      <c r="E825" s="188" t="s">
        <v>6352</v>
      </c>
    </row>
    <row r="826" spans="1:5" x14ac:dyDescent="0.25">
      <c r="A826" s="356">
        <v>911</v>
      </c>
      <c r="B826" s="16" t="s">
        <v>712</v>
      </c>
      <c r="C826" s="16" t="s">
        <v>44</v>
      </c>
      <c r="D826" s="16" t="s">
        <v>27</v>
      </c>
      <c r="E826" s="188" t="s">
        <v>5961</v>
      </c>
    </row>
    <row r="827" spans="1:5" x14ac:dyDescent="0.25">
      <c r="A827" s="356">
        <v>925</v>
      </c>
      <c r="B827" s="16" t="s">
        <v>713</v>
      </c>
      <c r="C827" s="16" t="s">
        <v>44</v>
      </c>
      <c r="D827" s="16" t="s">
        <v>27</v>
      </c>
      <c r="E827" s="188" t="s">
        <v>7345</v>
      </c>
    </row>
    <row r="828" spans="1:5" x14ac:dyDescent="0.25">
      <c r="A828" s="356">
        <v>954</v>
      </c>
      <c r="B828" s="16" t="s">
        <v>714</v>
      </c>
      <c r="C828" s="16" t="s">
        <v>44</v>
      </c>
      <c r="D828" s="16" t="s">
        <v>27</v>
      </c>
      <c r="E828" s="188" t="s">
        <v>7346</v>
      </c>
    </row>
    <row r="829" spans="1:5" x14ac:dyDescent="0.25">
      <c r="A829" s="356">
        <v>901</v>
      </c>
      <c r="B829" s="16" t="s">
        <v>715</v>
      </c>
      <c r="C829" s="16" t="s">
        <v>44</v>
      </c>
      <c r="D829" s="16" t="s">
        <v>27</v>
      </c>
      <c r="E829" s="188" t="s">
        <v>6468</v>
      </c>
    </row>
    <row r="830" spans="1:5" x14ac:dyDescent="0.25">
      <c r="A830" s="356">
        <v>926</v>
      </c>
      <c r="B830" s="16" t="s">
        <v>716</v>
      </c>
      <c r="C830" s="16" t="s">
        <v>44</v>
      </c>
      <c r="D830" s="16" t="s">
        <v>27</v>
      </c>
      <c r="E830" s="188" t="s">
        <v>7347</v>
      </c>
    </row>
    <row r="831" spans="1:5" x14ac:dyDescent="0.25">
      <c r="A831" s="356">
        <v>912</v>
      </c>
      <c r="B831" s="16" t="s">
        <v>717</v>
      </c>
      <c r="C831" s="16" t="s">
        <v>44</v>
      </c>
      <c r="D831" s="16" t="s">
        <v>27</v>
      </c>
      <c r="E831" s="188" t="s">
        <v>7348</v>
      </c>
    </row>
    <row r="832" spans="1:5" x14ac:dyDescent="0.25">
      <c r="A832" s="356">
        <v>955</v>
      </c>
      <c r="B832" s="16" t="s">
        <v>718</v>
      </c>
      <c r="C832" s="16" t="s">
        <v>44</v>
      </c>
      <c r="D832" s="16" t="s">
        <v>27</v>
      </c>
      <c r="E832" s="188" t="s">
        <v>7349</v>
      </c>
    </row>
    <row r="833" spans="1:5" x14ac:dyDescent="0.25">
      <c r="A833" s="356">
        <v>946</v>
      </c>
      <c r="B833" s="16" t="s">
        <v>719</v>
      </c>
      <c r="C833" s="16" t="s">
        <v>44</v>
      </c>
      <c r="D833" s="16" t="s">
        <v>27</v>
      </c>
      <c r="E833" s="188" t="s">
        <v>5647</v>
      </c>
    </row>
    <row r="834" spans="1:5" x14ac:dyDescent="0.25">
      <c r="A834" s="356">
        <v>953</v>
      </c>
      <c r="B834" s="16" t="s">
        <v>720</v>
      </c>
      <c r="C834" s="16" t="s">
        <v>44</v>
      </c>
      <c r="D834" s="16" t="s">
        <v>27</v>
      </c>
      <c r="E834" s="188" t="s">
        <v>6751</v>
      </c>
    </row>
    <row r="835" spans="1:5" x14ac:dyDescent="0.25">
      <c r="A835" s="356">
        <v>902</v>
      </c>
      <c r="B835" s="16" t="s">
        <v>721</v>
      </c>
      <c r="C835" s="16" t="s">
        <v>44</v>
      </c>
      <c r="D835" s="16" t="s">
        <v>27</v>
      </c>
      <c r="E835" s="188" t="s">
        <v>7350</v>
      </c>
    </row>
    <row r="836" spans="1:5" x14ac:dyDescent="0.25">
      <c r="A836" s="356">
        <v>927</v>
      </c>
      <c r="B836" s="16" t="s">
        <v>722</v>
      </c>
      <c r="C836" s="16" t="s">
        <v>44</v>
      </c>
      <c r="D836" s="16" t="s">
        <v>27</v>
      </c>
      <c r="E836" s="188" t="s">
        <v>7351</v>
      </c>
    </row>
    <row r="837" spans="1:5" x14ac:dyDescent="0.25">
      <c r="A837" s="356">
        <v>913</v>
      </c>
      <c r="B837" s="16" t="s">
        <v>723</v>
      </c>
      <c r="C837" s="16" t="s">
        <v>44</v>
      </c>
      <c r="D837" s="16" t="s">
        <v>27</v>
      </c>
      <c r="E837" s="188" t="s">
        <v>7352</v>
      </c>
    </row>
    <row r="838" spans="1:5" x14ac:dyDescent="0.25">
      <c r="A838" s="356">
        <v>903</v>
      </c>
      <c r="B838" s="16" t="s">
        <v>724</v>
      </c>
      <c r="C838" s="16" t="s">
        <v>44</v>
      </c>
      <c r="D838" s="16" t="s">
        <v>27</v>
      </c>
      <c r="E838" s="188" t="s">
        <v>7353</v>
      </c>
    </row>
    <row r="839" spans="1:5" x14ac:dyDescent="0.25">
      <c r="A839" s="356">
        <v>945</v>
      </c>
      <c r="B839" s="16" t="s">
        <v>725</v>
      </c>
      <c r="C839" s="16" t="s">
        <v>44</v>
      </c>
      <c r="D839" s="16" t="s">
        <v>27</v>
      </c>
      <c r="E839" s="188" t="s">
        <v>7354</v>
      </c>
    </row>
    <row r="840" spans="1:5" x14ac:dyDescent="0.25">
      <c r="A840" s="356">
        <v>914</v>
      </c>
      <c r="B840" s="16" t="s">
        <v>726</v>
      </c>
      <c r="C840" s="16" t="s">
        <v>44</v>
      </c>
      <c r="D840" s="16" t="s">
        <v>27</v>
      </c>
      <c r="E840" s="188" t="s">
        <v>7355</v>
      </c>
    </row>
    <row r="841" spans="1:5" x14ac:dyDescent="0.25">
      <c r="A841" s="356">
        <v>993</v>
      </c>
      <c r="B841" s="16" t="s">
        <v>727</v>
      </c>
      <c r="C841" s="16" t="s">
        <v>44</v>
      </c>
      <c r="D841" s="16" t="s">
        <v>24</v>
      </c>
      <c r="E841" s="188" t="s">
        <v>5869</v>
      </c>
    </row>
    <row r="842" spans="1:5" x14ac:dyDescent="0.25">
      <c r="A842" s="356">
        <v>1020</v>
      </c>
      <c r="B842" s="16" t="s">
        <v>728</v>
      </c>
      <c r="C842" s="16" t="s">
        <v>44</v>
      </c>
      <c r="D842" s="16" t="s">
        <v>24</v>
      </c>
      <c r="E842" s="188" t="s">
        <v>5480</v>
      </c>
    </row>
    <row r="843" spans="1:5" x14ac:dyDescent="0.25">
      <c r="A843" s="356">
        <v>1017</v>
      </c>
      <c r="B843" s="16" t="s">
        <v>729</v>
      </c>
      <c r="C843" s="16" t="s">
        <v>44</v>
      </c>
      <c r="D843" s="16" t="s">
        <v>24</v>
      </c>
      <c r="E843" s="188" t="s">
        <v>7356</v>
      </c>
    </row>
    <row r="844" spans="1:5" x14ac:dyDescent="0.25">
      <c r="A844" s="356">
        <v>999</v>
      </c>
      <c r="B844" s="16" t="s">
        <v>730</v>
      </c>
      <c r="C844" s="16" t="s">
        <v>44</v>
      </c>
      <c r="D844" s="16" t="s">
        <v>24</v>
      </c>
      <c r="E844" s="188" t="s">
        <v>7357</v>
      </c>
    </row>
    <row r="845" spans="1:5" x14ac:dyDescent="0.25">
      <c r="A845" s="356">
        <v>995</v>
      </c>
      <c r="B845" s="16" t="s">
        <v>731</v>
      </c>
      <c r="C845" s="16" t="s">
        <v>44</v>
      </c>
      <c r="D845" s="16" t="s">
        <v>24</v>
      </c>
      <c r="E845" s="188" t="s">
        <v>7358</v>
      </c>
    </row>
    <row r="846" spans="1:5" x14ac:dyDescent="0.25">
      <c r="A846" s="356">
        <v>1000</v>
      </c>
      <c r="B846" s="16" t="s">
        <v>732</v>
      </c>
      <c r="C846" s="16" t="s">
        <v>44</v>
      </c>
      <c r="D846" s="16" t="s">
        <v>24</v>
      </c>
      <c r="E846" s="188" t="s">
        <v>7359</v>
      </c>
    </row>
    <row r="847" spans="1:5" x14ac:dyDescent="0.25">
      <c r="A847" s="356">
        <v>1022</v>
      </c>
      <c r="B847" s="16" t="s">
        <v>733</v>
      </c>
      <c r="C847" s="16" t="s">
        <v>44</v>
      </c>
      <c r="D847" s="16" t="s">
        <v>24</v>
      </c>
      <c r="E847" s="188" t="s">
        <v>5965</v>
      </c>
    </row>
    <row r="848" spans="1:5" x14ac:dyDescent="0.25">
      <c r="A848" s="356">
        <v>1015</v>
      </c>
      <c r="B848" s="16" t="s">
        <v>734</v>
      </c>
      <c r="C848" s="16" t="s">
        <v>44</v>
      </c>
      <c r="D848" s="16" t="s">
        <v>24</v>
      </c>
      <c r="E848" s="188" t="s">
        <v>7360</v>
      </c>
    </row>
    <row r="849" spans="1:5" x14ac:dyDescent="0.25">
      <c r="A849" s="356">
        <v>996</v>
      </c>
      <c r="B849" s="16" t="s">
        <v>735</v>
      </c>
      <c r="C849" s="16" t="s">
        <v>44</v>
      </c>
      <c r="D849" s="16" t="s">
        <v>24</v>
      </c>
      <c r="E849" s="188" t="s">
        <v>7361</v>
      </c>
    </row>
    <row r="850" spans="1:5" x14ac:dyDescent="0.25">
      <c r="A850" s="356">
        <v>1001</v>
      </c>
      <c r="B850" s="16" t="s">
        <v>736</v>
      </c>
      <c r="C850" s="16" t="s">
        <v>44</v>
      </c>
      <c r="D850" s="16" t="s">
        <v>24</v>
      </c>
      <c r="E850" s="188" t="s">
        <v>7362</v>
      </c>
    </row>
    <row r="851" spans="1:5" x14ac:dyDescent="0.25">
      <c r="A851" s="356">
        <v>1019</v>
      </c>
      <c r="B851" s="16" t="s">
        <v>737</v>
      </c>
      <c r="C851" s="16" t="s">
        <v>44</v>
      </c>
      <c r="D851" s="16" t="s">
        <v>24</v>
      </c>
      <c r="E851" s="188" t="s">
        <v>6698</v>
      </c>
    </row>
    <row r="852" spans="1:5" x14ac:dyDescent="0.25">
      <c r="A852" s="356">
        <v>1021</v>
      </c>
      <c r="B852" s="16" t="s">
        <v>738</v>
      </c>
      <c r="C852" s="16" t="s">
        <v>44</v>
      </c>
      <c r="D852" s="16" t="s">
        <v>24</v>
      </c>
      <c r="E852" s="188" t="s">
        <v>5835</v>
      </c>
    </row>
    <row r="853" spans="1:5" x14ac:dyDescent="0.25">
      <c r="A853" s="356">
        <v>39249</v>
      </c>
      <c r="B853" s="16" t="s">
        <v>739</v>
      </c>
      <c r="C853" s="16" t="s">
        <v>44</v>
      </c>
      <c r="D853" s="16" t="s">
        <v>24</v>
      </c>
      <c r="E853" s="188" t="s">
        <v>7363</v>
      </c>
    </row>
    <row r="854" spans="1:5" x14ac:dyDescent="0.25">
      <c r="A854" s="356">
        <v>1018</v>
      </c>
      <c r="B854" s="16" t="s">
        <v>740</v>
      </c>
      <c r="C854" s="16" t="s">
        <v>44</v>
      </c>
      <c r="D854" s="16" t="s">
        <v>24</v>
      </c>
      <c r="E854" s="188" t="s">
        <v>7364</v>
      </c>
    </row>
    <row r="855" spans="1:5" x14ac:dyDescent="0.25">
      <c r="A855" s="356">
        <v>39250</v>
      </c>
      <c r="B855" s="16" t="s">
        <v>741</v>
      </c>
      <c r="C855" s="16" t="s">
        <v>44</v>
      </c>
      <c r="D855" s="16" t="s">
        <v>24</v>
      </c>
      <c r="E855" s="188" t="s">
        <v>7365</v>
      </c>
    </row>
    <row r="856" spans="1:5" x14ac:dyDescent="0.25">
      <c r="A856" s="356">
        <v>994</v>
      </c>
      <c r="B856" s="16" t="s">
        <v>742</v>
      </c>
      <c r="C856" s="16" t="s">
        <v>44</v>
      </c>
      <c r="D856" s="16" t="s">
        <v>24</v>
      </c>
      <c r="E856" s="188" t="s">
        <v>6006</v>
      </c>
    </row>
    <row r="857" spans="1:5" x14ac:dyDescent="0.25">
      <c r="A857" s="356">
        <v>977</v>
      </c>
      <c r="B857" s="16" t="s">
        <v>743</v>
      </c>
      <c r="C857" s="16" t="s">
        <v>44</v>
      </c>
      <c r="D857" s="16" t="s">
        <v>24</v>
      </c>
      <c r="E857" s="188" t="s">
        <v>6554</v>
      </c>
    </row>
    <row r="858" spans="1:5" x14ac:dyDescent="0.25">
      <c r="A858" s="356">
        <v>998</v>
      </c>
      <c r="B858" s="16" t="s">
        <v>744</v>
      </c>
      <c r="C858" s="16" t="s">
        <v>44</v>
      </c>
      <c r="D858" s="16" t="s">
        <v>24</v>
      </c>
      <c r="E858" s="188" t="s">
        <v>6629</v>
      </c>
    </row>
    <row r="859" spans="1:5" x14ac:dyDescent="0.25">
      <c r="A859" s="356">
        <v>39251</v>
      </c>
      <c r="B859" s="16" t="s">
        <v>745</v>
      </c>
      <c r="C859" s="16" t="s">
        <v>44</v>
      </c>
      <c r="D859" s="16" t="s">
        <v>24</v>
      </c>
      <c r="E859" s="188" t="s">
        <v>5917</v>
      </c>
    </row>
    <row r="860" spans="1:5" x14ac:dyDescent="0.25">
      <c r="A860" s="356">
        <v>1011</v>
      </c>
      <c r="B860" s="16" t="s">
        <v>746</v>
      </c>
      <c r="C860" s="16" t="s">
        <v>44</v>
      </c>
      <c r="D860" s="16" t="s">
        <v>24</v>
      </c>
      <c r="E860" s="188" t="s">
        <v>5594</v>
      </c>
    </row>
    <row r="861" spans="1:5" x14ac:dyDescent="0.25">
      <c r="A861" s="356">
        <v>39252</v>
      </c>
      <c r="B861" s="16" t="s">
        <v>747</v>
      </c>
      <c r="C861" s="16" t="s">
        <v>44</v>
      </c>
      <c r="D861" s="16" t="s">
        <v>24</v>
      </c>
      <c r="E861" s="188" t="s">
        <v>5449</v>
      </c>
    </row>
    <row r="862" spans="1:5" x14ac:dyDescent="0.25">
      <c r="A862" s="356">
        <v>1013</v>
      </c>
      <c r="B862" s="16" t="s">
        <v>748</v>
      </c>
      <c r="C862" s="16" t="s">
        <v>44</v>
      </c>
      <c r="D862" s="16" t="s">
        <v>24</v>
      </c>
      <c r="E862" s="188" t="s">
        <v>5580</v>
      </c>
    </row>
    <row r="863" spans="1:5" x14ac:dyDescent="0.25">
      <c r="A863" s="356">
        <v>980</v>
      </c>
      <c r="B863" s="16" t="s">
        <v>749</v>
      </c>
      <c r="C863" s="16" t="s">
        <v>44</v>
      </c>
      <c r="D863" s="16" t="s">
        <v>24</v>
      </c>
      <c r="E863" s="188" t="s">
        <v>7366</v>
      </c>
    </row>
    <row r="864" spans="1:5" x14ac:dyDescent="0.25">
      <c r="A864" s="356">
        <v>39237</v>
      </c>
      <c r="B864" s="16" t="s">
        <v>750</v>
      </c>
      <c r="C864" s="16" t="s">
        <v>44</v>
      </c>
      <c r="D864" s="16" t="s">
        <v>24</v>
      </c>
      <c r="E864" s="188" t="s">
        <v>7367</v>
      </c>
    </row>
    <row r="865" spans="1:5" x14ac:dyDescent="0.25">
      <c r="A865" s="356">
        <v>39238</v>
      </c>
      <c r="B865" s="16" t="s">
        <v>751</v>
      </c>
      <c r="C865" s="16" t="s">
        <v>44</v>
      </c>
      <c r="D865" s="16" t="s">
        <v>24</v>
      </c>
      <c r="E865" s="188" t="s">
        <v>7368</v>
      </c>
    </row>
    <row r="866" spans="1:5" x14ac:dyDescent="0.25">
      <c r="A866" s="356">
        <v>979</v>
      </c>
      <c r="B866" s="16" t="s">
        <v>752</v>
      </c>
      <c r="C866" s="16" t="s">
        <v>44</v>
      </c>
      <c r="D866" s="16" t="s">
        <v>33</v>
      </c>
      <c r="E866" s="188" t="s">
        <v>7369</v>
      </c>
    </row>
    <row r="867" spans="1:5" x14ac:dyDescent="0.25">
      <c r="A867" s="356">
        <v>39239</v>
      </c>
      <c r="B867" s="16" t="s">
        <v>753</v>
      </c>
      <c r="C867" s="16" t="s">
        <v>44</v>
      </c>
      <c r="D867" s="16" t="s">
        <v>24</v>
      </c>
      <c r="E867" s="188" t="s">
        <v>7370</v>
      </c>
    </row>
    <row r="868" spans="1:5" x14ac:dyDescent="0.25">
      <c r="A868" s="356">
        <v>1014</v>
      </c>
      <c r="B868" s="16" t="s">
        <v>754</v>
      </c>
      <c r="C868" s="16" t="s">
        <v>44</v>
      </c>
      <c r="D868" s="16" t="s">
        <v>24</v>
      </c>
      <c r="E868" s="188" t="s">
        <v>6725</v>
      </c>
    </row>
    <row r="869" spans="1:5" x14ac:dyDescent="0.25">
      <c r="A869" s="356">
        <v>39240</v>
      </c>
      <c r="B869" s="16" t="s">
        <v>755</v>
      </c>
      <c r="C869" s="16" t="s">
        <v>44</v>
      </c>
      <c r="D869" s="16" t="s">
        <v>24</v>
      </c>
      <c r="E869" s="188" t="s">
        <v>7371</v>
      </c>
    </row>
    <row r="870" spans="1:5" x14ac:dyDescent="0.25">
      <c r="A870" s="356">
        <v>39232</v>
      </c>
      <c r="B870" s="16" t="s">
        <v>756</v>
      </c>
      <c r="C870" s="16" t="s">
        <v>44</v>
      </c>
      <c r="D870" s="16" t="s">
        <v>24</v>
      </c>
      <c r="E870" s="188" t="s">
        <v>7372</v>
      </c>
    </row>
    <row r="871" spans="1:5" x14ac:dyDescent="0.25">
      <c r="A871" s="356">
        <v>39233</v>
      </c>
      <c r="B871" s="16" t="s">
        <v>757</v>
      </c>
      <c r="C871" s="16" t="s">
        <v>44</v>
      </c>
      <c r="D871" s="16" t="s">
        <v>24</v>
      </c>
      <c r="E871" s="188" t="s">
        <v>6043</v>
      </c>
    </row>
    <row r="872" spans="1:5" x14ac:dyDescent="0.25">
      <c r="A872" s="356">
        <v>981</v>
      </c>
      <c r="B872" s="16" t="s">
        <v>758</v>
      </c>
      <c r="C872" s="16" t="s">
        <v>44</v>
      </c>
      <c r="D872" s="16" t="s">
        <v>24</v>
      </c>
      <c r="E872" s="188" t="s">
        <v>6055</v>
      </c>
    </row>
    <row r="873" spans="1:5" x14ac:dyDescent="0.25">
      <c r="A873" s="356">
        <v>39234</v>
      </c>
      <c r="B873" s="16" t="s">
        <v>759</v>
      </c>
      <c r="C873" s="16" t="s">
        <v>44</v>
      </c>
      <c r="D873" s="16" t="s">
        <v>24</v>
      </c>
      <c r="E873" s="188" t="s">
        <v>7373</v>
      </c>
    </row>
    <row r="874" spans="1:5" x14ac:dyDescent="0.25">
      <c r="A874" s="356">
        <v>982</v>
      </c>
      <c r="B874" s="16" t="s">
        <v>760</v>
      </c>
      <c r="C874" s="16" t="s">
        <v>44</v>
      </c>
      <c r="D874" s="16" t="s">
        <v>24</v>
      </c>
      <c r="E874" s="188" t="s">
        <v>6417</v>
      </c>
    </row>
    <row r="875" spans="1:5" x14ac:dyDescent="0.25">
      <c r="A875" s="356">
        <v>39235</v>
      </c>
      <c r="B875" s="16" t="s">
        <v>761</v>
      </c>
      <c r="C875" s="16" t="s">
        <v>44</v>
      </c>
      <c r="D875" s="16" t="s">
        <v>24</v>
      </c>
      <c r="E875" s="188" t="s">
        <v>7374</v>
      </c>
    </row>
    <row r="876" spans="1:5" x14ac:dyDescent="0.25">
      <c r="A876" s="356">
        <v>39236</v>
      </c>
      <c r="B876" s="16" t="s">
        <v>762</v>
      </c>
      <c r="C876" s="16" t="s">
        <v>44</v>
      </c>
      <c r="D876" s="16" t="s">
        <v>24</v>
      </c>
      <c r="E876" s="188" t="s">
        <v>7375</v>
      </c>
    </row>
    <row r="877" spans="1:5" x14ac:dyDescent="0.25">
      <c r="A877" s="356">
        <v>876</v>
      </c>
      <c r="B877" s="16" t="s">
        <v>763</v>
      </c>
      <c r="C877" s="16" t="s">
        <v>44</v>
      </c>
      <c r="D877" s="16" t="s">
        <v>24</v>
      </c>
      <c r="E877" s="188" t="s">
        <v>7376</v>
      </c>
    </row>
    <row r="878" spans="1:5" x14ac:dyDescent="0.25">
      <c r="A878" s="356">
        <v>877</v>
      </c>
      <c r="B878" s="16" t="s">
        <v>764</v>
      </c>
      <c r="C878" s="16" t="s">
        <v>44</v>
      </c>
      <c r="D878" s="16" t="s">
        <v>24</v>
      </c>
      <c r="E878" s="188" t="s">
        <v>7377</v>
      </c>
    </row>
    <row r="879" spans="1:5" x14ac:dyDescent="0.25">
      <c r="A879" s="356">
        <v>882</v>
      </c>
      <c r="B879" s="16" t="s">
        <v>765</v>
      </c>
      <c r="C879" s="16" t="s">
        <v>44</v>
      </c>
      <c r="D879" s="16" t="s">
        <v>24</v>
      </c>
      <c r="E879" s="188" t="s">
        <v>7378</v>
      </c>
    </row>
    <row r="880" spans="1:5" x14ac:dyDescent="0.25">
      <c r="A880" s="356">
        <v>878</v>
      </c>
      <c r="B880" s="16" t="s">
        <v>766</v>
      </c>
      <c r="C880" s="16" t="s">
        <v>44</v>
      </c>
      <c r="D880" s="16" t="s">
        <v>24</v>
      </c>
      <c r="E880" s="188" t="s">
        <v>7379</v>
      </c>
    </row>
    <row r="881" spans="1:5" x14ac:dyDescent="0.25">
      <c r="A881" s="356">
        <v>879</v>
      </c>
      <c r="B881" s="16" t="s">
        <v>767</v>
      </c>
      <c r="C881" s="16" t="s">
        <v>44</v>
      </c>
      <c r="D881" s="16" t="s">
        <v>24</v>
      </c>
      <c r="E881" s="188" t="s">
        <v>7380</v>
      </c>
    </row>
    <row r="882" spans="1:5" x14ac:dyDescent="0.25">
      <c r="A882" s="356">
        <v>880</v>
      </c>
      <c r="B882" s="16" t="s">
        <v>768</v>
      </c>
      <c r="C882" s="16" t="s">
        <v>44</v>
      </c>
      <c r="D882" s="16" t="s">
        <v>24</v>
      </c>
      <c r="E882" s="188" t="s">
        <v>5909</v>
      </c>
    </row>
    <row r="883" spans="1:5" x14ac:dyDescent="0.25">
      <c r="A883" s="356">
        <v>873</v>
      </c>
      <c r="B883" s="16" t="s">
        <v>769</v>
      </c>
      <c r="C883" s="16" t="s">
        <v>44</v>
      </c>
      <c r="D883" s="16" t="s">
        <v>24</v>
      </c>
      <c r="E883" s="188" t="s">
        <v>7381</v>
      </c>
    </row>
    <row r="884" spans="1:5" x14ac:dyDescent="0.25">
      <c r="A884" s="356">
        <v>881</v>
      </c>
      <c r="B884" s="16" t="s">
        <v>770</v>
      </c>
      <c r="C884" s="16" t="s">
        <v>44</v>
      </c>
      <c r="D884" s="16" t="s">
        <v>24</v>
      </c>
      <c r="E884" s="188" t="s">
        <v>7382</v>
      </c>
    </row>
    <row r="885" spans="1:5" x14ac:dyDescent="0.25">
      <c r="A885" s="356">
        <v>874</v>
      </c>
      <c r="B885" s="16" t="s">
        <v>771</v>
      </c>
      <c r="C885" s="16" t="s">
        <v>44</v>
      </c>
      <c r="D885" s="16" t="s">
        <v>24</v>
      </c>
      <c r="E885" s="188" t="s">
        <v>7383</v>
      </c>
    </row>
    <row r="886" spans="1:5" x14ac:dyDescent="0.25">
      <c r="A886" s="356">
        <v>875</v>
      </c>
      <c r="B886" s="16" t="s">
        <v>772</v>
      </c>
      <c r="C886" s="16" t="s">
        <v>44</v>
      </c>
      <c r="D886" s="16" t="s">
        <v>24</v>
      </c>
      <c r="E886" s="188" t="s">
        <v>7384</v>
      </c>
    </row>
    <row r="887" spans="1:5" x14ac:dyDescent="0.25">
      <c r="A887" s="356">
        <v>983</v>
      </c>
      <c r="B887" s="16" t="s">
        <v>773</v>
      </c>
      <c r="C887" s="16" t="s">
        <v>44</v>
      </c>
      <c r="D887" s="16" t="s">
        <v>24</v>
      </c>
      <c r="E887" s="188" t="s">
        <v>6102</v>
      </c>
    </row>
    <row r="888" spans="1:5" x14ac:dyDescent="0.25">
      <c r="A888" s="356">
        <v>985</v>
      </c>
      <c r="B888" s="16" t="s">
        <v>774</v>
      </c>
      <c r="C888" s="16" t="s">
        <v>44</v>
      </c>
      <c r="D888" s="16" t="s">
        <v>24</v>
      </c>
      <c r="E888" s="188" t="s">
        <v>6514</v>
      </c>
    </row>
    <row r="889" spans="1:5" x14ac:dyDescent="0.25">
      <c r="A889" s="356">
        <v>990</v>
      </c>
      <c r="B889" s="16" t="s">
        <v>775</v>
      </c>
      <c r="C889" s="16" t="s">
        <v>44</v>
      </c>
      <c r="D889" s="16" t="s">
        <v>24</v>
      </c>
      <c r="E889" s="188" t="s">
        <v>7385</v>
      </c>
    </row>
    <row r="890" spans="1:5" x14ac:dyDescent="0.25">
      <c r="A890" s="356">
        <v>39241</v>
      </c>
      <c r="B890" s="16" t="s">
        <v>776</v>
      </c>
      <c r="C890" s="16" t="s">
        <v>44</v>
      </c>
      <c r="D890" s="16" t="s">
        <v>24</v>
      </c>
      <c r="E890" s="188" t="s">
        <v>5952</v>
      </c>
    </row>
    <row r="891" spans="1:5" x14ac:dyDescent="0.25">
      <c r="A891" s="356">
        <v>1005</v>
      </c>
      <c r="B891" s="16" t="s">
        <v>777</v>
      </c>
      <c r="C891" s="16" t="s">
        <v>44</v>
      </c>
      <c r="D891" s="16" t="s">
        <v>24</v>
      </c>
      <c r="E891" s="188" t="s">
        <v>7386</v>
      </c>
    </row>
    <row r="892" spans="1:5" x14ac:dyDescent="0.25">
      <c r="A892" s="356">
        <v>984</v>
      </c>
      <c r="B892" s="16" t="s">
        <v>778</v>
      </c>
      <c r="C892" s="16" t="s">
        <v>44</v>
      </c>
      <c r="D892" s="16" t="s">
        <v>24</v>
      </c>
      <c r="E892" s="188" t="s">
        <v>7387</v>
      </c>
    </row>
    <row r="893" spans="1:5" x14ac:dyDescent="0.25">
      <c r="A893" s="356">
        <v>991</v>
      </c>
      <c r="B893" s="16" t="s">
        <v>779</v>
      </c>
      <c r="C893" s="16" t="s">
        <v>44</v>
      </c>
      <c r="D893" s="16" t="s">
        <v>24</v>
      </c>
      <c r="E893" s="188" t="s">
        <v>7388</v>
      </c>
    </row>
    <row r="894" spans="1:5" x14ac:dyDescent="0.25">
      <c r="A894" s="356">
        <v>986</v>
      </c>
      <c r="B894" s="16" t="s">
        <v>780</v>
      </c>
      <c r="C894" s="16" t="s">
        <v>44</v>
      </c>
      <c r="D894" s="16" t="s">
        <v>24</v>
      </c>
      <c r="E894" s="188" t="s">
        <v>7389</v>
      </c>
    </row>
    <row r="895" spans="1:5" x14ac:dyDescent="0.25">
      <c r="A895" s="356">
        <v>1024</v>
      </c>
      <c r="B895" s="16" t="s">
        <v>781</v>
      </c>
      <c r="C895" s="16" t="s">
        <v>44</v>
      </c>
      <c r="D895" s="16" t="s">
        <v>24</v>
      </c>
      <c r="E895" s="188" t="s">
        <v>7390</v>
      </c>
    </row>
    <row r="896" spans="1:5" x14ac:dyDescent="0.25">
      <c r="A896" s="356">
        <v>987</v>
      </c>
      <c r="B896" s="16" t="s">
        <v>782</v>
      </c>
      <c r="C896" s="16" t="s">
        <v>44</v>
      </c>
      <c r="D896" s="16" t="s">
        <v>24</v>
      </c>
      <c r="E896" s="188" t="s">
        <v>5821</v>
      </c>
    </row>
    <row r="897" spans="1:5" x14ac:dyDescent="0.25">
      <c r="A897" s="356">
        <v>1003</v>
      </c>
      <c r="B897" s="16" t="s">
        <v>783</v>
      </c>
      <c r="C897" s="16" t="s">
        <v>44</v>
      </c>
      <c r="D897" s="16" t="s">
        <v>24</v>
      </c>
      <c r="E897" s="188" t="s">
        <v>6384</v>
      </c>
    </row>
    <row r="898" spans="1:5" x14ac:dyDescent="0.25">
      <c r="A898" s="356">
        <v>992</v>
      </c>
      <c r="B898" s="16" t="s">
        <v>784</v>
      </c>
      <c r="C898" s="16" t="s">
        <v>44</v>
      </c>
      <c r="D898" s="16" t="s">
        <v>24</v>
      </c>
      <c r="E898" s="188" t="s">
        <v>7391</v>
      </c>
    </row>
    <row r="899" spans="1:5" x14ac:dyDescent="0.25">
      <c r="A899" s="356">
        <v>1007</v>
      </c>
      <c r="B899" s="16" t="s">
        <v>785</v>
      </c>
      <c r="C899" s="16" t="s">
        <v>44</v>
      </c>
      <c r="D899" s="16" t="s">
        <v>24</v>
      </c>
      <c r="E899" s="188" t="s">
        <v>5433</v>
      </c>
    </row>
    <row r="900" spans="1:5" x14ac:dyDescent="0.25">
      <c r="A900" s="356">
        <v>39242</v>
      </c>
      <c r="B900" s="16" t="s">
        <v>786</v>
      </c>
      <c r="C900" s="16" t="s">
        <v>44</v>
      </c>
      <c r="D900" s="16" t="s">
        <v>24</v>
      </c>
      <c r="E900" s="188" t="s">
        <v>7392</v>
      </c>
    </row>
    <row r="901" spans="1:5" x14ac:dyDescent="0.25">
      <c r="A901" s="356">
        <v>1008</v>
      </c>
      <c r="B901" s="16" t="s">
        <v>787</v>
      </c>
      <c r="C901" s="16" t="s">
        <v>44</v>
      </c>
      <c r="D901" s="16" t="s">
        <v>24</v>
      </c>
      <c r="E901" s="188" t="s">
        <v>6644</v>
      </c>
    </row>
    <row r="902" spans="1:5" x14ac:dyDescent="0.25">
      <c r="A902" s="356">
        <v>988</v>
      </c>
      <c r="B902" s="16" t="s">
        <v>788</v>
      </c>
      <c r="C902" s="16" t="s">
        <v>44</v>
      </c>
      <c r="D902" s="16" t="s">
        <v>24</v>
      </c>
      <c r="E902" s="188" t="s">
        <v>7393</v>
      </c>
    </row>
    <row r="903" spans="1:5" x14ac:dyDescent="0.25">
      <c r="A903" s="356">
        <v>989</v>
      </c>
      <c r="B903" s="16" t="s">
        <v>789</v>
      </c>
      <c r="C903" s="16" t="s">
        <v>44</v>
      </c>
      <c r="D903" s="16" t="s">
        <v>24</v>
      </c>
      <c r="E903" s="188" t="s">
        <v>7394</v>
      </c>
    </row>
    <row r="904" spans="1:5" x14ac:dyDescent="0.25">
      <c r="A904" s="356">
        <v>39598</v>
      </c>
      <c r="B904" s="16" t="s">
        <v>790</v>
      </c>
      <c r="C904" s="16" t="s">
        <v>44</v>
      </c>
      <c r="D904" s="16" t="s">
        <v>24</v>
      </c>
      <c r="E904" s="188" t="s">
        <v>6440</v>
      </c>
    </row>
    <row r="905" spans="1:5" x14ac:dyDescent="0.25">
      <c r="A905" s="356">
        <v>39599</v>
      </c>
      <c r="B905" s="16" t="s">
        <v>791</v>
      </c>
      <c r="C905" s="16" t="s">
        <v>44</v>
      </c>
      <c r="D905" s="16" t="s">
        <v>24</v>
      </c>
      <c r="E905" s="188" t="s">
        <v>5596</v>
      </c>
    </row>
    <row r="906" spans="1:5" x14ac:dyDescent="0.25">
      <c r="A906" s="356">
        <v>34602</v>
      </c>
      <c r="B906" s="16" t="s">
        <v>792</v>
      </c>
      <c r="C906" s="16" t="s">
        <v>44</v>
      </c>
      <c r="D906" s="16" t="s">
        <v>27</v>
      </c>
      <c r="E906" s="188" t="s">
        <v>5709</v>
      </c>
    </row>
    <row r="907" spans="1:5" x14ac:dyDescent="0.25">
      <c r="A907" s="356">
        <v>34603</v>
      </c>
      <c r="B907" s="16" t="s">
        <v>793</v>
      </c>
      <c r="C907" s="16" t="s">
        <v>44</v>
      </c>
      <c r="D907" s="16" t="s">
        <v>27</v>
      </c>
      <c r="E907" s="188" t="s">
        <v>6156</v>
      </c>
    </row>
    <row r="908" spans="1:5" x14ac:dyDescent="0.25">
      <c r="A908" s="356">
        <v>34607</v>
      </c>
      <c r="B908" s="16" t="s">
        <v>794</v>
      </c>
      <c r="C908" s="16" t="s">
        <v>44</v>
      </c>
      <c r="D908" s="16" t="s">
        <v>27</v>
      </c>
      <c r="E908" s="188" t="s">
        <v>5780</v>
      </c>
    </row>
    <row r="909" spans="1:5" x14ac:dyDescent="0.25">
      <c r="A909" s="356">
        <v>34609</v>
      </c>
      <c r="B909" s="16" t="s">
        <v>795</v>
      </c>
      <c r="C909" s="16" t="s">
        <v>44</v>
      </c>
      <c r="D909" s="16" t="s">
        <v>27</v>
      </c>
      <c r="E909" s="188" t="s">
        <v>5537</v>
      </c>
    </row>
    <row r="910" spans="1:5" x14ac:dyDescent="0.25">
      <c r="A910" s="356">
        <v>34618</v>
      </c>
      <c r="B910" s="16" t="s">
        <v>796</v>
      </c>
      <c r="C910" s="16" t="s">
        <v>44</v>
      </c>
      <c r="D910" s="16" t="s">
        <v>27</v>
      </c>
      <c r="E910" s="188" t="s">
        <v>5747</v>
      </c>
    </row>
    <row r="911" spans="1:5" x14ac:dyDescent="0.25">
      <c r="A911" s="356">
        <v>34620</v>
      </c>
      <c r="B911" s="16" t="s">
        <v>797</v>
      </c>
      <c r="C911" s="16" t="s">
        <v>44</v>
      </c>
      <c r="D911" s="16" t="s">
        <v>27</v>
      </c>
      <c r="E911" s="188" t="s">
        <v>7395</v>
      </c>
    </row>
    <row r="912" spans="1:5" x14ac:dyDescent="0.25">
      <c r="A912" s="356">
        <v>34621</v>
      </c>
      <c r="B912" s="16" t="s">
        <v>798</v>
      </c>
      <c r="C912" s="16" t="s">
        <v>44</v>
      </c>
      <c r="D912" s="16" t="s">
        <v>27</v>
      </c>
      <c r="E912" s="188" t="s">
        <v>7396</v>
      </c>
    </row>
    <row r="913" spans="1:5" x14ac:dyDescent="0.25">
      <c r="A913" s="356">
        <v>34622</v>
      </c>
      <c r="B913" s="16" t="s">
        <v>799</v>
      </c>
      <c r="C913" s="16" t="s">
        <v>44</v>
      </c>
      <c r="D913" s="16" t="s">
        <v>27</v>
      </c>
      <c r="E913" s="188" t="s">
        <v>7397</v>
      </c>
    </row>
    <row r="914" spans="1:5" x14ac:dyDescent="0.25">
      <c r="A914" s="356">
        <v>34624</v>
      </c>
      <c r="B914" s="16" t="s">
        <v>800</v>
      </c>
      <c r="C914" s="16" t="s">
        <v>44</v>
      </c>
      <c r="D914" s="16" t="s">
        <v>27</v>
      </c>
      <c r="E914" s="188" t="s">
        <v>5946</v>
      </c>
    </row>
    <row r="915" spans="1:5" x14ac:dyDescent="0.25">
      <c r="A915" s="356">
        <v>34626</v>
      </c>
      <c r="B915" s="16" t="s">
        <v>801</v>
      </c>
      <c r="C915" s="16" t="s">
        <v>44</v>
      </c>
      <c r="D915" s="16" t="s">
        <v>27</v>
      </c>
      <c r="E915" s="188" t="s">
        <v>7398</v>
      </c>
    </row>
    <row r="916" spans="1:5" x14ac:dyDescent="0.25">
      <c r="A916" s="356">
        <v>34627</v>
      </c>
      <c r="B916" s="16" t="s">
        <v>802</v>
      </c>
      <c r="C916" s="16" t="s">
        <v>44</v>
      </c>
      <c r="D916" s="16" t="s">
        <v>27</v>
      </c>
      <c r="E916" s="188" t="s">
        <v>6665</v>
      </c>
    </row>
    <row r="917" spans="1:5" x14ac:dyDescent="0.25">
      <c r="A917" s="356">
        <v>34629</v>
      </c>
      <c r="B917" s="16" t="s">
        <v>803</v>
      </c>
      <c r="C917" s="16" t="s">
        <v>44</v>
      </c>
      <c r="D917" s="16" t="s">
        <v>27</v>
      </c>
      <c r="E917" s="188" t="s">
        <v>7399</v>
      </c>
    </row>
    <row r="918" spans="1:5" x14ac:dyDescent="0.25">
      <c r="A918" s="356">
        <v>39257</v>
      </c>
      <c r="B918" s="16" t="s">
        <v>804</v>
      </c>
      <c r="C918" s="16" t="s">
        <v>44</v>
      </c>
      <c r="D918" s="16" t="s">
        <v>24</v>
      </c>
      <c r="E918" s="188" t="s">
        <v>7400</v>
      </c>
    </row>
    <row r="919" spans="1:5" x14ac:dyDescent="0.25">
      <c r="A919" s="356">
        <v>39261</v>
      </c>
      <c r="B919" s="16" t="s">
        <v>805</v>
      </c>
      <c r="C919" s="16" t="s">
        <v>44</v>
      </c>
      <c r="D919" s="16" t="s">
        <v>24</v>
      </c>
      <c r="E919" s="188" t="s">
        <v>7401</v>
      </c>
    </row>
    <row r="920" spans="1:5" x14ac:dyDescent="0.25">
      <c r="A920" s="356">
        <v>39268</v>
      </c>
      <c r="B920" s="16" t="s">
        <v>806</v>
      </c>
      <c r="C920" s="16" t="s">
        <v>44</v>
      </c>
      <c r="D920" s="16" t="s">
        <v>24</v>
      </c>
      <c r="E920" s="188" t="s">
        <v>7402</v>
      </c>
    </row>
    <row r="921" spans="1:5" x14ac:dyDescent="0.25">
      <c r="A921" s="356">
        <v>39262</v>
      </c>
      <c r="B921" s="16" t="s">
        <v>807</v>
      </c>
      <c r="C921" s="16" t="s">
        <v>44</v>
      </c>
      <c r="D921" s="16" t="s">
        <v>24</v>
      </c>
      <c r="E921" s="188" t="s">
        <v>7403</v>
      </c>
    </row>
    <row r="922" spans="1:5" x14ac:dyDescent="0.25">
      <c r="A922" s="356">
        <v>39258</v>
      </c>
      <c r="B922" s="16" t="s">
        <v>808</v>
      </c>
      <c r="C922" s="16" t="s">
        <v>44</v>
      </c>
      <c r="D922" s="16" t="s">
        <v>24</v>
      </c>
      <c r="E922" s="188" t="s">
        <v>5504</v>
      </c>
    </row>
    <row r="923" spans="1:5" x14ac:dyDescent="0.25">
      <c r="A923" s="356">
        <v>39263</v>
      </c>
      <c r="B923" s="16" t="s">
        <v>809</v>
      </c>
      <c r="C923" s="16" t="s">
        <v>44</v>
      </c>
      <c r="D923" s="16" t="s">
        <v>24</v>
      </c>
      <c r="E923" s="188" t="s">
        <v>7404</v>
      </c>
    </row>
    <row r="924" spans="1:5" x14ac:dyDescent="0.25">
      <c r="A924" s="356">
        <v>39264</v>
      </c>
      <c r="B924" s="16" t="s">
        <v>810</v>
      </c>
      <c r="C924" s="16" t="s">
        <v>44</v>
      </c>
      <c r="D924" s="16" t="s">
        <v>24</v>
      </c>
      <c r="E924" s="188" t="s">
        <v>7405</v>
      </c>
    </row>
    <row r="925" spans="1:5" x14ac:dyDescent="0.25">
      <c r="A925" s="356">
        <v>39259</v>
      </c>
      <c r="B925" s="16" t="s">
        <v>811</v>
      </c>
      <c r="C925" s="16" t="s">
        <v>44</v>
      </c>
      <c r="D925" s="16" t="s">
        <v>24</v>
      </c>
      <c r="E925" s="188" t="s">
        <v>5982</v>
      </c>
    </row>
    <row r="926" spans="1:5" x14ac:dyDescent="0.25">
      <c r="A926" s="356">
        <v>39265</v>
      </c>
      <c r="B926" s="16" t="s">
        <v>812</v>
      </c>
      <c r="C926" s="16" t="s">
        <v>44</v>
      </c>
      <c r="D926" s="16" t="s">
        <v>24</v>
      </c>
      <c r="E926" s="188" t="s">
        <v>7406</v>
      </c>
    </row>
    <row r="927" spans="1:5" x14ac:dyDescent="0.25">
      <c r="A927" s="356">
        <v>39260</v>
      </c>
      <c r="B927" s="16" t="s">
        <v>813</v>
      </c>
      <c r="C927" s="16" t="s">
        <v>44</v>
      </c>
      <c r="D927" s="16" t="s">
        <v>24</v>
      </c>
      <c r="E927" s="188" t="s">
        <v>5515</v>
      </c>
    </row>
    <row r="928" spans="1:5" x14ac:dyDescent="0.25">
      <c r="A928" s="356">
        <v>39266</v>
      </c>
      <c r="B928" s="16" t="s">
        <v>814</v>
      </c>
      <c r="C928" s="16" t="s">
        <v>44</v>
      </c>
      <c r="D928" s="16" t="s">
        <v>24</v>
      </c>
      <c r="E928" s="188" t="s">
        <v>7407</v>
      </c>
    </row>
    <row r="929" spans="1:5" x14ac:dyDescent="0.25">
      <c r="A929" s="356">
        <v>39267</v>
      </c>
      <c r="B929" s="16" t="s">
        <v>815</v>
      </c>
      <c r="C929" s="16" t="s">
        <v>44</v>
      </c>
      <c r="D929" s="16" t="s">
        <v>24</v>
      </c>
      <c r="E929" s="188" t="s">
        <v>7408</v>
      </c>
    </row>
    <row r="930" spans="1:5" x14ac:dyDescent="0.25">
      <c r="A930" s="356">
        <v>11901</v>
      </c>
      <c r="B930" s="16" t="s">
        <v>816</v>
      </c>
      <c r="C930" s="16" t="s">
        <v>44</v>
      </c>
      <c r="D930" s="16" t="s">
        <v>33</v>
      </c>
      <c r="E930" s="188" t="s">
        <v>5468</v>
      </c>
    </row>
    <row r="931" spans="1:5" x14ac:dyDescent="0.25">
      <c r="A931" s="356">
        <v>11902</v>
      </c>
      <c r="B931" s="16" t="s">
        <v>817</v>
      </c>
      <c r="C931" s="16" t="s">
        <v>44</v>
      </c>
      <c r="D931" s="16" t="s">
        <v>24</v>
      </c>
      <c r="E931" s="188" t="s">
        <v>5760</v>
      </c>
    </row>
    <row r="932" spans="1:5" x14ac:dyDescent="0.25">
      <c r="A932" s="356">
        <v>11903</v>
      </c>
      <c r="B932" s="16" t="s">
        <v>818</v>
      </c>
      <c r="C932" s="16" t="s">
        <v>44</v>
      </c>
      <c r="D932" s="16" t="s">
        <v>24</v>
      </c>
      <c r="E932" s="188" t="s">
        <v>5558</v>
      </c>
    </row>
    <row r="933" spans="1:5" x14ac:dyDescent="0.25">
      <c r="A933" s="356">
        <v>11904</v>
      </c>
      <c r="B933" s="16" t="s">
        <v>819</v>
      </c>
      <c r="C933" s="16" t="s">
        <v>44</v>
      </c>
      <c r="D933" s="16" t="s">
        <v>24</v>
      </c>
      <c r="E933" s="188" t="s">
        <v>5596</v>
      </c>
    </row>
    <row r="934" spans="1:5" x14ac:dyDescent="0.25">
      <c r="A934" s="356">
        <v>11905</v>
      </c>
      <c r="B934" s="16" t="s">
        <v>820</v>
      </c>
      <c r="C934" s="16" t="s">
        <v>44</v>
      </c>
      <c r="D934" s="16" t="s">
        <v>24</v>
      </c>
      <c r="E934" s="188" t="s">
        <v>6796</v>
      </c>
    </row>
    <row r="935" spans="1:5" x14ac:dyDescent="0.25">
      <c r="A935" s="356">
        <v>11906</v>
      </c>
      <c r="B935" s="16" t="s">
        <v>821</v>
      </c>
      <c r="C935" s="16" t="s">
        <v>44</v>
      </c>
      <c r="D935" s="16" t="s">
        <v>24</v>
      </c>
      <c r="E935" s="188" t="s">
        <v>7409</v>
      </c>
    </row>
    <row r="936" spans="1:5" x14ac:dyDescent="0.25">
      <c r="A936" s="356">
        <v>11919</v>
      </c>
      <c r="B936" s="16" t="s">
        <v>822</v>
      </c>
      <c r="C936" s="16" t="s">
        <v>44</v>
      </c>
      <c r="D936" s="16" t="s">
        <v>24</v>
      </c>
      <c r="E936" s="188" t="s">
        <v>5544</v>
      </c>
    </row>
    <row r="937" spans="1:5" x14ac:dyDescent="0.25">
      <c r="A937" s="356">
        <v>11920</v>
      </c>
      <c r="B937" s="16" t="s">
        <v>823</v>
      </c>
      <c r="C937" s="16" t="s">
        <v>44</v>
      </c>
      <c r="D937" s="16" t="s">
        <v>24</v>
      </c>
      <c r="E937" s="188" t="s">
        <v>5924</v>
      </c>
    </row>
    <row r="938" spans="1:5" x14ac:dyDescent="0.25">
      <c r="A938" s="356">
        <v>11924</v>
      </c>
      <c r="B938" s="16" t="s">
        <v>824</v>
      </c>
      <c r="C938" s="16" t="s">
        <v>44</v>
      </c>
      <c r="D938" s="16" t="s">
        <v>24</v>
      </c>
      <c r="E938" s="188" t="s">
        <v>7410</v>
      </c>
    </row>
    <row r="939" spans="1:5" x14ac:dyDescent="0.25">
      <c r="A939" s="356">
        <v>11921</v>
      </c>
      <c r="B939" s="16" t="s">
        <v>825</v>
      </c>
      <c r="C939" s="16" t="s">
        <v>44</v>
      </c>
      <c r="D939" s="16" t="s">
        <v>24</v>
      </c>
      <c r="E939" s="188" t="s">
        <v>6044</v>
      </c>
    </row>
    <row r="940" spans="1:5" x14ac:dyDescent="0.25">
      <c r="A940" s="356">
        <v>11922</v>
      </c>
      <c r="B940" s="16" t="s">
        <v>826</v>
      </c>
      <c r="C940" s="16" t="s">
        <v>44</v>
      </c>
      <c r="D940" s="16" t="s">
        <v>24</v>
      </c>
      <c r="E940" s="188" t="s">
        <v>7411</v>
      </c>
    </row>
    <row r="941" spans="1:5" x14ac:dyDescent="0.25">
      <c r="A941" s="356">
        <v>11923</v>
      </c>
      <c r="B941" s="16" t="s">
        <v>827</v>
      </c>
      <c r="C941" s="16" t="s">
        <v>44</v>
      </c>
      <c r="D941" s="16" t="s">
        <v>24</v>
      </c>
      <c r="E941" s="188" t="s">
        <v>7412</v>
      </c>
    </row>
    <row r="942" spans="1:5" x14ac:dyDescent="0.25">
      <c r="A942" s="356">
        <v>11916</v>
      </c>
      <c r="B942" s="16" t="s">
        <v>828</v>
      </c>
      <c r="C942" s="16" t="s">
        <v>44</v>
      </c>
      <c r="D942" s="16" t="s">
        <v>24</v>
      </c>
      <c r="E942" s="188" t="s">
        <v>6691</v>
      </c>
    </row>
    <row r="943" spans="1:5" x14ac:dyDescent="0.25">
      <c r="A943" s="356">
        <v>11914</v>
      </c>
      <c r="B943" s="16" t="s">
        <v>829</v>
      </c>
      <c r="C943" s="16" t="s">
        <v>44</v>
      </c>
      <c r="D943" s="16" t="s">
        <v>24</v>
      </c>
      <c r="E943" s="188" t="s">
        <v>7413</v>
      </c>
    </row>
    <row r="944" spans="1:5" x14ac:dyDescent="0.25">
      <c r="A944" s="356">
        <v>11917</v>
      </c>
      <c r="B944" s="16" t="s">
        <v>830</v>
      </c>
      <c r="C944" s="16" t="s">
        <v>44</v>
      </c>
      <c r="D944" s="16" t="s">
        <v>24</v>
      </c>
      <c r="E944" s="188" t="s">
        <v>7414</v>
      </c>
    </row>
    <row r="945" spans="1:5" x14ac:dyDescent="0.25">
      <c r="A945" s="356">
        <v>11918</v>
      </c>
      <c r="B945" s="16" t="s">
        <v>831</v>
      </c>
      <c r="C945" s="16" t="s">
        <v>44</v>
      </c>
      <c r="D945" s="16" t="s">
        <v>24</v>
      </c>
      <c r="E945" s="188" t="s">
        <v>7415</v>
      </c>
    </row>
    <row r="946" spans="1:5" x14ac:dyDescent="0.25">
      <c r="A946" s="356">
        <v>37734</v>
      </c>
      <c r="B946" s="16" t="s">
        <v>832</v>
      </c>
      <c r="C946" s="16" t="s">
        <v>23</v>
      </c>
      <c r="D946" s="16" t="s">
        <v>27</v>
      </c>
      <c r="E946" s="188" t="s">
        <v>7416</v>
      </c>
    </row>
    <row r="947" spans="1:5" x14ac:dyDescent="0.25">
      <c r="A947" s="356">
        <v>42251</v>
      </c>
      <c r="B947" s="16" t="s">
        <v>833</v>
      </c>
      <c r="C947" s="16" t="s">
        <v>23</v>
      </c>
      <c r="D947" s="16" t="s">
        <v>27</v>
      </c>
      <c r="E947" s="188" t="s">
        <v>7417</v>
      </c>
    </row>
    <row r="948" spans="1:5" x14ac:dyDescent="0.25">
      <c r="A948" s="356">
        <v>37733</v>
      </c>
      <c r="B948" s="16" t="s">
        <v>834</v>
      </c>
      <c r="C948" s="16" t="s">
        <v>23</v>
      </c>
      <c r="D948" s="16" t="s">
        <v>27</v>
      </c>
      <c r="E948" s="188" t="s">
        <v>7418</v>
      </c>
    </row>
    <row r="949" spans="1:5" x14ac:dyDescent="0.25">
      <c r="A949" s="356">
        <v>37735</v>
      </c>
      <c r="B949" s="16" t="s">
        <v>835</v>
      </c>
      <c r="C949" s="16" t="s">
        <v>23</v>
      </c>
      <c r="D949" s="16" t="s">
        <v>27</v>
      </c>
      <c r="E949" s="188" t="s">
        <v>7419</v>
      </c>
    </row>
    <row r="950" spans="1:5" x14ac:dyDescent="0.25">
      <c r="A950" s="356">
        <v>5090</v>
      </c>
      <c r="B950" s="16" t="s">
        <v>7420</v>
      </c>
      <c r="C950" s="16" t="s">
        <v>23</v>
      </c>
      <c r="D950" s="16" t="s">
        <v>33</v>
      </c>
      <c r="E950" s="188" t="s">
        <v>6401</v>
      </c>
    </row>
    <row r="951" spans="1:5" x14ac:dyDescent="0.25">
      <c r="A951" s="356">
        <v>5085</v>
      </c>
      <c r="B951" s="16" t="s">
        <v>7421</v>
      </c>
      <c r="C951" s="16" t="s">
        <v>23</v>
      </c>
      <c r="D951" s="16" t="s">
        <v>24</v>
      </c>
      <c r="E951" s="188" t="s">
        <v>7422</v>
      </c>
    </row>
    <row r="952" spans="1:5" x14ac:dyDescent="0.25">
      <c r="A952" s="356">
        <v>43603</v>
      </c>
      <c r="B952" s="16" t="s">
        <v>7423</v>
      </c>
      <c r="C952" s="16" t="s">
        <v>23</v>
      </c>
      <c r="D952" s="16" t="s">
        <v>24</v>
      </c>
      <c r="E952" s="188" t="s">
        <v>6755</v>
      </c>
    </row>
    <row r="953" spans="1:5" x14ac:dyDescent="0.25">
      <c r="A953" s="356">
        <v>38374</v>
      </c>
      <c r="B953" s="16" t="s">
        <v>836</v>
      </c>
      <c r="C953" s="16" t="s">
        <v>23</v>
      </c>
      <c r="D953" s="16" t="s">
        <v>24</v>
      </c>
      <c r="E953" s="188" t="s">
        <v>7424</v>
      </c>
    </row>
    <row r="954" spans="1:5" x14ac:dyDescent="0.25">
      <c r="A954" s="356">
        <v>20209</v>
      </c>
      <c r="B954" s="16" t="s">
        <v>7425</v>
      </c>
      <c r="C954" s="16" t="s">
        <v>44</v>
      </c>
      <c r="D954" s="16" t="s">
        <v>24</v>
      </c>
      <c r="E954" s="188" t="s">
        <v>7426</v>
      </c>
    </row>
    <row r="955" spans="1:5" x14ac:dyDescent="0.25">
      <c r="A955" s="356">
        <v>20212</v>
      </c>
      <c r="B955" s="16" t="s">
        <v>7427</v>
      </c>
      <c r="C955" s="16" t="s">
        <v>44</v>
      </c>
      <c r="D955" s="16" t="s">
        <v>24</v>
      </c>
      <c r="E955" s="188" t="s">
        <v>6465</v>
      </c>
    </row>
    <row r="956" spans="1:5" x14ac:dyDescent="0.25">
      <c r="A956" s="356">
        <v>4433</v>
      </c>
      <c r="B956" s="16" t="s">
        <v>7428</v>
      </c>
      <c r="C956" s="16" t="s">
        <v>44</v>
      </c>
      <c r="D956" s="16" t="s">
        <v>24</v>
      </c>
      <c r="E956" s="188" t="s">
        <v>6076</v>
      </c>
    </row>
    <row r="957" spans="1:5" x14ac:dyDescent="0.25">
      <c r="A957" s="356">
        <v>4430</v>
      </c>
      <c r="B957" s="16" t="s">
        <v>7429</v>
      </c>
      <c r="C957" s="16" t="s">
        <v>44</v>
      </c>
      <c r="D957" s="16" t="s">
        <v>33</v>
      </c>
      <c r="E957" s="188" t="s">
        <v>7430</v>
      </c>
    </row>
    <row r="958" spans="1:5" x14ac:dyDescent="0.25">
      <c r="A958" s="356">
        <v>4400</v>
      </c>
      <c r="B958" s="16" t="s">
        <v>7431</v>
      </c>
      <c r="C958" s="16" t="s">
        <v>44</v>
      </c>
      <c r="D958" s="16" t="s">
        <v>24</v>
      </c>
      <c r="E958" s="188" t="s">
        <v>5782</v>
      </c>
    </row>
    <row r="959" spans="1:5" x14ac:dyDescent="0.25">
      <c r="A959" s="356">
        <v>2729</v>
      </c>
      <c r="B959" s="16" t="s">
        <v>7432</v>
      </c>
      <c r="C959" s="16" t="s">
        <v>23</v>
      </c>
      <c r="D959" s="16" t="s">
        <v>27</v>
      </c>
      <c r="E959" s="188" t="s">
        <v>5879</v>
      </c>
    </row>
    <row r="960" spans="1:5" x14ac:dyDescent="0.25">
      <c r="A960" s="356">
        <v>4513</v>
      </c>
      <c r="B960" s="16" t="s">
        <v>7433</v>
      </c>
      <c r="C960" s="16" t="s">
        <v>44</v>
      </c>
      <c r="D960" s="16" t="s">
        <v>24</v>
      </c>
      <c r="E960" s="188" t="s">
        <v>6464</v>
      </c>
    </row>
    <row r="961" spans="1:5" x14ac:dyDescent="0.25">
      <c r="A961" s="356">
        <v>11871</v>
      </c>
      <c r="B961" s="16" t="s">
        <v>837</v>
      </c>
      <c r="C961" s="16" t="s">
        <v>23</v>
      </c>
      <c r="D961" s="16" t="s">
        <v>27</v>
      </c>
      <c r="E961" s="188" t="s">
        <v>7434</v>
      </c>
    </row>
    <row r="962" spans="1:5" x14ac:dyDescent="0.25">
      <c r="A962" s="356">
        <v>34636</v>
      </c>
      <c r="B962" s="16" t="s">
        <v>838</v>
      </c>
      <c r="C962" s="16" t="s">
        <v>23</v>
      </c>
      <c r="D962" s="16" t="s">
        <v>33</v>
      </c>
      <c r="E962" s="188" t="s">
        <v>7435</v>
      </c>
    </row>
    <row r="963" spans="1:5" x14ac:dyDescent="0.25">
      <c r="A963" s="356">
        <v>34639</v>
      </c>
      <c r="B963" s="16" t="s">
        <v>839</v>
      </c>
      <c r="C963" s="16" t="s">
        <v>23</v>
      </c>
      <c r="D963" s="16" t="s">
        <v>24</v>
      </c>
      <c r="E963" s="188" t="s">
        <v>7436</v>
      </c>
    </row>
    <row r="964" spans="1:5" x14ac:dyDescent="0.25">
      <c r="A964" s="356">
        <v>34640</v>
      </c>
      <c r="B964" s="16" t="s">
        <v>840</v>
      </c>
      <c r="C964" s="16" t="s">
        <v>23</v>
      </c>
      <c r="D964" s="16" t="s">
        <v>24</v>
      </c>
      <c r="E964" s="188" t="s">
        <v>7437</v>
      </c>
    </row>
    <row r="965" spans="1:5" x14ac:dyDescent="0.25">
      <c r="A965" s="356">
        <v>34637</v>
      </c>
      <c r="B965" s="16" t="s">
        <v>841</v>
      </c>
      <c r="C965" s="16" t="s">
        <v>23</v>
      </c>
      <c r="D965" s="16" t="s">
        <v>24</v>
      </c>
      <c r="E965" s="188" t="s">
        <v>7438</v>
      </c>
    </row>
    <row r="966" spans="1:5" x14ac:dyDescent="0.25">
      <c r="A966" s="356">
        <v>34638</v>
      </c>
      <c r="B966" s="16" t="s">
        <v>842</v>
      </c>
      <c r="C966" s="16" t="s">
        <v>23</v>
      </c>
      <c r="D966" s="16" t="s">
        <v>24</v>
      </c>
      <c r="E966" s="188" t="s">
        <v>7439</v>
      </c>
    </row>
    <row r="967" spans="1:5" x14ac:dyDescent="0.25">
      <c r="A967" s="356">
        <v>11868</v>
      </c>
      <c r="B967" s="16" t="s">
        <v>843</v>
      </c>
      <c r="C967" s="16" t="s">
        <v>23</v>
      </c>
      <c r="D967" s="16" t="s">
        <v>27</v>
      </c>
      <c r="E967" s="188" t="s">
        <v>7440</v>
      </c>
    </row>
    <row r="968" spans="1:5" x14ac:dyDescent="0.25">
      <c r="A968" s="356">
        <v>37106</v>
      </c>
      <c r="B968" s="16" t="s">
        <v>844</v>
      </c>
      <c r="C968" s="16" t="s">
        <v>23</v>
      </c>
      <c r="D968" s="16" t="s">
        <v>27</v>
      </c>
      <c r="E968" s="188" t="s">
        <v>7441</v>
      </c>
    </row>
    <row r="969" spans="1:5" x14ac:dyDescent="0.25">
      <c r="A969" s="356">
        <v>11869</v>
      </c>
      <c r="B969" s="16" t="s">
        <v>845</v>
      </c>
      <c r="C969" s="16" t="s">
        <v>23</v>
      </c>
      <c r="D969" s="16" t="s">
        <v>27</v>
      </c>
      <c r="E969" s="188" t="s">
        <v>7442</v>
      </c>
    </row>
    <row r="970" spans="1:5" x14ac:dyDescent="0.25">
      <c r="A970" s="356">
        <v>37104</v>
      </c>
      <c r="B970" s="16" t="s">
        <v>846</v>
      </c>
      <c r="C970" s="16" t="s">
        <v>23</v>
      </c>
      <c r="D970" s="16" t="s">
        <v>27</v>
      </c>
      <c r="E970" s="188" t="s">
        <v>7443</v>
      </c>
    </row>
    <row r="971" spans="1:5" x14ac:dyDescent="0.25">
      <c r="A971" s="356">
        <v>37105</v>
      </c>
      <c r="B971" s="16" t="s">
        <v>847</v>
      </c>
      <c r="C971" s="16" t="s">
        <v>23</v>
      </c>
      <c r="D971" s="16" t="s">
        <v>27</v>
      </c>
      <c r="E971" s="188" t="s">
        <v>7444</v>
      </c>
    </row>
    <row r="972" spans="1:5" x14ac:dyDescent="0.25">
      <c r="A972" s="356">
        <v>34641</v>
      </c>
      <c r="B972" s="16" t="s">
        <v>7445</v>
      </c>
      <c r="C972" s="16" t="s">
        <v>23</v>
      </c>
      <c r="D972" s="16" t="s">
        <v>24</v>
      </c>
      <c r="E972" s="188" t="s">
        <v>6468</v>
      </c>
    </row>
    <row r="973" spans="1:5" x14ac:dyDescent="0.25">
      <c r="A973" s="356">
        <v>43434</v>
      </c>
      <c r="B973" s="16" t="s">
        <v>7446</v>
      </c>
      <c r="C973" s="16" t="s">
        <v>23</v>
      </c>
      <c r="D973" s="16" t="s">
        <v>24</v>
      </c>
      <c r="E973" s="188" t="s">
        <v>7447</v>
      </c>
    </row>
    <row r="974" spans="1:5" x14ac:dyDescent="0.25">
      <c r="A974" s="356">
        <v>43435</v>
      </c>
      <c r="B974" s="16" t="s">
        <v>7448</v>
      </c>
      <c r="C974" s="16" t="s">
        <v>23</v>
      </c>
      <c r="D974" s="16" t="s">
        <v>24</v>
      </c>
      <c r="E974" s="188" t="s">
        <v>7449</v>
      </c>
    </row>
    <row r="975" spans="1:5" x14ac:dyDescent="0.25">
      <c r="A975" s="356">
        <v>43436</v>
      </c>
      <c r="B975" s="16" t="s">
        <v>7450</v>
      </c>
      <c r="C975" s="16" t="s">
        <v>23</v>
      </c>
      <c r="D975" s="16" t="s">
        <v>24</v>
      </c>
      <c r="E975" s="188" t="s">
        <v>7451</v>
      </c>
    </row>
    <row r="976" spans="1:5" x14ac:dyDescent="0.25">
      <c r="A976" s="356">
        <v>43437</v>
      </c>
      <c r="B976" s="16" t="s">
        <v>7452</v>
      </c>
      <c r="C976" s="16" t="s">
        <v>23</v>
      </c>
      <c r="D976" s="16" t="s">
        <v>24</v>
      </c>
      <c r="E976" s="188" t="s">
        <v>7453</v>
      </c>
    </row>
    <row r="977" spans="1:5" x14ac:dyDescent="0.25">
      <c r="A977" s="356">
        <v>43438</v>
      </c>
      <c r="B977" s="16" t="s">
        <v>7454</v>
      </c>
      <c r="C977" s="16" t="s">
        <v>23</v>
      </c>
      <c r="D977" s="16" t="s">
        <v>24</v>
      </c>
      <c r="E977" s="188" t="s">
        <v>7455</v>
      </c>
    </row>
    <row r="978" spans="1:5" x14ac:dyDescent="0.25">
      <c r="A978" s="356">
        <v>41627</v>
      </c>
      <c r="B978" s="16" t="s">
        <v>7456</v>
      </c>
      <c r="C978" s="16" t="s">
        <v>23</v>
      </c>
      <c r="D978" s="16" t="s">
        <v>24</v>
      </c>
      <c r="E978" s="188" t="s">
        <v>7457</v>
      </c>
    </row>
    <row r="979" spans="1:5" x14ac:dyDescent="0.25">
      <c r="A979" s="356">
        <v>41628</v>
      </c>
      <c r="B979" s="16" t="s">
        <v>7458</v>
      </c>
      <c r="C979" s="16" t="s">
        <v>23</v>
      </c>
      <c r="D979" s="16" t="s">
        <v>24</v>
      </c>
      <c r="E979" s="188" t="s">
        <v>7459</v>
      </c>
    </row>
    <row r="980" spans="1:5" x14ac:dyDescent="0.25">
      <c r="A980" s="356">
        <v>41629</v>
      </c>
      <c r="B980" s="16" t="s">
        <v>7460</v>
      </c>
      <c r="C980" s="16" t="s">
        <v>23</v>
      </c>
      <c r="D980" s="16" t="s">
        <v>24</v>
      </c>
      <c r="E980" s="188" t="s">
        <v>7461</v>
      </c>
    </row>
    <row r="981" spans="1:5" x14ac:dyDescent="0.25">
      <c r="A981" s="356">
        <v>43429</v>
      </c>
      <c r="B981" s="16" t="s">
        <v>7462</v>
      </c>
      <c r="C981" s="16" t="s">
        <v>23</v>
      </c>
      <c r="D981" s="16" t="s">
        <v>24</v>
      </c>
      <c r="E981" s="188" t="s">
        <v>7463</v>
      </c>
    </row>
    <row r="982" spans="1:5" x14ac:dyDescent="0.25">
      <c r="A982" s="356">
        <v>43430</v>
      </c>
      <c r="B982" s="16" t="s">
        <v>7464</v>
      </c>
      <c r="C982" s="16" t="s">
        <v>23</v>
      </c>
      <c r="D982" s="16" t="s">
        <v>24</v>
      </c>
      <c r="E982" s="188" t="s">
        <v>7465</v>
      </c>
    </row>
    <row r="983" spans="1:5" x14ac:dyDescent="0.25">
      <c r="A983" s="356">
        <v>43431</v>
      </c>
      <c r="B983" s="16" t="s">
        <v>7466</v>
      </c>
      <c r="C983" s="16" t="s">
        <v>23</v>
      </c>
      <c r="D983" s="16" t="s">
        <v>24</v>
      </c>
      <c r="E983" s="188" t="s">
        <v>7467</v>
      </c>
    </row>
    <row r="984" spans="1:5" x14ac:dyDescent="0.25">
      <c r="A984" s="356">
        <v>43432</v>
      </c>
      <c r="B984" s="16" t="s">
        <v>7468</v>
      </c>
      <c r="C984" s="16" t="s">
        <v>23</v>
      </c>
      <c r="D984" s="16" t="s">
        <v>24</v>
      </c>
      <c r="E984" s="188" t="s">
        <v>7469</v>
      </c>
    </row>
    <row r="985" spans="1:5" x14ac:dyDescent="0.25">
      <c r="A985" s="356">
        <v>43433</v>
      </c>
      <c r="B985" s="16" t="s">
        <v>7470</v>
      </c>
      <c r="C985" s="16" t="s">
        <v>23</v>
      </c>
      <c r="D985" s="16" t="s">
        <v>24</v>
      </c>
      <c r="E985" s="188" t="s">
        <v>7471</v>
      </c>
    </row>
    <row r="986" spans="1:5" x14ac:dyDescent="0.25">
      <c r="A986" s="356">
        <v>43094</v>
      </c>
      <c r="B986" s="16" t="s">
        <v>848</v>
      </c>
      <c r="C986" s="16" t="s">
        <v>23</v>
      </c>
      <c r="D986" s="16" t="s">
        <v>24</v>
      </c>
      <c r="E986" s="188" t="s">
        <v>7472</v>
      </c>
    </row>
    <row r="987" spans="1:5" x14ac:dyDescent="0.25">
      <c r="A987" s="356">
        <v>43093</v>
      </c>
      <c r="B987" s="16" t="s">
        <v>849</v>
      </c>
      <c r="C987" s="16" t="s">
        <v>23</v>
      </c>
      <c r="D987" s="16" t="s">
        <v>24</v>
      </c>
      <c r="E987" s="188" t="s">
        <v>7473</v>
      </c>
    </row>
    <row r="988" spans="1:5" x14ac:dyDescent="0.25">
      <c r="A988" s="356">
        <v>1030</v>
      </c>
      <c r="B988" s="16" t="s">
        <v>850</v>
      </c>
      <c r="C988" s="16" t="s">
        <v>23</v>
      </c>
      <c r="D988" s="16" t="s">
        <v>33</v>
      </c>
      <c r="E988" s="188" t="s">
        <v>7474</v>
      </c>
    </row>
    <row r="989" spans="1:5" x14ac:dyDescent="0.25">
      <c r="A989" s="356">
        <v>11694</v>
      </c>
      <c r="B989" s="16" t="s">
        <v>851</v>
      </c>
      <c r="C989" s="16" t="s">
        <v>23</v>
      </c>
      <c r="D989" s="16" t="s">
        <v>24</v>
      </c>
      <c r="E989" s="188" t="s">
        <v>7475</v>
      </c>
    </row>
    <row r="990" spans="1:5" x14ac:dyDescent="0.25">
      <c r="A990" s="356">
        <v>11881</v>
      </c>
      <c r="B990" s="16" t="s">
        <v>7476</v>
      </c>
      <c r="C990" s="16" t="s">
        <v>23</v>
      </c>
      <c r="D990" s="16" t="s">
        <v>24</v>
      </c>
      <c r="E990" s="188" t="s">
        <v>6619</v>
      </c>
    </row>
    <row r="991" spans="1:5" x14ac:dyDescent="0.25">
      <c r="A991" s="356">
        <v>35277</v>
      </c>
      <c r="B991" s="16" t="s">
        <v>852</v>
      </c>
      <c r="C991" s="16" t="s">
        <v>23</v>
      </c>
      <c r="D991" s="16" t="s">
        <v>24</v>
      </c>
      <c r="E991" s="188" t="s">
        <v>7477</v>
      </c>
    </row>
    <row r="992" spans="1:5" x14ac:dyDescent="0.25">
      <c r="A992" s="356">
        <v>10521</v>
      </c>
      <c r="B992" s="16" t="s">
        <v>853</v>
      </c>
      <c r="C992" s="16" t="s">
        <v>23</v>
      </c>
      <c r="D992" s="16" t="s">
        <v>24</v>
      </c>
      <c r="E992" s="188" t="s">
        <v>7478</v>
      </c>
    </row>
    <row r="993" spans="1:5" x14ac:dyDescent="0.25">
      <c r="A993" s="356">
        <v>10885</v>
      </c>
      <c r="B993" s="16" t="s">
        <v>854</v>
      </c>
      <c r="C993" s="16" t="s">
        <v>23</v>
      </c>
      <c r="D993" s="16" t="s">
        <v>24</v>
      </c>
      <c r="E993" s="188" t="s">
        <v>7479</v>
      </c>
    </row>
    <row r="994" spans="1:5" x14ac:dyDescent="0.25">
      <c r="A994" s="356">
        <v>20962</v>
      </c>
      <c r="B994" s="16" t="s">
        <v>855</v>
      </c>
      <c r="C994" s="16" t="s">
        <v>23</v>
      </c>
      <c r="D994" s="16" t="s">
        <v>33</v>
      </c>
      <c r="E994" s="188" t="s">
        <v>7480</v>
      </c>
    </row>
    <row r="995" spans="1:5" x14ac:dyDescent="0.25">
      <c r="A995" s="356">
        <v>20963</v>
      </c>
      <c r="B995" s="16" t="s">
        <v>856</v>
      </c>
      <c r="C995" s="16" t="s">
        <v>23</v>
      </c>
      <c r="D995" s="16" t="s">
        <v>24</v>
      </c>
      <c r="E995" s="188" t="s">
        <v>7481</v>
      </c>
    </row>
    <row r="996" spans="1:5" x14ac:dyDescent="0.25">
      <c r="A996" s="356">
        <v>2555</v>
      </c>
      <c r="B996" s="16" t="s">
        <v>857</v>
      </c>
      <c r="C996" s="16" t="s">
        <v>23</v>
      </c>
      <c r="D996" s="16" t="s">
        <v>27</v>
      </c>
      <c r="E996" s="188" t="s">
        <v>6262</v>
      </c>
    </row>
    <row r="997" spans="1:5" x14ac:dyDescent="0.25">
      <c r="A997" s="356">
        <v>2556</v>
      </c>
      <c r="B997" s="16" t="s">
        <v>858</v>
      </c>
      <c r="C997" s="16" t="s">
        <v>23</v>
      </c>
      <c r="D997" s="16" t="s">
        <v>27</v>
      </c>
      <c r="E997" s="188" t="s">
        <v>6725</v>
      </c>
    </row>
    <row r="998" spans="1:5" x14ac:dyDescent="0.25">
      <c r="A998" s="356">
        <v>2557</v>
      </c>
      <c r="B998" s="16" t="s">
        <v>859</v>
      </c>
      <c r="C998" s="16" t="s">
        <v>23</v>
      </c>
      <c r="D998" s="16" t="s">
        <v>27</v>
      </c>
      <c r="E998" s="188" t="s">
        <v>5736</v>
      </c>
    </row>
    <row r="999" spans="1:5" x14ac:dyDescent="0.25">
      <c r="A999" s="356">
        <v>10569</v>
      </c>
      <c r="B999" s="16" t="s">
        <v>860</v>
      </c>
      <c r="C999" s="16" t="s">
        <v>23</v>
      </c>
      <c r="D999" s="16" t="s">
        <v>27</v>
      </c>
      <c r="E999" s="188" t="s">
        <v>5736</v>
      </c>
    </row>
    <row r="1000" spans="1:5" x14ac:dyDescent="0.25">
      <c r="A1000" s="356">
        <v>39810</v>
      </c>
      <c r="B1000" s="16" t="s">
        <v>861</v>
      </c>
      <c r="C1000" s="16" t="s">
        <v>23</v>
      </c>
      <c r="D1000" s="16" t="s">
        <v>24</v>
      </c>
      <c r="E1000" s="188" t="s">
        <v>7482</v>
      </c>
    </row>
    <row r="1001" spans="1:5" x14ac:dyDescent="0.25">
      <c r="A1001" s="356">
        <v>39811</v>
      </c>
      <c r="B1001" s="16" t="s">
        <v>862</v>
      </c>
      <c r="C1001" s="16" t="s">
        <v>23</v>
      </c>
      <c r="D1001" s="16" t="s">
        <v>24</v>
      </c>
      <c r="E1001" s="188" t="s">
        <v>7483</v>
      </c>
    </row>
    <row r="1002" spans="1:5" x14ac:dyDescent="0.25">
      <c r="A1002" s="356">
        <v>39812</v>
      </c>
      <c r="B1002" s="16" t="s">
        <v>863</v>
      </c>
      <c r="C1002" s="16" t="s">
        <v>23</v>
      </c>
      <c r="D1002" s="16" t="s">
        <v>24</v>
      </c>
      <c r="E1002" s="188" t="s">
        <v>7484</v>
      </c>
    </row>
    <row r="1003" spans="1:5" x14ac:dyDescent="0.25">
      <c r="A1003" s="356">
        <v>43096</v>
      </c>
      <c r="B1003" s="16" t="s">
        <v>864</v>
      </c>
      <c r="C1003" s="16" t="s">
        <v>23</v>
      </c>
      <c r="D1003" s="16" t="s">
        <v>24</v>
      </c>
      <c r="E1003" s="188" t="s">
        <v>7485</v>
      </c>
    </row>
    <row r="1004" spans="1:5" x14ac:dyDescent="0.25">
      <c r="A1004" s="356">
        <v>43102</v>
      </c>
      <c r="B1004" s="16" t="s">
        <v>865</v>
      </c>
      <c r="C1004" s="16" t="s">
        <v>23</v>
      </c>
      <c r="D1004" s="16" t="s">
        <v>24</v>
      </c>
      <c r="E1004" s="188" t="s">
        <v>7486</v>
      </c>
    </row>
    <row r="1005" spans="1:5" x14ac:dyDescent="0.25">
      <c r="A1005" s="356">
        <v>43103</v>
      </c>
      <c r="B1005" s="16" t="s">
        <v>866</v>
      </c>
      <c r="C1005" s="16" t="s">
        <v>23</v>
      </c>
      <c r="D1005" s="16" t="s">
        <v>24</v>
      </c>
      <c r="E1005" s="188" t="s">
        <v>7487</v>
      </c>
    </row>
    <row r="1006" spans="1:5" x14ac:dyDescent="0.25">
      <c r="A1006" s="356">
        <v>43098</v>
      </c>
      <c r="B1006" s="16" t="s">
        <v>867</v>
      </c>
      <c r="C1006" s="16" t="s">
        <v>23</v>
      </c>
      <c r="D1006" s="16" t="s">
        <v>24</v>
      </c>
      <c r="E1006" s="188" t="s">
        <v>7488</v>
      </c>
    </row>
    <row r="1007" spans="1:5" x14ac:dyDescent="0.25">
      <c r="A1007" s="356">
        <v>43097</v>
      </c>
      <c r="B1007" s="16" t="s">
        <v>868</v>
      </c>
      <c r="C1007" s="16" t="s">
        <v>23</v>
      </c>
      <c r="D1007" s="16" t="s">
        <v>24</v>
      </c>
      <c r="E1007" s="188" t="s">
        <v>6655</v>
      </c>
    </row>
    <row r="1008" spans="1:5" x14ac:dyDescent="0.25">
      <c r="A1008" s="356">
        <v>43104</v>
      </c>
      <c r="B1008" s="16" t="s">
        <v>869</v>
      </c>
      <c r="C1008" s="16" t="s">
        <v>23</v>
      </c>
      <c r="D1008" s="16" t="s">
        <v>24</v>
      </c>
      <c r="E1008" s="188" t="s">
        <v>7489</v>
      </c>
    </row>
    <row r="1009" spans="1:5" x14ac:dyDescent="0.25">
      <c r="A1009" s="356">
        <v>39771</v>
      </c>
      <c r="B1009" s="16" t="s">
        <v>870</v>
      </c>
      <c r="C1009" s="16" t="s">
        <v>23</v>
      </c>
      <c r="D1009" s="16" t="s">
        <v>27</v>
      </c>
      <c r="E1009" s="188" t="s">
        <v>6797</v>
      </c>
    </row>
    <row r="1010" spans="1:5" x14ac:dyDescent="0.25">
      <c r="A1010" s="356">
        <v>39772</v>
      </c>
      <c r="B1010" s="16" t="s">
        <v>871</v>
      </c>
      <c r="C1010" s="16" t="s">
        <v>23</v>
      </c>
      <c r="D1010" s="16" t="s">
        <v>27</v>
      </c>
      <c r="E1010" s="188" t="s">
        <v>7490</v>
      </c>
    </row>
    <row r="1011" spans="1:5" x14ac:dyDescent="0.25">
      <c r="A1011" s="356">
        <v>39773</v>
      </c>
      <c r="B1011" s="16" t="s">
        <v>872</v>
      </c>
      <c r="C1011" s="16" t="s">
        <v>23</v>
      </c>
      <c r="D1011" s="16" t="s">
        <v>27</v>
      </c>
      <c r="E1011" s="188" t="s">
        <v>7491</v>
      </c>
    </row>
    <row r="1012" spans="1:5" x14ac:dyDescent="0.25">
      <c r="A1012" s="356">
        <v>39774</v>
      </c>
      <c r="B1012" s="16" t="s">
        <v>873</v>
      </c>
      <c r="C1012" s="16" t="s">
        <v>23</v>
      </c>
      <c r="D1012" s="16" t="s">
        <v>27</v>
      </c>
      <c r="E1012" s="188" t="s">
        <v>7492</v>
      </c>
    </row>
    <row r="1013" spans="1:5" x14ac:dyDescent="0.25">
      <c r="A1013" s="356">
        <v>39775</v>
      </c>
      <c r="B1013" s="16" t="s">
        <v>874</v>
      </c>
      <c r="C1013" s="16" t="s">
        <v>23</v>
      </c>
      <c r="D1013" s="16" t="s">
        <v>27</v>
      </c>
      <c r="E1013" s="188" t="s">
        <v>7493</v>
      </c>
    </row>
    <row r="1014" spans="1:5" x14ac:dyDescent="0.25">
      <c r="A1014" s="356">
        <v>39776</v>
      </c>
      <c r="B1014" s="16" t="s">
        <v>875</v>
      </c>
      <c r="C1014" s="16" t="s">
        <v>23</v>
      </c>
      <c r="D1014" s="16" t="s">
        <v>27</v>
      </c>
      <c r="E1014" s="188" t="s">
        <v>7494</v>
      </c>
    </row>
    <row r="1015" spans="1:5" x14ac:dyDescent="0.25">
      <c r="A1015" s="356">
        <v>39777</v>
      </c>
      <c r="B1015" s="16" t="s">
        <v>876</v>
      </c>
      <c r="C1015" s="16" t="s">
        <v>23</v>
      </c>
      <c r="D1015" s="16" t="s">
        <v>27</v>
      </c>
      <c r="E1015" s="188" t="s">
        <v>7495</v>
      </c>
    </row>
    <row r="1016" spans="1:5" x14ac:dyDescent="0.25">
      <c r="A1016" s="356">
        <v>20254</v>
      </c>
      <c r="B1016" s="16" t="s">
        <v>877</v>
      </c>
      <c r="C1016" s="16" t="s">
        <v>23</v>
      </c>
      <c r="D1016" s="16" t="s">
        <v>27</v>
      </c>
      <c r="E1016" s="188" t="s">
        <v>7496</v>
      </c>
    </row>
    <row r="1017" spans="1:5" x14ac:dyDescent="0.25">
      <c r="A1017" s="356">
        <v>20253</v>
      </c>
      <c r="B1017" s="16" t="s">
        <v>878</v>
      </c>
      <c r="C1017" s="16" t="s">
        <v>23</v>
      </c>
      <c r="D1017" s="16" t="s">
        <v>27</v>
      </c>
      <c r="E1017" s="188" t="s">
        <v>7497</v>
      </c>
    </row>
    <row r="1018" spans="1:5" x14ac:dyDescent="0.25">
      <c r="A1018" s="356">
        <v>11247</v>
      </c>
      <c r="B1018" s="16" t="s">
        <v>879</v>
      </c>
      <c r="C1018" s="16" t="s">
        <v>23</v>
      </c>
      <c r="D1018" s="16" t="s">
        <v>27</v>
      </c>
      <c r="E1018" s="188" t="s">
        <v>7498</v>
      </c>
    </row>
    <row r="1019" spans="1:5" x14ac:dyDescent="0.25">
      <c r="A1019" s="356">
        <v>11250</v>
      </c>
      <c r="B1019" s="16" t="s">
        <v>880</v>
      </c>
      <c r="C1019" s="16" t="s">
        <v>23</v>
      </c>
      <c r="D1019" s="16" t="s">
        <v>27</v>
      </c>
      <c r="E1019" s="188" t="s">
        <v>7499</v>
      </c>
    </row>
    <row r="1020" spans="1:5" x14ac:dyDescent="0.25">
      <c r="A1020" s="356">
        <v>11249</v>
      </c>
      <c r="B1020" s="16" t="s">
        <v>881</v>
      </c>
      <c r="C1020" s="16" t="s">
        <v>23</v>
      </c>
      <c r="D1020" s="16" t="s">
        <v>27</v>
      </c>
      <c r="E1020" s="188" t="s">
        <v>7500</v>
      </c>
    </row>
    <row r="1021" spans="1:5" x14ac:dyDescent="0.25">
      <c r="A1021" s="356">
        <v>11251</v>
      </c>
      <c r="B1021" s="16" t="s">
        <v>882</v>
      </c>
      <c r="C1021" s="16" t="s">
        <v>23</v>
      </c>
      <c r="D1021" s="16" t="s">
        <v>27</v>
      </c>
      <c r="E1021" s="188" t="s">
        <v>7501</v>
      </c>
    </row>
    <row r="1022" spans="1:5" x14ac:dyDescent="0.25">
      <c r="A1022" s="356">
        <v>11253</v>
      </c>
      <c r="B1022" s="16" t="s">
        <v>883</v>
      </c>
      <c r="C1022" s="16" t="s">
        <v>23</v>
      </c>
      <c r="D1022" s="16" t="s">
        <v>27</v>
      </c>
      <c r="E1022" s="188" t="s">
        <v>7502</v>
      </c>
    </row>
    <row r="1023" spans="1:5" x14ac:dyDescent="0.25">
      <c r="A1023" s="356">
        <v>11255</v>
      </c>
      <c r="B1023" s="16" t="s">
        <v>884</v>
      </c>
      <c r="C1023" s="16" t="s">
        <v>23</v>
      </c>
      <c r="D1023" s="16" t="s">
        <v>27</v>
      </c>
      <c r="E1023" s="188" t="s">
        <v>7503</v>
      </c>
    </row>
    <row r="1024" spans="1:5" x14ac:dyDescent="0.25">
      <c r="A1024" s="356">
        <v>14055</v>
      </c>
      <c r="B1024" s="16" t="s">
        <v>885</v>
      </c>
      <c r="C1024" s="16" t="s">
        <v>23</v>
      </c>
      <c r="D1024" s="16" t="s">
        <v>27</v>
      </c>
      <c r="E1024" s="188" t="s">
        <v>7504</v>
      </c>
    </row>
    <row r="1025" spans="1:5" x14ac:dyDescent="0.25">
      <c r="A1025" s="356">
        <v>11256</v>
      </c>
      <c r="B1025" s="16" t="s">
        <v>886</v>
      </c>
      <c r="C1025" s="16" t="s">
        <v>23</v>
      </c>
      <c r="D1025" s="16" t="s">
        <v>27</v>
      </c>
      <c r="E1025" s="188" t="s">
        <v>7505</v>
      </c>
    </row>
    <row r="1026" spans="1:5" x14ac:dyDescent="0.25">
      <c r="A1026" s="356">
        <v>1872</v>
      </c>
      <c r="B1026" s="16" t="s">
        <v>887</v>
      </c>
      <c r="C1026" s="16" t="s">
        <v>23</v>
      </c>
      <c r="D1026" s="16" t="s">
        <v>24</v>
      </c>
      <c r="E1026" s="188" t="s">
        <v>7506</v>
      </c>
    </row>
    <row r="1027" spans="1:5" x14ac:dyDescent="0.25">
      <c r="A1027" s="356">
        <v>1873</v>
      </c>
      <c r="B1027" s="16" t="s">
        <v>888</v>
      </c>
      <c r="C1027" s="16" t="s">
        <v>23</v>
      </c>
      <c r="D1027" s="16" t="s">
        <v>24</v>
      </c>
      <c r="E1027" s="188" t="s">
        <v>6169</v>
      </c>
    </row>
    <row r="1028" spans="1:5" x14ac:dyDescent="0.25">
      <c r="A1028" s="356">
        <v>39693</v>
      </c>
      <c r="B1028" s="16" t="s">
        <v>889</v>
      </c>
      <c r="C1028" s="16" t="s">
        <v>23</v>
      </c>
      <c r="D1028" s="16" t="s">
        <v>27</v>
      </c>
      <c r="E1028" s="188" t="s">
        <v>7507</v>
      </c>
    </row>
    <row r="1029" spans="1:5" x14ac:dyDescent="0.25">
      <c r="A1029" s="356">
        <v>39692</v>
      </c>
      <c r="B1029" s="16" t="s">
        <v>890</v>
      </c>
      <c r="C1029" s="16" t="s">
        <v>23</v>
      </c>
      <c r="D1029" s="16" t="s">
        <v>27</v>
      </c>
      <c r="E1029" s="188" t="s">
        <v>7508</v>
      </c>
    </row>
    <row r="1030" spans="1:5" x14ac:dyDescent="0.25">
      <c r="A1030" s="356">
        <v>34643</v>
      </c>
      <c r="B1030" s="16" t="s">
        <v>891</v>
      </c>
      <c r="C1030" s="16" t="s">
        <v>23</v>
      </c>
      <c r="D1030" s="16" t="s">
        <v>24</v>
      </c>
      <c r="E1030" s="188" t="s">
        <v>7509</v>
      </c>
    </row>
    <row r="1031" spans="1:5" x14ac:dyDescent="0.25">
      <c r="A1031" s="356">
        <v>1062</v>
      </c>
      <c r="B1031" s="16" t="s">
        <v>892</v>
      </c>
      <c r="C1031" s="16" t="s">
        <v>23</v>
      </c>
      <c r="D1031" s="16" t="s">
        <v>27</v>
      </c>
      <c r="E1031" s="188" t="s">
        <v>7510</v>
      </c>
    </row>
    <row r="1032" spans="1:5" x14ac:dyDescent="0.25">
      <c r="A1032" s="356">
        <v>39686</v>
      </c>
      <c r="B1032" s="16" t="s">
        <v>893</v>
      </c>
      <c r="C1032" s="16" t="s">
        <v>23</v>
      </c>
      <c r="D1032" s="16" t="s">
        <v>27</v>
      </c>
      <c r="E1032" s="188" t="s">
        <v>7511</v>
      </c>
    </row>
    <row r="1033" spans="1:5" x14ac:dyDescent="0.25">
      <c r="A1033" s="356">
        <v>43095</v>
      </c>
      <c r="B1033" s="16" t="s">
        <v>894</v>
      </c>
      <c r="C1033" s="16" t="s">
        <v>23</v>
      </c>
      <c r="D1033" s="16" t="s">
        <v>24</v>
      </c>
      <c r="E1033" s="188" t="s">
        <v>7512</v>
      </c>
    </row>
    <row r="1034" spans="1:5" x14ac:dyDescent="0.25">
      <c r="A1034" s="356">
        <v>1871</v>
      </c>
      <c r="B1034" s="16" t="s">
        <v>895</v>
      </c>
      <c r="C1034" s="16" t="s">
        <v>23</v>
      </c>
      <c r="D1034" s="16" t="s">
        <v>24</v>
      </c>
      <c r="E1034" s="188" t="s">
        <v>7513</v>
      </c>
    </row>
    <row r="1035" spans="1:5" x14ac:dyDescent="0.25">
      <c r="A1035" s="356">
        <v>12001</v>
      </c>
      <c r="B1035" s="16" t="s">
        <v>896</v>
      </c>
      <c r="C1035" s="16" t="s">
        <v>23</v>
      </c>
      <c r="D1035" s="16" t="s">
        <v>24</v>
      </c>
      <c r="E1035" s="188" t="s">
        <v>5599</v>
      </c>
    </row>
    <row r="1036" spans="1:5" x14ac:dyDescent="0.25">
      <c r="A1036" s="356">
        <v>11882</v>
      </c>
      <c r="B1036" s="16" t="s">
        <v>7514</v>
      </c>
      <c r="C1036" s="16" t="s">
        <v>23</v>
      </c>
      <c r="D1036" s="16" t="s">
        <v>24</v>
      </c>
      <c r="E1036" s="188" t="s">
        <v>7515</v>
      </c>
    </row>
    <row r="1037" spans="1:5" x14ac:dyDescent="0.25">
      <c r="A1037" s="356">
        <v>1068</v>
      </c>
      <c r="B1037" s="16" t="s">
        <v>897</v>
      </c>
      <c r="C1037" s="16" t="s">
        <v>23</v>
      </c>
      <c r="D1037" s="16" t="s">
        <v>27</v>
      </c>
      <c r="E1037" s="188" t="s">
        <v>7516</v>
      </c>
    </row>
    <row r="1038" spans="1:5" x14ac:dyDescent="0.25">
      <c r="A1038" s="356">
        <v>39690</v>
      </c>
      <c r="B1038" s="16" t="s">
        <v>898</v>
      </c>
      <c r="C1038" s="16" t="s">
        <v>23</v>
      </c>
      <c r="D1038" s="16" t="s">
        <v>27</v>
      </c>
      <c r="E1038" s="188" t="s">
        <v>7517</v>
      </c>
    </row>
    <row r="1039" spans="1:5" x14ac:dyDescent="0.25">
      <c r="A1039" s="356">
        <v>39691</v>
      </c>
      <c r="B1039" s="16" t="s">
        <v>899</v>
      </c>
      <c r="C1039" s="16" t="s">
        <v>23</v>
      </c>
      <c r="D1039" s="16" t="s">
        <v>27</v>
      </c>
      <c r="E1039" s="188" t="s">
        <v>7518</v>
      </c>
    </row>
    <row r="1040" spans="1:5" x14ac:dyDescent="0.25">
      <c r="A1040" s="356">
        <v>39808</v>
      </c>
      <c r="B1040" s="16" t="s">
        <v>7519</v>
      </c>
      <c r="C1040" s="16" t="s">
        <v>23</v>
      </c>
      <c r="D1040" s="16" t="s">
        <v>24</v>
      </c>
      <c r="E1040" s="188" t="s">
        <v>6027</v>
      </c>
    </row>
    <row r="1041" spans="1:5" x14ac:dyDescent="0.25">
      <c r="A1041" s="356">
        <v>39809</v>
      </c>
      <c r="B1041" s="16" t="s">
        <v>7520</v>
      </c>
      <c r="C1041" s="16" t="s">
        <v>23</v>
      </c>
      <c r="D1041" s="16" t="s">
        <v>24</v>
      </c>
      <c r="E1041" s="188" t="s">
        <v>5793</v>
      </c>
    </row>
    <row r="1042" spans="1:5" x14ac:dyDescent="0.25">
      <c r="A1042" s="356">
        <v>43439</v>
      </c>
      <c r="B1042" s="16" t="s">
        <v>7521</v>
      </c>
      <c r="C1042" s="16" t="s">
        <v>23</v>
      </c>
      <c r="D1042" s="16" t="s">
        <v>24</v>
      </c>
      <c r="E1042" s="188" t="s">
        <v>7522</v>
      </c>
    </row>
    <row r="1043" spans="1:5" x14ac:dyDescent="0.25">
      <c r="A1043" s="356">
        <v>11713</v>
      </c>
      <c r="B1043" s="16" t="s">
        <v>900</v>
      </c>
      <c r="C1043" s="16" t="s">
        <v>23</v>
      </c>
      <c r="D1043" s="16" t="s">
        <v>24</v>
      </c>
      <c r="E1043" s="188" t="s">
        <v>7523</v>
      </c>
    </row>
    <row r="1044" spans="1:5" x14ac:dyDescent="0.25">
      <c r="A1044" s="356">
        <v>11716</v>
      </c>
      <c r="B1044" s="16" t="s">
        <v>901</v>
      </c>
      <c r="C1044" s="16" t="s">
        <v>23</v>
      </c>
      <c r="D1044" s="16" t="s">
        <v>24</v>
      </c>
      <c r="E1044" s="188" t="s">
        <v>7524</v>
      </c>
    </row>
    <row r="1045" spans="1:5" x14ac:dyDescent="0.25">
      <c r="A1045" s="356">
        <v>5103</v>
      </c>
      <c r="B1045" s="16" t="s">
        <v>902</v>
      </c>
      <c r="C1045" s="16" t="s">
        <v>23</v>
      </c>
      <c r="D1045" s="16" t="s">
        <v>24</v>
      </c>
      <c r="E1045" s="188" t="s">
        <v>7525</v>
      </c>
    </row>
    <row r="1046" spans="1:5" x14ac:dyDescent="0.25">
      <c r="A1046" s="356">
        <v>11712</v>
      </c>
      <c r="B1046" s="16" t="s">
        <v>903</v>
      </c>
      <c r="C1046" s="16" t="s">
        <v>23</v>
      </c>
      <c r="D1046" s="16" t="s">
        <v>33</v>
      </c>
      <c r="E1046" s="188" t="s">
        <v>7526</v>
      </c>
    </row>
    <row r="1047" spans="1:5" x14ac:dyDescent="0.25">
      <c r="A1047" s="356">
        <v>11717</v>
      </c>
      <c r="B1047" s="16" t="s">
        <v>904</v>
      </c>
      <c r="C1047" s="16" t="s">
        <v>23</v>
      </c>
      <c r="D1047" s="16" t="s">
        <v>24</v>
      </c>
      <c r="E1047" s="188" t="s">
        <v>7527</v>
      </c>
    </row>
    <row r="1048" spans="1:5" x14ac:dyDescent="0.25">
      <c r="A1048" s="356">
        <v>11714</v>
      </c>
      <c r="B1048" s="16" t="s">
        <v>905</v>
      </c>
      <c r="C1048" s="16" t="s">
        <v>23</v>
      </c>
      <c r="D1048" s="16" t="s">
        <v>24</v>
      </c>
      <c r="E1048" s="188" t="s">
        <v>7528</v>
      </c>
    </row>
    <row r="1049" spans="1:5" x14ac:dyDescent="0.25">
      <c r="A1049" s="356">
        <v>11715</v>
      </c>
      <c r="B1049" s="16" t="s">
        <v>906</v>
      </c>
      <c r="C1049" s="16" t="s">
        <v>23</v>
      </c>
      <c r="D1049" s="16" t="s">
        <v>24</v>
      </c>
      <c r="E1049" s="188" t="s">
        <v>5704</v>
      </c>
    </row>
    <row r="1050" spans="1:5" x14ac:dyDescent="0.25">
      <c r="A1050" s="356">
        <v>11880</v>
      </c>
      <c r="B1050" s="16" t="s">
        <v>907</v>
      </c>
      <c r="C1050" s="16" t="s">
        <v>23</v>
      </c>
      <c r="D1050" s="16" t="s">
        <v>24</v>
      </c>
      <c r="E1050" s="188" t="s">
        <v>6531</v>
      </c>
    </row>
    <row r="1051" spans="1:5" x14ac:dyDescent="0.25">
      <c r="A1051" s="356">
        <v>1106</v>
      </c>
      <c r="B1051" s="16" t="s">
        <v>908</v>
      </c>
      <c r="C1051" s="16" t="s">
        <v>48</v>
      </c>
      <c r="D1051" s="16" t="s">
        <v>33</v>
      </c>
      <c r="E1051" s="188" t="s">
        <v>5760</v>
      </c>
    </row>
    <row r="1052" spans="1:5" x14ac:dyDescent="0.25">
      <c r="A1052" s="356">
        <v>11161</v>
      </c>
      <c r="B1052" s="16" t="s">
        <v>909</v>
      </c>
      <c r="C1052" s="16" t="s">
        <v>48</v>
      </c>
      <c r="D1052" s="16" t="s">
        <v>24</v>
      </c>
      <c r="E1052" s="188" t="s">
        <v>6437</v>
      </c>
    </row>
    <row r="1053" spans="1:5" x14ac:dyDescent="0.25">
      <c r="A1053" s="356">
        <v>1107</v>
      </c>
      <c r="B1053" s="16" t="s">
        <v>910</v>
      </c>
      <c r="C1053" s="16" t="s">
        <v>48</v>
      </c>
      <c r="D1053" s="16" t="s">
        <v>24</v>
      </c>
      <c r="E1053" s="188" t="s">
        <v>5471</v>
      </c>
    </row>
    <row r="1054" spans="1:5" x14ac:dyDescent="0.25">
      <c r="A1054" s="356">
        <v>4758</v>
      </c>
      <c r="B1054" s="16" t="s">
        <v>911</v>
      </c>
      <c r="C1054" s="16" t="s">
        <v>29</v>
      </c>
      <c r="D1054" s="16" t="s">
        <v>24</v>
      </c>
      <c r="E1054" s="188" t="s">
        <v>7529</v>
      </c>
    </row>
    <row r="1055" spans="1:5" x14ac:dyDescent="0.25">
      <c r="A1055" s="356">
        <v>41080</v>
      </c>
      <c r="B1055" s="16" t="s">
        <v>912</v>
      </c>
      <c r="C1055" s="16" t="s">
        <v>206</v>
      </c>
      <c r="D1055" s="16" t="s">
        <v>24</v>
      </c>
      <c r="E1055" s="188" t="s">
        <v>7530</v>
      </c>
    </row>
    <row r="1056" spans="1:5" x14ac:dyDescent="0.25">
      <c r="A1056" s="356">
        <v>25963</v>
      </c>
      <c r="B1056" s="16" t="s">
        <v>913</v>
      </c>
      <c r="C1056" s="16" t="s">
        <v>48</v>
      </c>
      <c r="D1056" s="16" t="s">
        <v>24</v>
      </c>
      <c r="E1056" s="188" t="s">
        <v>6510</v>
      </c>
    </row>
    <row r="1057" spans="1:5" x14ac:dyDescent="0.25">
      <c r="A1057" s="356">
        <v>4759</v>
      </c>
      <c r="B1057" s="16" t="s">
        <v>914</v>
      </c>
      <c r="C1057" s="16" t="s">
        <v>29</v>
      </c>
      <c r="D1057" s="16" t="s">
        <v>24</v>
      </c>
      <c r="E1057" s="188" t="s">
        <v>5941</v>
      </c>
    </row>
    <row r="1058" spans="1:5" x14ac:dyDescent="0.25">
      <c r="A1058" s="356">
        <v>41068</v>
      </c>
      <c r="B1058" s="16" t="s">
        <v>915</v>
      </c>
      <c r="C1058" s="16" t="s">
        <v>206</v>
      </c>
      <c r="D1058" s="16" t="s">
        <v>24</v>
      </c>
      <c r="E1058" s="188" t="s">
        <v>7531</v>
      </c>
    </row>
    <row r="1059" spans="1:5" x14ac:dyDescent="0.25">
      <c r="A1059" s="356">
        <v>1108</v>
      </c>
      <c r="B1059" s="16" t="s">
        <v>916</v>
      </c>
      <c r="C1059" s="16" t="s">
        <v>44</v>
      </c>
      <c r="D1059" s="16" t="s">
        <v>27</v>
      </c>
      <c r="E1059" s="188" t="s">
        <v>7532</v>
      </c>
    </row>
    <row r="1060" spans="1:5" x14ac:dyDescent="0.25">
      <c r="A1060" s="356">
        <v>1117</v>
      </c>
      <c r="B1060" s="16" t="s">
        <v>917</v>
      </c>
      <c r="C1060" s="16" t="s">
        <v>44</v>
      </c>
      <c r="D1060" s="16" t="s">
        <v>27</v>
      </c>
      <c r="E1060" s="188" t="s">
        <v>6276</v>
      </c>
    </row>
    <row r="1061" spans="1:5" x14ac:dyDescent="0.25">
      <c r="A1061" s="356">
        <v>1118</v>
      </c>
      <c r="B1061" s="16" t="s">
        <v>918</v>
      </c>
      <c r="C1061" s="16" t="s">
        <v>44</v>
      </c>
      <c r="D1061" s="16" t="s">
        <v>27</v>
      </c>
      <c r="E1061" s="188" t="s">
        <v>6657</v>
      </c>
    </row>
    <row r="1062" spans="1:5" x14ac:dyDescent="0.25">
      <c r="A1062" s="356">
        <v>1110</v>
      </c>
      <c r="B1062" s="16" t="s">
        <v>919</v>
      </c>
      <c r="C1062" s="16" t="s">
        <v>44</v>
      </c>
      <c r="D1062" s="16" t="s">
        <v>27</v>
      </c>
      <c r="E1062" s="188" t="s">
        <v>6657</v>
      </c>
    </row>
    <row r="1063" spans="1:5" x14ac:dyDescent="0.25">
      <c r="A1063" s="356">
        <v>12618</v>
      </c>
      <c r="B1063" s="16" t="s">
        <v>920</v>
      </c>
      <c r="C1063" s="16" t="s">
        <v>23</v>
      </c>
      <c r="D1063" s="16" t="s">
        <v>27</v>
      </c>
      <c r="E1063" s="188" t="s">
        <v>7533</v>
      </c>
    </row>
    <row r="1064" spans="1:5" x14ac:dyDescent="0.25">
      <c r="A1064" s="356">
        <v>40784</v>
      </c>
      <c r="B1064" s="16" t="s">
        <v>921</v>
      </c>
      <c r="C1064" s="16" t="s">
        <v>44</v>
      </c>
      <c r="D1064" s="16" t="s">
        <v>27</v>
      </c>
      <c r="E1064" s="188" t="s">
        <v>7534</v>
      </c>
    </row>
    <row r="1065" spans="1:5" x14ac:dyDescent="0.25">
      <c r="A1065" s="356">
        <v>40782</v>
      </c>
      <c r="B1065" s="16" t="s">
        <v>922</v>
      </c>
      <c r="C1065" s="16" t="s">
        <v>44</v>
      </c>
      <c r="D1065" s="16" t="s">
        <v>27</v>
      </c>
      <c r="E1065" s="188" t="s">
        <v>7535</v>
      </c>
    </row>
    <row r="1066" spans="1:5" x14ac:dyDescent="0.25">
      <c r="A1066" s="356">
        <v>40783</v>
      </c>
      <c r="B1066" s="16" t="s">
        <v>923</v>
      </c>
      <c r="C1066" s="16" t="s">
        <v>44</v>
      </c>
      <c r="D1066" s="16" t="s">
        <v>27</v>
      </c>
      <c r="E1066" s="188" t="s">
        <v>7536</v>
      </c>
    </row>
    <row r="1067" spans="1:5" x14ac:dyDescent="0.25">
      <c r="A1067" s="356">
        <v>1109</v>
      </c>
      <c r="B1067" s="16" t="s">
        <v>924</v>
      </c>
      <c r="C1067" s="16" t="s">
        <v>44</v>
      </c>
      <c r="D1067" s="16" t="s">
        <v>27</v>
      </c>
      <c r="E1067" s="188" t="s">
        <v>7532</v>
      </c>
    </row>
    <row r="1068" spans="1:5" x14ac:dyDescent="0.25">
      <c r="A1068" s="356">
        <v>1119</v>
      </c>
      <c r="B1068" s="16" t="s">
        <v>925</v>
      </c>
      <c r="C1068" s="16" t="s">
        <v>44</v>
      </c>
      <c r="D1068" s="16" t="s">
        <v>27</v>
      </c>
      <c r="E1068" s="188" t="s">
        <v>7127</v>
      </c>
    </row>
    <row r="1069" spans="1:5" x14ac:dyDescent="0.25">
      <c r="A1069" s="356">
        <v>13115</v>
      </c>
      <c r="B1069" s="16" t="s">
        <v>7537</v>
      </c>
      <c r="C1069" s="16" t="s">
        <v>44</v>
      </c>
      <c r="D1069" s="16" t="s">
        <v>24</v>
      </c>
      <c r="E1069" s="188" t="s">
        <v>7538</v>
      </c>
    </row>
    <row r="1070" spans="1:5" x14ac:dyDescent="0.25">
      <c r="A1070" s="356">
        <v>10541</v>
      </c>
      <c r="B1070" s="16" t="s">
        <v>7539</v>
      </c>
      <c r="C1070" s="16" t="s">
        <v>44</v>
      </c>
      <c r="D1070" s="16" t="s">
        <v>24</v>
      </c>
      <c r="E1070" s="188" t="s">
        <v>6086</v>
      </c>
    </row>
    <row r="1071" spans="1:5" x14ac:dyDescent="0.25">
      <c r="A1071" s="356">
        <v>10542</v>
      </c>
      <c r="B1071" s="16" t="s">
        <v>7540</v>
      </c>
      <c r="C1071" s="16" t="s">
        <v>44</v>
      </c>
      <c r="D1071" s="16" t="s">
        <v>24</v>
      </c>
      <c r="E1071" s="188" t="s">
        <v>6621</v>
      </c>
    </row>
    <row r="1072" spans="1:5" x14ac:dyDescent="0.25">
      <c r="A1072" s="356">
        <v>10543</v>
      </c>
      <c r="B1072" s="16" t="s">
        <v>7541</v>
      </c>
      <c r="C1072" s="16" t="s">
        <v>44</v>
      </c>
      <c r="D1072" s="16" t="s">
        <v>24</v>
      </c>
      <c r="E1072" s="188" t="s">
        <v>7542</v>
      </c>
    </row>
    <row r="1073" spans="1:5" x14ac:dyDescent="0.25">
      <c r="A1073" s="356">
        <v>10544</v>
      </c>
      <c r="B1073" s="16" t="s">
        <v>7543</v>
      </c>
      <c r="C1073" s="16" t="s">
        <v>44</v>
      </c>
      <c r="D1073" s="16" t="s">
        <v>24</v>
      </c>
      <c r="E1073" s="188" t="s">
        <v>7544</v>
      </c>
    </row>
    <row r="1074" spans="1:5" x14ac:dyDescent="0.25">
      <c r="A1074" s="356">
        <v>10545</v>
      </c>
      <c r="B1074" s="16" t="s">
        <v>7545</v>
      </c>
      <c r="C1074" s="16" t="s">
        <v>44</v>
      </c>
      <c r="D1074" s="16" t="s">
        <v>24</v>
      </c>
      <c r="E1074" s="188" t="s">
        <v>7546</v>
      </c>
    </row>
    <row r="1075" spans="1:5" x14ac:dyDescent="0.25">
      <c r="A1075" s="356">
        <v>38365</v>
      </c>
      <c r="B1075" s="16" t="s">
        <v>926</v>
      </c>
      <c r="C1075" s="16" t="s">
        <v>26</v>
      </c>
      <c r="D1075" s="16" t="s">
        <v>24</v>
      </c>
      <c r="E1075" s="188" t="s">
        <v>6437</v>
      </c>
    </row>
    <row r="1076" spans="1:5" x14ac:dyDescent="0.25">
      <c r="A1076" s="356">
        <v>37745</v>
      </c>
      <c r="B1076" s="16" t="s">
        <v>927</v>
      </c>
      <c r="C1076" s="16" t="s">
        <v>23</v>
      </c>
      <c r="D1076" s="16" t="s">
        <v>27</v>
      </c>
      <c r="E1076" s="188" t="s">
        <v>7547</v>
      </c>
    </row>
    <row r="1077" spans="1:5" x14ac:dyDescent="0.25">
      <c r="A1077" s="356">
        <v>37754</v>
      </c>
      <c r="B1077" s="16" t="s">
        <v>928</v>
      </c>
      <c r="C1077" s="16" t="s">
        <v>23</v>
      </c>
      <c r="D1077" s="16" t="s">
        <v>27</v>
      </c>
      <c r="E1077" s="188" t="s">
        <v>7548</v>
      </c>
    </row>
    <row r="1078" spans="1:5" x14ac:dyDescent="0.25">
      <c r="A1078" s="356">
        <v>37748</v>
      </c>
      <c r="B1078" s="16" t="s">
        <v>929</v>
      </c>
      <c r="C1078" s="16" t="s">
        <v>23</v>
      </c>
      <c r="D1078" s="16" t="s">
        <v>27</v>
      </c>
      <c r="E1078" s="188" t="s">
        <v>7549</v>
      </c>
    </row>
    <row r="1079" spans="1:5" x14ac:dyDescent="0.25">
      <c r="A1079" s="356">
        <v>37761</v>
      </c>
      <c r="B1079" s="16" t="s">
        <v>930</v>
      </c>
      <c r="C1079" s="16" t="s">
        <v>23</v>
      </c>
      <c r="D1079" s="16" t="s">
        <v>27</v>
      </c>
      <c r="E1079" s="188" t="s">
        <v>7550</v>
      </c>
    </row>
    <row r="1080" spans="1:5" x14ac:dyDescent="0.25">
      <c r="A1080" s="356">
        <v>37757</v>
      </c>
      <c r="B1080" s="16" t="s">
        <v>931</v>
      </c>
      <c r="C1080" s="16" t="s">
        <v>23</v>
      </c>
      <c r="D1080" s="16" t="s">
        <v>27</v>
      </c>
      <c r="E1080" s="188" t="s">
        <v>7551</v>
      </c>
    </row>
    <row r="1081" spans="1:5" x14ac:dyDescent="0.25">
      <c r="A1081" s="356">
        <v>37759</v>
      </c>
      <c r="B1081" s="16" t="s">
        <v>932</v>
      </c>
      <c r="C1081" s="16" t="s">
        <v>23</v>
      </c>
      <c r="D1081" s="16" t="s">
        <v>27</v>
      </c>
      <c r="E1081" s="188" t="s">
        <v>7552</v>
      </c>
    </row>
    <row r="1082" spans="1:5" x14ac:dyDescent="0.25">
      <c r="A1082" s="356">
        <v>37766</v>
      </c>
      <c r="B1082" s="16" t="s">
        <v>933</v>
      </c>
      <c r="C1082" s="16" t="s">
        <v>23</v>
      </c>
      <c r="D1082" s="16" t="s">
        <v>27</v>
      </c>
      <c r="E1082" s="188" t="s">
        <v>7553</v>
      </c>
    </row>
    <row r="1083" spans="1:5" x14ac:dyDescent="0.25">
      <c r="A1083" s="356">
        <v>37752</v>
      </c>
      <c r="B1083" s="16" t="s">
        <v>934</v>
      </c>
      <c r="C1083" s="16" t="s">
        <v>23</v>
      </c>
      <c r="D1083" s="16" t="s">
        <v>27</v>
      </c>
      <c r="E1083" s="188" t="s">
        <v>7554</v>
      </c>
    </row>
    <row r="1084" spans="1:5" x14ac:dyDescent="0.25">
      <c r="A1084" s="356">
        <v>37760</v>
      </c>
      <c r="B1084" s="16" t="s">
        <v>935</v>
      </c>
      <c r="C1084" s="16" t="s">
        <v>23</v>
      </c>
      <c r="D1084" s="16" t="s">
        <v>27</v>
      </c>
      <c r="E1084" s="188" t="s">
        <v>7555</v>
      </c>
    </row>
    <row r="1085" spans="1:5" x14ac:dyDescent="0.25">
      <c r="A1085" s="356">
        <v>37765</v>
      </c>
      <c r="B1085" s="16" t="s">
        <v>936</v>
      </c>
      <c r="C1085" s="16" t="s">
        <v>23</v>
      </c>
      <c r="D1085" s="16" t="s">
        <v>27</v>
      </c>
      <c r="E1085" s="188" t="s">
        <v>7556</v>
      </c>
    </row>
    <row r="1086" spans="1:5" x14ac:dyDescent="0.25">
      <c r="A1086" s="356">
        <v>37746</v>
      </c>
      <c r="B1086" s="16" t="s">
        <v>937</v>
      </c>
      <c r="C1086" s="16" t="s">
        <v>23</v>
      </c>
      <c r="D1086" s="16" t="s">
        <v>27</v>
      </c>
      <c r="E1086" s="188" t="s">
        <v>7557</v>
      </c>
    </row>
    <row r="1087" spans="1:5" x14ac:dyDescent="0.25">
      <c r="A1087" s="356">
        <v>37750</v>
      </c>
      <c r="B1087" s="16" t="s">
        <v>938</v>
      </c>
      <c r="C1087" s="16" t="s">
        <v>23</v>
      </c>
      <c r="D1087" s="16" t="s">
        <v>27</v>
      </c>
      <c r="E1087" s="188" t="s">
        <v>7558</v>
      </c>
    </row>
    <row r="1088" spans="1:5" x14ac:dyDescent="0.25">
      <c r="A1088" s="356">
        <v>37753</v>
      </c>
      <c r="B1088" s="16" t="s">
        <v>939</v>
      </c>
      <c r="C1088" s="16" t="s">
        <v>23</v>
      </c>
      <c r="D1088" s="16" t="s">
        <v>27</v>
      </c>
      <c r="E1088" s="188" t="s">
        <v>7559</v>
      </c>
    </row>
    <row r="1089" spans="1:5" x14ac:dyDescent="0.25">
      <c r="A1089" s="356">
        <v>37756</v>
      </c>
      <c r="B1089" s="16" t="s">
        <v>940</v>
      </c>
      <c r="C1089" s="16" t="s">
        <v>23</v>
      </c>
      <c r="D1089" s="16" t="s">
        <v>27</v>
      </c>
      <c r="E1089" s="188" t="s">
        <v>7550</v>
      </c>
    </row>
    <row r="1090" spans="1:5" x14ac:dyDescent="0.25">
      <c r="A1090" s="356">
        <v>37755</v>
      </c>
      <c r="B1090" s="16" t="s">
        <v>941</v>
      </c>
      <c r="C1090" s="16" t="s">
        <v>23</v>
      </c>
      <c r="D1090" s="16" t="s">
        <v>27</v>
      </c>
      <c r="E1090" s="188" t="s">
        <v>7560</v>
      </c>
    </row>
    <row r="1091" spans="1:5" x14ac:dyDescent="0.25">
      <c r="A1091" s="356">
        <v>37758</v>
      </c>
      <c r="B1091" s="16" t="s">
        <v>942</v>
      </c>
      <c r="C1091" s="16" t="s">
        <v>23</v>
      </c>
      <c r="D1091" s="16" t="s">
        <v>27</v>
      </c>
      <c r="E1091" s="188" t="s">
        <v>7561</v>
      </c>
    </row>
    <row r="1092" spans="1:5" x14ac:dyDescent="0.25">
      <c r="A1092" s="356">
        <v>37747</v>
      </c>
      <c r="B1092" s="16" t="s">
        <v>943</v>
      </c>
      <c r="C1092" s="16" t="s">
        <v>23</v>
      </c>
      <c r="D1092" s="16" t="s">
        <v>27</v>
      </c>
      <c r="E1092" s="188" t="s">
        <v>7562</v>
      </c>
    </row>
    <row r="1093" spans="1:5" x14ac:dyDescent="0.25">
      <c r="A1093" s="356">
        <v>37767</v>
      </c>
      <c r="B1093" s="16" t="s">
        <v>944</v>
      </c>
      <c r="C1093" s="16" t="s">
        <v>23</v>
      </c>
      <c r="D1093" s="16" t="s">
        <v>27</v>
      </c>
      <c r="E1093" s="188" t="s">
        <v>7563</v>
      </c>
    </row>
    <row r="1094" spans="1:5" x14ac:dyDescent="0.25">
      <c r="A1094" s="356">
        <v>37751</v>
      </c>
      <c r="B1094" s="16" t="s">
        <v>945</v>
      </c>
      <c r="C1094" s="16" t="s">
        <v>23</v>
      </c>
      <c r="D1094" s="16" t="s">
        <v>27</v>
      </c>
      <c r="E1094" s="188" t="s">
        <v>7563</v>
      </c>
    </row>
    <row r="1095" spans="1:5" x14ac:dyDescent="0.25">
      <c r="A1095" s="356">
        <v>37749</v>
      </c>
      <c r="B1095" s="16" t="s">
        <v>946</v>
      </c>
      <c r="C1095" s="16" t="s">
        <v>23</v>
      </c>
      <c r="D1095" s="16" t="s">
        <v>27</v>
      </c>
      <c r="E1095" s="188" t="s">
        <v>7564</v>
      </c>
    </row>
    <row r="1096" spans="1:5" x14ac:dyDescent="0.25">
      <c r="A1096" s="356">
        <v>1159</v>
      </c>
      <c r="B1096" s="16" t="s">
        <v>947</v>
      </c>
      <c r="C1096" s="16" t="s">
        <v>23</v>
      </c>
      <c r="D1096" s="16" t="s">
        <v>33</v>
      </c>
      <c r="E1096" s="188" t="s">
        <v>7565</v>
      </c>
    </row>
    <row r="1097" spans="1:5" x14ac:dyDescent="0.25">
      <c r="A1097" s="356">
        <v>12114</v>
      </c>
      <c r="B1097" s="16" t="s">
        <v>948</v>
      </c>
      <c r="C1097" s="16" t="s">
        <v>23</v>
      </c>
      <c r="D1097" s="16" t="s">
        <v>24</v>
      </c>
      <c r="E1097" s="188" t="s">
        <v>7566</v>
      </c>
    </row>
    <row r="1098" spans="1:5" x14ac:dyDescent="0.25">
      <c r="A1098" s="356">
        <v>38106</v>
      </c>
      <c r="B1098" s="16" t="s">
        <v>949</v>
      </c>
      <c r="C1098" s="16" t="s">
        <v>23</v>
      </c>
      <c r="D1098" s="16" t="s">
        <v>24</v>
      </c>
      <c r="E1098" s="188" t="s">
        <v>7567</v>
      </c>
    </row>
    <row r="1099" spans="1:5" x14ac:dyDescent="0.25">
      <c r="A1099" s="356">
        <v>38085</v>
      </c>
      <c r="B1099" s="16" t="s">
        <v>950</v>
      </c>
      <c r="C1099" s="16" t="s">
        <v>23</v>
      </c>
      <c r="D1099" s="16" t="s">
        <v>24</v>
      </c>
      <c r="E1099" s="188" t="s">
        <v>7568</v>
      </c>
    </row>
    <row r="1100" spans="1:5" x14ac:dyDescent="0.25">
      <c r="A1100" s="356">
        <v>38599</v>
      </c>
      <c r="B1100" s="16" t="s">
        <v>5833</v>
      </c>
      <c r="C1100" s="16" t="s">
        <v>23</v>
      </c>
      <c r="D1100" s="16" t="s">
        <v>24</v>
      </c>
      <c r="E1100" s="188" t="s">
        <v>6379</v>
      </c>
    </row>
    <row r="1101" spans="1:5" x14ac:dyDescent="0.25">
      <c r="A1101" s="356">
        <v>38596</v>
      </c>
      <c r="B1101" s="16" t="s">
        <v>5834</v>
      </c>
      <c r="C1101" s="16" t="s">
        <v>23</v>
      </c>
      <c r="D1101" s="16" t="s">
        <v>24</v>
      </c>
      <c r="E1101" s="188" t="s">
        <v>7569</v>
      </c>
    </row>
    <row r="1102" spans="1:5" x14ac:dyDescent="0.25">
      <c r="A1102" s="356">
        <v>38600</v>
      </c>
      <c r="B1102" s="16" t="s">
        <v>5836</v>
      </c>
      <c r="C1102" s="16" t="s">
        <v>23</v>
      </c>
      <c r="D1102" s="16" t="s">
        <v>24</v>
      </c>
      <c r="E1102" s="188" t="s">
        <v>7570</v>
      </c>
    </row>
    <row r="1103" spans="1:5" x14ac:dyDescent="0.25">
      <c r="A1103" s="356">
        <v>38597</v>
      </c>
      <c r="B1103" s="16" t="s">
        <v>5838</v>
      </c>
      <c r="C1103" s="16" t="s">
        <v>23</v>
      </c>
      <c r="D1103" s="16" t="s">
        <v>24</v>
      </c>
      <c r="E1103" s="188" t="s">
        <v>5681</v>
      </c>
    </row>
    <row r="1104" spans="1:5" x14ac:dyDescent="0.25">
      <c r="A1104" s="356">
        <v>659</v>
      </c>
      <c r="B1104" s="16" t="s">
        <v>5840</v>
      </c>
      <c r="C1104" s="16" t="s">
        <v>23</v>
      </c>
      <c r="D1104" s="16" t="s">
        <v>24</v>
      </c>
      <c r="E1104" s="188" t="s">
        <v>5472</v>
      </c>
    </row>
    <row r="1105" spans="1:5" x14ac:dyDescent="0.25">
      <c r="A1105" s="356">
        <v>660</v>
      </c>
      <c r="B1105" s="16" t="s">
        <v>5842</v>
      </c>
      <c r="C1105" s="16" t="s">
        <v>23</v>
      </c>
      <c r="D1105" s="16" t="s">
        <v>24</v>
      </c>
      <c r="E1105" s="188" t="s">
        <v>6331</v>
      </c>
    </row>
    <row r="1106" spans="1:5" x14ac:dyDescent="0.25">
      <c r="A1106" s="356">
        <v>658</v>
      </c>
      <c r="B1106" s="16" t="s">
        <v>5843</v>
      </c>
      <c r="C1106" s="16" t="s">
        <v>23</v>
      </c>
      <c r="D1106" s="16" t="s">
        <v>24</v>
      </c>
      <c r="E1106" s="188" t="s">
        <v>6225</v>
      </c>
    </row>
    <row r="1107" spans="1:5" x14ac:dyDescent="0.25">
      <c r="A1107" s="356">
        <v>38548</v>
      </c>
      <c r="B1107" s="16" t="s">
        <v>951</v>
      </c>
      <c r="C1107" s="16" t="s">
        <v>23</v>
      </c>
      <c r="D1107" s="16" t="s">
        <v>24</v>
      </c>
      <c r="E1107" s="188" t="s">
        <v>5766</v>
      </c>
    </row>
    <row r="1108" spans="1:5" x14ac:dyDescent="0.25">
      <c r="A1108" s="356">
        <v>34649</v>
      </c>
      <c r="B1108" s="16" t="s">
        <v>952</v>
      </c>
      <c r="C1108" s="16" t="s">
        <v>23</v>
      </c>
      <c r="D1108" s="16" t="s">
        <v>24</v>
      </c>
      <c r="E1108" s="188" t="s">
        <v>7409</v>
      </c>
    </row>
    <row r="1109" spans="1:5" x14ac:dyDescent="0.25">
      <c r="A1109" s="356">
        <v>34655</v>
      </c>
      <c r="B1109" s="16" t="s">
        <v>953</v>
      </c>
      <c r="C1109" s="16" t="s">
        <v>23</v>
      </c>
      <c r="D1109" s="16" t="s">
        <v>24</v>
      </c>
      <c r="E1109" s="188" t="s">
        <v>5493</v>
      </c>
    </row>
    <row r="1110" spans="1:5" x14ac:dyDescent="0.25">
      <c r="A1110" s="356">
        <v>40607</v>
      </c>
      <c r="B1110" s="16" t="s">
        <v>954</v>
      </c>
      <c r="C1110" s="16" t="s">
        <v>23</v>
      </c>
      <c r="D1110" s="16" t="s">
        <v>24</v>
      </c>
      <c r="E1110" s="188" t="s">
        <v>5498</v>
      </c>
    </row>
    <row r="1111" spans="1:5" x14ac:dyDescent="0.25">
      <c r="A1111" s="356">
        <v>569</v>
      </c>
      <c r="B1111" s="16" t="s">
        <v>7571</v>
      </c>
      <c r="C1111" s="16" t="s">
        <v>48</v>
      </c>
      <c r="D1111" s="16" t="s">
        <v>24</v>
      </c>
      <c r="E1111" s="188" t="s">
        <v>7572</v>
      </c>
    </row>
    <row r="1112" spans="1:5" x14ac:dyDescent="0.25">
      <c r="A1112" s="356">
        <v>567</v>
      </c>
      <c r="B1112" s="16" t="s">
        <v>7573</v>
      </c>
      <c r="C1112" s="16" t="s">
        <v>44</v>
      </c>
      <c r="D1112" s="16" t="s">
        <v>24</v>
      </c>
      <c r="E1112" s="188" t="s">
        <v>6402</v>
      </c>
    </row>
    <row r="1113" spans="1:5" x14ac:dyDescent="0.25">
      <c r="A1113" s="356">
        <v>574</v>
      </c>
      <c r="B1113" s="16" t="s">
        <v>7574</v>
      </c>
      <c r="C1113" s="16" t="s">
        <v>44</v>
      </c>
      <c r="D1113" s="16" t="s">
        <v>24</v>
      </c>
      <c r="E1113" s="188" t="s">
        <v>6304</v>
      </c>
    </row>
    <row r="1114" spans="1:5" x14ac:dyDescent="0.25">
      <c r="A1114" s="356">
        <v>568</v>
      </c>
      <c r="B1114" s="16" t="s">
        <v>7575</v>
      </c>
      <c r="C1114" s="16" t="s">
        <v>44</v>
      </c>
      <c r="D1114" s="16" t="s">
        <v>24</v>
      </c>
      <c r="E1114" s="188" t="s">
        <v>7576</v>
      </c>
    </row>
    <row r="1115" spans="1:5" x14ac:dyDescent="0.25">
      <c r="A1115" s="356">
        <v>585</v>
      </c>
      <c r="B1115" s="16" t="s">
        <v>955</v>
      </c>
      <c r="C1115" s="16" t="s">
        <v>48</v>
      </c>
      <c r="D1115" s="16" t="s">
        <v>27</v>
      </c>
      <c r="E1115" s="188" t="s">
        <v>7577</v>
      </c>
    </row>
    <row r="1116" spans="1:5" x14ac:dyDescent="0.25">
      <c r="A1116" s="356">
        <v>4777</v>
      </c>
      <c r="B1116" s="16" t="s">
        <v>956</v>
      </c>
      <c r="C1116" s="16" t="s">
        <v>48</v>
      </c>
      <c r="D1116" s="16" t="s">
        <v>27</v>
      </c>
      <c r="E1116" s="188" t="s">
        <v>5932</v>
      </c>
    </row>
    <row r="1117" spans="1:5" x14ac:dyDescent="0.25">
      <c r="A1117" s="356">
        <v>587</v>
      </c>
      <c r="B1117" s="16" t="s">
        <v>957</v>
      </c>
      <c r="C1117" s="16" t="s">
        <v>48</v>
      </c>
      <c r="D1117" s="16" t="s">
        <v>27</v>
      </c>
      <c r="E1117" s="188" t="s">
        <v>7578</v>
      </c>
    </row>
    <row r="1118" spans="1:5" x14ac:dyDescent="0.25">
      <c r="A1118" s="356">
        <v>590</v>
      </c>
      <c r="B1118" s="16" t="s">
        <v>958</v>
      </c>
      <c r="C1118" s="16" t="s">
        <v>48</v>
      </c>
      <c r="D1118" s="16" t="s">
        <v>27</v>
      </c>
      <c r="E1118" s="188" t="s">
        <v>5938</v>
      </c>
    </row>
    <row r="1119" spans="1:5" x14ac:dyDescent="0.25">
      <c r="A1119" s="356">
        <v>592</v>
      </c>
      <c r="B1119" s="16" t="s">
        <v>959</v>
      </c>
      <c r="C1119" s="16" t="s">
        <v>48</v>
      </c>
      <c r="D1119" s="16" t="s">
        <v>27</v>
      </c>
      <c r="E1119" s="188" t="s">
        <v>7578</v>
      </c>
    </row>
    <row r="1120" spans="1:5" x14ac:dyDescent="0.25">
      <c r="A1120" s="356">
        <v>586</v>
      </c>
      <c r="B1120" s="16" t="s">
        <v>960</v>
      </c>
      <c r="C1120" s="16" t="s">
        <v>44</v>
      </c>
      <c r="D1120" s="16" t="s">
        <v>27</v>
      </c>
      <c r="E1120" s="188" t="s">
        <v>7579</v>
      </c>
    </row>
    <row r="1121" spans="1:5" x14ac:dyDescent="0.25">
      <c r="A1121" s="356">
        <v>591</v>
      </c>
      <c r="B1121" s="16" t="s">
        <v>961</v>
      </c>
      <c r="C1121" s="16" t="s">
        <v>48</v>
      </c>
      <c r="D1121" s="16" t="s">
        <v>27</v>
      </c>
      <c r="E1121" s="188" t="s">
        <v>7577</v>
      </c>
    </row>
    <row r="1122" spans="1:5" x14ac:dyDescent="0.25">
      <c r="A1122" s="356">
        <v>588</v>
      </c>
      <c r="B1122" s="16" t="s">
        <v>962</v>
      </c>
      <c r="C1122" s="16" t="s">
        <v>44</v>
      </c>
      <c r="D1122" s="16" t="s">
        <v>27</v>
      </c>
      <c r="E1122" s="188" t="s">
        <v>7580</v>
      </c>
    </row>
    <row r="1123" spans="1:5" x14ac:dyDescent="0.25">
      <c r="A1123" s="356">
        <v>589</v>
      </c>
      <c r="B1123" s="16" t="s">
        <v>963</v>
      </c>
      <c r="C1123" s="16" t="s">
        <v>44</v>
      </c>
      <c r="D1123" s="16" t="s">
        <v>27</v>
      </c>
      <c r="E1123" s="188" t="s">
        <v>7581</v>
      </c>
    </row>
    <row r="1124" spans="1:5" x14ac:dyDescent="0.25">
      <c r="A1124" s="356">
        <v>584</v>
      </c>
      <c r="B1124" s="16" t="s">
        <v>964</v>
      </c>
      <c r="C1124" s="16" t="s">
        <v>44</v>
      </c>
      <c r="D1124" s="16" t="s">
        <v>27</v>
      </c>
      <c r="E1124" s="188" t="s">
        <v>7582</v>
      </c>
    </row>
    <row r="1125" spans="1:5" x14ac:dyDescent="0.25">
      <c r="A1125" s="356">
        <v>1165</v>
      </c>
      <c r="B1125" s="16" t="s">
        <v>965</v>
      </c>
      <c r="C1125" s="16" t="s">
        <v>23</v>
      </c>
      <c r="D1125" s="16" t="s">
        <v>27</v>
      </c>
      <c r="E1125" s="188" t="s">
        <v>7583</v>
      </c>
    </row>
    <row r="1126" spans="1:5" x14ac:dyDescent="0.25">
      <c r="A1126" s="356">
        <v>1164</v>
      </c>
      <c r="B1126" s="16" t="s">
        <v>966</v>
      </c>
      <c r="C1126" s="16" t="s">
        <v>23</v>
      </c>
      <c r="D1126" s="16" t="s">
        <v>27</v>
      </c>
      <c r="E1126" s="188" t="s">
        <v>7584</v>
      </c>
    </row>
    <row r="1127" spans="1:5" x14ac:dyDescent="0.25">
      <c r="A1127" s="356">
        <v>1162</v>
      </c>
      <c r="B1127" s="16" t="s">
        <v>967</v>
      </c>
      <c r="C1127" s="16" t="s">
        <v>23</v>
      </c>
      <c r="D1127" s="16" t="s">
        <v>27</v>
      </c>
      <c r="E1127" s="188" t="s">
        <v>7570</v>
      </c>
    </row>
    <row r="1128" spans="1:5" x14ac:dyDescent="0.25">
      <c r="A1128" s="356">
        <v>12395</v>
      </c>
      <c r="B1128" s="16" t="s">
        <v>968</v>
      </c>
      <c r="C1128" s="16" t="s">
        <v>23</v>
      </c>
      <c r="D1128" s="16" t="s">
        <v>27</v>
      </c>
      <c r="E1128" s="188" t="s">
        <v>5492</v>
      </c>
    </row>
    <row r="1129" spans="1:5" x14ac:dyDescent="0.25">
      <c r="A1129" s="356">
        <v>1170</v>
      </c>
      <c r="B1129" s="16" t="s">
        <v>969</v>
      </c>
      <c r="C1129" s="16" t="s">
        <v>23</v>
      </c>
      <c r="D1129" s="16" t="s">
        <v>27</v>
      </c>
      <c r="E1129" s="188" t="s">
        <v>7585</v>
      </c>
    </row>
    <row r="1130" spans="1:5" x14ac:dyDescent="0.25">
      <c r="A1130" s="356">
        <v>1169</v>
      </c>
      <c r="B1130" s="16" t="s">
        <v>970</v>
      </c>
      <c r="C1130" s="16" t="s">
        <v>23</v>
      </c>
      <c r="D1130" s="16" t="s">
        <v>27</v>
      </c>
      <c r="E1130" s="188" t="s">
        <v>7586</v>
      </c>
    </row>
    <row r="1131" spans="1:5" x14ac:dyDescent="0.25">
      <c r="A1131" s="356">
        <v>1166</v>
      </c>
      <c r="B1131" s="16" t="s">
        <v>971</v>
      </c>
      <c r="C1131" s="16" t="s">
        <v>23</v>
      </c>
      <c r="D1131" s="16" t="s">
        <v>27</v>
      </c>
      <c r="E1131" s="188" t="s">
        <v>7587</v>
      </c>
    </row>
    <row r="1132" spans="1:5" x14ac:dyDescent="0.25">
      <c r="A1132" s="356">
        <v>1163</v>
      </c>
      <c r="B1132" s="16" t="s">
        <v>972</v>
      </c>
      <c r="C1132" s="16" t="s">
        <v>23</v>
      </c>
      <c r="D1132" s="16" t="s">
        <v>27</v>
      </c>
      <c r="E1132" s="188" t="s">
        <v>5487</v>
      </c>
    </row>
    <row r="1133" spans="1:5" x14ac:dyDescent="0.25">
      <c r="A1133" s="356">
        <v>12396</v>
      </c>
      <c r="B1133" s="16" t="s">
        <v>973</v>
      </c>
      <c r="C1133" s="16" t="s">
        <v>23</v>
      </c>
      <c r="D1133" s="16" t="s">
        <v>27</v>
      </c>
      <c r="E1133" s="188" t="s">
        <v>5492</v>
      </c>
    </row>
    <row r="1134" spans="1:5" x14ac:dyDescent="0.25">
      <c r="A1134" s="356">
        <v>1168</v>
      </c>
      <c r="B1134" s="16" t="s">
        <v>974</v>
      </c>
      <c r="C1134" s="16" t="s">
        <v>23</v>
      </c>
      <c r="D1134" s="16" t="s">
        <v>27</v>
      </c>
      <c r="E1134" s="188" t="s">
        <v>7588</v>
      </c>
    </row>
    <row r="1135" spans="1:5" x14ac:dyDescent="0.25">
      <c r="A1135" s="356">
        <v>1167</v>
      </c>
      <c r="B1135" s="16" t="s">
        <v>975</v>
      </c>
      <c r="C1135" s="16" t="s">
        <v>23</v>
      </c>
      <c r="D1135" s="16" t="s">
        <v>27</v>
      </c>
      <c r="E1135" s="188" t="s">
        <v>7589</v>
      </c>
    </row>
    <row r="1136" spans="1:5" x14ac:dyDescent="0.25">
      <c r="A1136" s="356">
        <v>36331</v>
      </c>
      <c r="B1136" s="16" t="s">
        <v>976</v>
      </c>
      <c r="C1136" s="16" t="s">
        <v>23</v>
      </c>
      <c r="D1136" s="16" t="s">
        <v>27</v>
      </c>
      <c r="E1136" s="188" t="s">
        <v>7590</v>
      </c>
    </row>
    <row r="1137" spans="1:5" x14ac:dyDescent="0.25">
      <c r="A1137" s="356">
        <v>36346</v>
      </c>
      <c r="B1137" s="16" t="s">
        <v>977</v>
      </c>
      <c r="C1137" s="16" t="s">
        <v>23</v>
      </c>
      <c r="D1137" s="16" t="s">
        <v>27</v>
      </c>
      <c r="E1137" s="188" t="s">
        <v>5758</v>
      </c>
    </row>
    <row r="1138" spans="1:5" x14ac:dyDescent="0.25">
      <c r="A1138" s="356">
        <v>1210</v>
      </c>
      <c r="B1138" s="16" t="s">
        <v>978</v>
      </c>
      <c r="C1138" s="16" t="s">
        <v>23</v>
      </c>
      <c r="D1138" s="16" t="s">
        <v>24</v>
      </c>
      <c r="E1138" s="188" t="s">
        <v>5945</v>
      </c>
    </row>
    <row r="1139" spans="1:5" x14ac:dyDescent="0.25">
      <c r="A1139" s="356">
        <v>1203</v>
      </c>
      <c r="B1139" s="16" t="s">
        <v>979</v>
      </c>
      <c r="C1139" s="16" t="s">
        <v>23</v>
      </c>
      <c r="D1139" s="16" t="s">
        <v>24</v>
      </c>
      <c r="E1139" s="188" t="s">
        <v>6596</v>
      </c>
    </row>
    <row r="1140" spans="1:5" x14ac:dyDescent="0.25">
      <c r="A1140" s="356">
        <v>1197</v>
      </c>
      <c r="B1140" s="16" t="s">
        <v>980</v>
      </c>
      <c r="C1140" s="16" t="s">
        <v>23</v>
      </c>
      <c r="D1140" s="16" t="s">
        <v>24</v>
      </c>
      <c r="E1140" s="188" t="s">
        <v>5598</v>
      </c>
    </row>
    <row r="1141" spans="1:5" x14ac:dyDescent="0.25">
      <c r="A1141" s="356">
        <v>1202</v>
      </c>
      <c r="B1141" s="16" t="s">
        <v>981</v>
      </c>
      <c r="C1141" s="16" t="s">
        <v>23</v>
      </c>
      <c r="D1141" s="16" t="s">
        <v>24</v>
      </c>
      <c r="E1141" s="188" t="s">
        <v>5744</v>
      </c>
    </row>
    <row r="1142" spans="1:5" x14ac:dyDescent="0.25">
      <c r="A1142" s="356">
        <v>1188</v>
      </c>
      <c r="B1142" s="16" t="s">
        <v>982</v>
      </c>
      <c r="C1142" s="16" t="s">
        <v>23</v>
      </c>
      <c r="D1142" s="16" t="s">
        <v>24</v>
      </c>
      <c r="E1142" s="188" t="s">
        <v>7591</v>
      </c>
    </row>
    <row r="1143" spans="1:5" x14ac:dyDescent="0.25">
      <c r="A1143" s="356">
        <v>1211</v>
      </c>
      <c r="B1143" s="16" t="s">
        <v>983</v>
      </c>
      <c r="C1143" s="16" t="s">
        <v>23</v>
      </c>
      <c r="D1143" s="16" t="s">
        <v>24</v>
      </c>
      <c r="E1143" s="188" t="s">
        <v>7592</v>
      </c>
    </row>
    <row r="1144" spans="1:5" x14ac:dyDescent="0.25">
      <c r="A1144" s="356">
        <v>1198</v>
      </c>
      <c r="B1144" s="16" t="s">
        <v>984</v>
      </c>
      <c r="C1144" s="16" t="s">
        <v>23</v>
      </c>
      <c r="D1144" s="16" t="s">
        <v>24</v>
      </c>
      <c r="E1144" s="188" t="s">
        <v>5808</v>
      </c>
    </row>
    <row r="1145" spans="1:5" x14ac:dyDescent="0.25">
      <c r="A1145" s="356">
        <v>1199</v>
      </c>
      <c r="B1145" s="16" t="s">
        <v>985</v>
      </c>
      <c r="C1145" s="16" t="s">
        <v>23</v>
      </c>
      <c r="D1145" s="16" t="s">
        <v>24</v>
      </c>
      <c r="E1145" s="188" t="s">
        <v>7593</v>
      </c>
    </row>
    <row r="1146" spans="1:5" x14ac:dyDescent="0.25">
      <c r="A1146" s="356">
        <v>20088</v>
      </c>
      <c r="B1146" s="16" t="s">
        <v>7594</v>
      </c>
      <c r="C1146" s="16" t="s">
        <v>23</v>
      </c>
      <c r="D1146" s="16" t="s">
        <v>24</v>
      </c>
      <c r="E1146" s="188" t="s">
        <v>6252</v>
      </c>
    </row>
    <row r="1147" spans="1:5" x14ac:dyDescent="0.25">
      <c r="A1147" s="356">
        <v>20089</v>
      </c>
      <c r="B1147" s="16" t="s">
        <v>7595</v>
      </c>
      <c r="C1147" s="16" t="s">
        <v>23</v>
      </c>
      <c r="D1147" s="16" t="s">
        <v>24</v>
      </c>
      <c r="E1147" s="188" t="s">
        <v>7596</v>
      </c>
    </row>
    <row r="1148" spans="1:5" x14ac:dyDescent="0.25">
      <c r="A1148" s="356">
        <v>20087</v>
      </c>
      <c r="B1148" s="16" t="s">
        <v>7597</v>
      </c>
      <c r="C1148" s="16" t="s">
        <v>23</v>
      </c>
      <c r="D1148" s="16" t="s">
        <v>24</v>
      </c>
      <c r="E1148" s="188" t="s">
        <v>5860</v>
      </c>
    </row>
    <row r="1149" spans="1:5" x14ac:dyDescent="0.25">
      <c r="A1149" s="356">
        <v>1200</v>
      </c>
      <c r="B1149" s="16" t="s">
        <v>986</v>
      </c>
      <c r="C1149" s="16" t="s">
        <v>23</v>
      </c>
      <c r="D1149" s="16" t="s">
        <v>24</v>
      </c>
      <c r="E1149" s="188" t="s">
        <v>5892</v>
      </c>
    </row>
    <row r="1150" spans="1:5" x14ac:dyDescent="0.25">
      <c r="A1150" s="356">
        <v>12909</v>
      </c>
      <c r="B1150" s="16" t="s">
        <v>987</v>
      </c>
      <c r="C1150" s="16" t="s">
        <v>23</v>
      </c>
      <c r="D1150" s="16" t="s">
        <v>24</v>
      </c>
      <c r="E1150" s="188" t="s">
        <v>5839</v>
      </c>
    </row>
    <row r="1151" spans="1:5" x14ac:dyDescent="0.25">
      <c r="A1151" s="356">
        <v>12910</v>
      </c>
      <c r="B1151" s="16" t="s">
        <v>988</v>
      </c>
      <c r="C1151" s="16" t="s">
        <v>23</v>
      </c>
      <c r="D1151" s="16" t="s">
        <v>24</v>
      </c>
      <c r="E1151" s="188" t="s">
        <v>5712</v>
      </c>
    </row>
    <row r="1152" spans="1:5" x14ac:dyDescent="0.25">
      <c r="A1152" s="356">
        <v>1184</v>
      </c>
      <c r="B1152" s="16" t="s">
        <v>989</v>
      </c>
      <c r="C1152" s="16" t="s">
        <v>23</v>
      </c>
      <c r="D1152" s="16" t="s">
        <v>24</v>
      </c>
      <c r="E1152" s="188" t="s">
        <v>7598</v>
      </c>
    </row>
    <row r="1153" spans="1:5" x14ac:dyDescent="0.25">
      <c r="A1153" s="356">
        <v>1191</v>
      </c>
      <c r="B1153" s="16" t="s">
        <v>990</v>
      </c>
      <c r="C1153" s="16" t="s">
        <v>23</v>
      </c>
      <c r="D1153" s="16" t="s">
        <v>24</v>
      </c>
      <c r="E1153" s="188" t="s">
        <v>6148</v>
      </c>
    </row>
    <row r="1154" spans="1:5" x14ac:dyDescent="0.25">
      <c r="A1154" s="356">
        <v>1185</v>
      </c>
      <c r="B1154" s="16" t="s">
        <v>991</v>
      </c>
      <c r="C1154" s="16" t="s">
        <v>23</v>
      </c>
      <c r="D1154" s="16" t="s">
        <v>24</v>
      </c>
      <c r="E1154" s="188" t="s">
        <v>5964</v>
      </c>
    </row>
    <row r="1155" spans="1:5" x14ac:dyDescent="0.25">
      <c r="A1155" s="356">
        <v>1189</v>
      </c>
      <c r="B1155" s="16" t="s">
        <v>992</v>
      </c>
      <c r="C1155" s="16" t="s">
        <v>23</v>
      </c>
      <c r="D1155" s="16" t="s">
        <v>24</v>
      </c>
      <c r="E1155" s="188" t="s">
        <v>7599</v>
      </c>
    </row>
    <row r="1156" spans="1:5" x14ac:dyDescent="0.25">
      <c r="A1156" s="356">
        <v>1193</v>
      </c>
      <c r="B1156" s="16" t="s">
        <v>993</v>
      </c>
      <c r="C1156" s="16" t="s">
        <v>23</v>
      </c>
      <c r="D1156" s="16" t="s">
        <v>24</v>
      </c>
      <c r="E1156" s="188" t="s">
        <v>6291</v>
      </c>
    </row>
    <row r="1157" spans="1:5" x14ac:dyDescent="0.25">
      <c r="A1157" s="356">
        <v>1194</v>
      </c>
      <c r="B1157" s="16" t="s">
        <v>994</v>
      </c>
      <c r="C1157" s="16" t="s">
        <v>23</v>
      </c>
      <c r="D1157" s="16" t="s">
        <v>24</v>
      </c>
      <c r="E1157" s="188" t="s">
        <v>6289</v>
      </c>
    </row>
    <row r="1158" spans="1:5" x14ac:dyDescent="0.25">
      <c r="A1158" s="356">
        <v>1195</v>
      </c>
      <c r="B1158" s="16" t="s">
        <v>995</v>
      </c>
      <c r="C1158" s="16" t="s">
        <v>23</v>
      </c>
      <c r="D1158" s="16" t="s">
        <v>24</v>
      </c>
      <c r="E1158" s="188" t="s">
        <v>6375</v>
      </c>
    </row>
    <row r="1159" spans="1:5" x14ac:dyDescent="0.25">
      <c r="A1159" s="356">
        <v>1204</v>
      </c>
      <c r="B1159" s="16" t="s">
        <v>996</v>
      </c>
      <c r="C1159" s="16" t="s">
        <v>23</v>
      </c>
      <c r="D1159" s="16" t="s">
        <v>24</v>
      </c>
      <c r="E1159" s="188" t="s">
        <v>7600</v>
      </c>
    </row>
    <row r="1160" spans="1:5" x14ac:dyDescent="0.25">
      <c r="A1160" s="356">
        <v>1205</v>
      </c>
      <c r="B1160" s="16" t="s">
        <v>997</v>
      </c>
      <c r="C1160" s="16" t="s">
        <v>23</v>
      </c>
      <c r="D1160" s="16" t="s">
        <v>24</v>
      </c>
      <c r="E1160" s="188" t="s">
        <v>6404</v>
      </c>
    </row>
    <row r="1161" spans="1:5" x14ac:dyDescent="0.25">
      <c r="A1161" s="356">
        <v>1207</v>
      </c>
      <c r="B1161" s="16" t="s">
        <v>998</v>
      </c>
      <c r="C1161" s="16" t="s">
        <v>23</v>
      </c>
      <c r="D1161" s="16" t="s">
        <v>27</v>
      </c>
      <c r="E1161" s="188" t="s">
        <v>6748</v>
      </c>
    </row>
    <row r="1162" spans="1:5" x14ac:dyDescent="0.25">
      <c r="A1162" s="356">
        <v>1206</v>
      </c>
      <c r="B1162" s="16" t="s">
        <v>999</v>
      </c>
      <c r="C1162" s="16" t="s">
        <v>23</v>
      </c>
      <c r="D1162" s="16" t="s">
        <v>27</v>
      </c>
      <c r="E1162" s="188" t="s">
        <v>5923</v>
      </c>
    </row>
    <row r="1163" spans="1:5" x14ac:dyDescent="0.25">
      <c r="A1163" s="356">
        <v>1183</v>
      </c>
      <c r="B1163" s="16" t="s">
        <v>1000</v>
      </c>
      <c r="C1163" s="16" t="s">
        <v>23</v>
      </c>
      <c r="D1163" s="16" t="s">
        <v>27</v>
      </c>
      <c r="E1163" s="188" t="s">
        <v>5526</v>
      </c>
    </row>
    <row r="1164" spans="1:5" x14ac:dyDescent="0.25">
      <c r="A1164" s="356">
        <v>42685</v>
      </c>
      <c r="B1164" s="16" t="s">
        <v>1001</v>
      </c>
      <c r="C1164" s="16" t="s">
        <v>23</v>
      </c>
      <c r="D1164" s="16" t="s">
        <v>27</v>
      </c>
      <c r="E1164" s="188" t="s">
        <v>7601</v>
      </c>
    </row>
    <row r="1165" spans="1:5" x14ac:dyDescent="0.25">
      <c r="A1165" s="356">
        <v>42686</v>
      </c>
      <c r="B1165" s="16" t="s">
        <v>1002</v>
      </c>
      <c r="C1165" s="16" t="s">
        <v>23</v>
      </c>
      <c r="D1165" s="16" t="s">
        <v>27</v>
      </c>
      <c r="E1165" s="188" t="s">
        <v>7602</v>
      </c>
    </row>
    <row r="1166" spans="1:5" x14ac:dyDescent="0.25">
      <c r="A1166" s="356">
        <v>12894</v>
      </c>
      <c r="B1166" s="16" t="s">
        <v>1003</v>
      </c>
      <c r="C1166" s="16" t="s">
        <v>23</v>
      </c>
      <c r="D1166" s="16" t="s">
        <v>24</v>
      </c>
      <c r="E1166" s="188" t="s">
        <v>6041</v>
      </c>
    </row>
    <row r="1167" spans="1:5" x14ac:dyDescent="0.25">
      <c r="A1167" s="356">
        <v>12895</v>
      </c>
      <c r="B1167" s="16" t="s">
        <v>1004</v>
      </c>
      <c r="C1167" s="16" t="s">
        <v>23</v>
      </c>
      <c r="D1167" s="16" t="s">
        <v>33</v>
      </c>
      <c r="E1167" s="188" t="s">
        <v>6115</v>
      </c>
    </row>
    <row r="1168" spans="1:5" x14ac:dyDescent="0.25">
      <c r="A1168" s="356">
        <v>1631</v>
      </c>
      <c r="B1168" s="16" t="s">
        <v>1005</v>
      </c>
      <c r="C1168" s="16" t="s">
        <v>23</v>
      </c>
      <c r="D1168" s="16" t="s">
        <v>27</v>
      </c>
      <c r="E1168" s="188" t="s">
        <v>7603</v>
      </c>
    </row>
    <row r="1169" spans="1:5" x14ac:dyDescent="0.25">
      <c r="A1169" s="356">
        <v>1633</v>
      </c>
      <c r="B1169" s="16" t="s">
        <v>1006</v>
      </c>
      <c r="C1169" s="16" t="s">
        <v>23</v>
      </c>
      <c r="D1169" s="16" t="s">
        <v>27</v>
      </c>
      <c r="E1169" s="188" t="s">
        <v>7604</v>
      </c>
    </row>
    <row r="1170" spans="1:5" x14ac:dyDescent="0.25">
      <c r="A1170" s="356">
        <v>10818</v>
      </c>
      <c r="B1170" s="16" t="s">
        <v>1007</v>
      </c>
      <c r="C1170" s="16" t="s">
        <v>48</v>
      </c>
      <c r="D1170" s="16" t="s">
        <v>24</v>
      </c>
      <c r="E1170" s="188" t="s">
        <v>6895</v>
      </c>
    </row>
    <row r="1171" spans="1:5" x14ac:dyDescent="0.25">
      <c r="A1171" s="356">
        <v>39359</v>
      </c>
      <c r="B1171" s="16" t="s">
        <v>1008</v>
      </c>
      <c r="C1171" s="16" t="s">
        <v>23</v>
      </c>
      <c r="D1171" s="16" t="s">
        <v>27</v>
      </c>
      <c r="E1171" s="188" t="s">
        <v>6662</v>
      </c>
    </row>
    <row r="1172" spans="1:5" x14ac:dyDescent="0.25">
      <c r="A1172" s="356">
        <v>39360</v>
      </c>
      <c r="B1172" s="16" t="s">
        <v>1009</v>
      </c>
      <c r="C1172" s="16" t="s">
        <v>23</v>
      </c>
      <c r="D1172" s="16" t="s">
        <v>27</v>
      </c>
      <c r="E1172" s="188" t="s">
        <v>6807</v>
      </c>
    </row>
    <row r="1173" spans="1:5" x14ac:dyDescent="0.25">
      <c r="A1173" s="356">
        <v>10710</v>
      </c>
      <c r="B1173" s="16" t="s">
        <v>1010</v>
      </c>
      <c r="C1173" s="16" t="s">
        <v>26</v>
      </c>
      <c r="D1173" s="16" t="s">
        <v>27</v>
      </c>
      <c r="E1173" s="188" t="s">
        <v>7605</v>
      </c>
    </row>
    <row r="1174" spans="1:5" x14ac:dyDescent="0.25">
      <c r="A1174" s="356">
        <v>10709</v>
      </c>
      <c r="B1174" s="16" t="s">
        <v>1011</v>
      </c>
      <c r="C1174" s="16" t="s">
        <v>26</v>
      </c>
      <c r="D1174" s="16" t="s">
        <v>27</v>
      </c>
      <c r="E1174" s="188" t="s">
        <v>7606</v>
      </c>
    </row>
    <row r="1175" spans="1:5" x14ac:dyDescent="0.25">
      <c r="A1175" s="356">
        <v>39636</v>
      </c>
      <c r="B1175" s="16" t="s">
        <v>1012</v>
      </c>
      <c r="C1175" s="16" t="s">
        <v>26</v>
      </c>
      <c r="D1175" s="16" t="s">
        <v>27</v>
      </c>
      <c r="E1175" s="188" t="s">
        <v>7607</v>
      </c>
    </row>
    <row r="1176" spans="1:5" x14ac:dyDescent="0.25">
      <c r="A1176" s="356">
        <v>10708</v>
      </c>
      <c r="B1176" s="16" t="s">
        <v>1013</v>
      </c>
      <c r="C1176" s="16" t="s">
        <v>26</v>
      </c>
      <c r="D1176" s="16" t="s">
        <v>27</v>
      </c>
      <c r="E1176" s="188" t="s">
        <v>7608</v>
      </c>
    </row>
    <row r="1177" spans="1:5" x14ac:dyDescent="0.25">
      <c r="A1177" s="356">
        <v>39635</v>
      </c>
      <c r="B1177" s="16" t="s">
        <v>1014</v>
      </c>
      <c r="C1177" s="16" t="s">
        <v>26</v>
      </c>
      <c r="D1177" s="16" t="s">
        <v>27</v>
      </c>
      <c r="E1177" s="188" t="s">
        <v>7609</v>
      </c>
    </row>
    <row r="1178" spans="1:5" x14ac:dyDescent="0.25">
      <c r="A1178" s="356">
        <v>6117</v>
      </c>
      <c r="B1178" s="16" t="s">
        <v>1015</v>
      </c>
      <c r="C1178" s="16" t="s">
        <v>29</v>
      </c>
      <c r="D1178" s="16" t="s">
        <v>24</v>
      </c>
      <c r="E1178" s="188" t="s">
        <v>7610</v>
      </c>
    </row>
    <row r="1179" spans="1:5" x14ac:dyDescent="0.25">
      <c r="A1179" s="356">
        <v>40913</v>
      </c>
      <c r="B1179" s="16" t="s">
        <v>1016</v>
      </c>
      <c r="C1179" s="16" t="s">
        <v>206</v>
      </c>
      <c r="D1179" s="16" t="s">
        <v>24</v>
      </c>
      <c r="E1179" s="188" t="s">
        <v>7611</v>
      </c>
    </row>
    <row r="1180" spans="1:5" x14ac:dyDescent="0.25">
      <c r="A1180" s="356">
        <v>1214</v>
      </c>
      <c r="B1180" s="16" t="s">
        <v>1017</v>
      </c>
      <c r="C1180" s="16" t="s">
        <v>29</v>
      </c>
      <c r="D1180" s="16" t="s">
        <v>24</v>
      </c>
      <c r="E1180" s="188" t="s">
        <v>7612</v>
      </c>
    </row>
    <row r="1181" spans="1:5" x14ac:dyDescent="0.25">
      <c r="A1181" s="356">
        <v>40915</v>
      </c>
      <c r="B1181" s="16" t="s">
        <v>1018</v>
      </c>
      <c r="C1181" s="16" t="s">
        <v>206</v>
      </c>
      <c r="D1181" s="16" t="s">
        <v>24</v>
      </c>
      <c r="E1181" s="188" t="s">
        <v>7613</v>
      </c>
    </row>
    <row r="1182" spans="1:5" x14ac:dyDescent="0.25">
      <c r="A1182" s="356">
        <v>1213</v>
      </c>
      <c r="B1182" s="16" t="s">
        <v>1019</v>
      </c>
      <c r="C1182" s="16" t="s">
        <v>29</v>
      </c>
      <c r="D1182" s="16" t="s">
        <v>33</v>
      </c>
      <c r="E1182" s="188" t="s">
        <v>5830</v>
      </c>
    </row>
    <row r="1183" spans="1:5" x14ac:dyDescent="0.25">
      <c r="A1183" s="356">
        <v>40914</v>
      </c>
      <c r="B1183" s="16" t="s">
        <v>1020</v>
      </c>
      <c r="C1183" s="16" t="s">
        <v>206</v>
      </c>
      <c r="D1183" s="16" t="s">
        <v>24</v>
      </c>
      <c r="E1183" s="188" t="s">
        <v>7108</v>
      </c>
    </row>
    <row r="1184" spans="1:5" x14ac:dyDescent="0.25">
      <c r="A1184" s="356">
        <v>5091</v>
      </c>
      <c r="B1184" s="16" t="s">
        <v>1021</v>
      </c>
      <c r="C1184" s="16" t="s">
        <v>23</v>
      </c>
      <c r="D1184" s="16" t="s">
        <v>24</v>
      </c>
      <c r="E1184" s="188" t="s">
        <v>6202</v>
      </c>
    </row>
    <row r="1185" spans="1:5" x14ac:dyDescent="0.25">
      <c r="A1185" s="356">
        <v>14615</v>
      </c>
      <c r="B1185" s="16" t="s">
        <v>1022</v>
      </c>
      <c r="C1185" s="16" t="s">
        <v>23</v>
      </c>
      <c r="D1185" s="16" t="s">
        <v>24</v>
      </c>
      <c r="E1185" s="188" t="s">
        <v>7614</v>
      </c>
    </row>
    <row r="1186" spans="1:5" x14ac:dyDescent="0.25">
      <c r="A1186" s="356">
        <v>2711</v>
      </c>
      <c r="B1186" s="16" t="s">
        <v>1023</v>
      </c>
      <c r="C1186" s="16" t="s">
        <v>23</v>
      </c>
      <c r="D1186" s="16" t="s">
        <v>33</v>
      </c>
      <c r="E1186" s="188" t="s">
        <v>7615</v>
      </c>
    </row>
    <row r="1187" spans="1:5" x14ac:dyDescent="0.25">
      <c r="A1187" s="356">
        <v>37727</v>
      </c>
      <c r="B1187" s="16" t="s">
        <v>1024</v>
      </c>
      <c r="C1187" s="16" t="s">
        <v>23</v>
      </c>
      <c r="D1187" s="16" t="s">
        <v>27</v>
      </c>
      <c r="E1187" s="188" t="s">
        <v>7616</v>
      </c>
    </row>
    <row r="1188" spans="1:5" x14ac:dyDescent="0.25">
      <c r="A1188" s="356">
        <v>37728</v>
      </c>
      <c r="B1188" s="16" t="s">
        <v>1025</v>
      </c>
      <c r="C1188" s="16" t="s">
        <v>23</v>
      </c>
      <c r="D1188" s="16" t="s">
        <v>27</v>
      </c>
      <c r="E1188" s="188" t="s">
        <v>7617</v>
      </c>
    </row>
    <row r="1189" spans="1:5" x14ac:dyDescent="0.25">
      <c r="A1189" s="356">
        <v>37729</v>
      </c>
      <c r="B1189" s="16" t="s">
        <v>1026</v>
      </c>
      <c r="C1189" s="16" t="s">
        <v>23</v>
      </c>
      <c r="D1189" s="16" t="s">
        <v>27</v>
      </c>
      <c r="E1189" s="188" t="s">
        <v>7618</v>
      </c>
    </row>
    <row r="1190" spans="1:5" x14ac:dyDescent="0.25">
      <c r="A1190" s="356">
        <v>37730</v>
      </c>
      <c r="B1190" s="16" t="s">
        <v>1027</v>
      </c>
      <c r="C1190" s="16" t="s">
        <v>23</v>
      </c>
      <c r="D1190" s="16" t="s">
        <v>27</v>
      </c>
      <c r="E1190" s="188" t="s">
        <v>7619</v>
      </c>
    </row>
    <row r="1191" spans="1:5" x14ac:dyDescent="0.25">
      <c r="A1191" s="356">
        <v>37731</v>
      </c>
      <c r="B1191" s="16" t="s">
        <v>1028</v>
      </c>
      <c r="C1191" s="16" t="s">
        <v>23</v>
      </c>
      <c r="D1191" s="16" t="s">
        <v>27</v>
      </c>
      <c r="E1191" s="188" t="s">
        <v>7620</v>
      </c>
    </row>
    <row r="1192" spans="1:5" x14ac:dyDescent="0.25">
      <c r="A1192" s="356">
        <v>37732</v>
      </c>
      <c r="B1192" s="16" t="s">
        <v>1029</v>
      </c>
      <c r="C1192" s="16" t="s">
        <v>23</v>
      </c>
      <c r="D1192" s="16" t="s">
        <v>27</v>
      </c>
      <c r="E1192" s="188" t="s">
        <v>7621</v>
      </c>
    </row>
    <row r="1193" spans="1:5" x14ac:dyDescent="0.25">
      <c r="A1193" s="356">
        <v>42250</v>
      </c>
      <c r="B1193" s="16" t="s">
        <v>1030</v>
      </c>
      <c r="C1193" s="16" t="s">
        <v>1031</v>
      </c>
      <c r="D1193" s="16" t="s">
        <v>24</v>
      </c>
      <c r="E1193" s="188" t="s">
        <v>7622</v>
      </c>
    </row>
    <row r="1194" spans="1:5" x14ac:dyDescent="0.25">
      <c r="A1194" s="356">
        <v>42256</v>
      </c>
      <c r="B1194" s="16" t="s">
        <v>1032</v>
      </c>
      <c r="C1194" s="16" t="s">
        <v>48</v>
      </c>
      <c r="D1194" s="16" t="s">
        <v>24</v>
      </c>
      <c r="E1194" s="188" t="s">
        <v>5810</v>
      </c>
    </row>
    <row r="1195" spans="1:5" x14ac:dyDescent="0.25">
      <c r="A1195" s="356">
        <v>4743</v>
      </c>
      <c r="B1195" s="16" t="s">
        <v>1033</v>
      </c>
      <c r="C1195" s="16" t="s">
        <v>203</v>
      </c>
      <c r="D1195" s="16" t="s">
        <v>24</v>
      </c>
      <c r="E1195" s="188" t="s">
        <v>7623</v>
      </c>
    </row>
    <row r="1196" spans="1:5" x14ac:dyDescent="0.25">
      <c r="A1196" s="356">
        <v>4744</v>
      </c>
      <c r="B1196" s="16" t="s">
        <v>1034</v>
      </c>
      <c r="C1196" s="16" t="s">
        <v>203</v>
      </c>
      <c r="D1196" s="16" t="s">
        <v>24</v>
      </c>
      <c r="E1196" s="188" t="s">
        <v>6047</v>
      </c>
    </row>
    <row r="1197" spans="1:5" x14ac:dyDescent="0.25">
      <c r="A1197" s="356">
        <v>4745</v>
      </c>
      <c r="B1197" s="16" t="s">
        <v>1035</v>
      </c>
      <c r="C1197" s="16" t="s">
        <v>203</v>
      </c>
      <c r="D1197" s="16" t="s">
        <v>24</v>
      </c>
      <c r="E1197" s="188" t="s">
        <v>7624</v>
      </c>
    </row>
    <row r="1198" spans="1:5" x14ac:dyDescent="0.25">
      <c r="A1198" s="356">
        <v>36496</v>
      </c>
      <c r="B1198" s="16" t="s">
        <v>1036</v>
      </c>
      <c r="C1198" s="16" t="s">
        <v>23</v>
      </c>
      <c r="D1198" s="16" t="s">
        <v>24</v>
      </c>
      <c r="E1198" s="188" t="s">
        <v>7625</v>
      </c>
    </row>
    <row r="1199" spans="1:5" x14ac:dyDescent="0.25">
      <c r="A1199" s="356">
        <v>10630</v>
      </c>
      <c r="B1199" s="16" t="s">
        <v>1037</v>
      </c>
      <c r="C1199" s="16" t="s">
        <v>23</v>
      </c>
      <c r="D1199" s="16" t="s">
        <v>24</v>
      </c>
      <c r="E1199" s="188" t="s">
        <v>7626</v>
      </c>
    </row>
    <row r="1200" spans="1:5" x14ac:dyDescent="0.25">
      <c r="A1200" s="356">
        <v>37762</v>
      </c>
      <c r="B1200" s="16" t="s">
        <v>1038</v>
      </c>
      <c r="C1200" s="16" t="s">
        <v>23</v>
      </c>
      <c r="D1200" s="16" t="s">
        <v>24</v>
      </c>
      <c r="E1200" s="188" t="s">
        <v>7627</v>
      </c>
    </row>
    <row r="1201" spans="1:5" x14ac:dyDescent="0.25">
      <c r="A1201" s="356">
        <v>37763</v>
      </c>
      <c r="B1201" s="16" t="s">
        <v>1039</v>
      </c>
      <c r="C1201" s="16" t="s">
        <v>23</v>
      </c>
      <c r="D1201" s="16" t="s">
        <v>24</v>
      </c>
      <c r="E1201" s="188" t="s">
        <v>7628</v>
      </c>
    </row>
    <row r="1202" spans="1:5" x14ac:dyDescent="0.25">
      <c r="A1202" s="356">
        <v>41992</v>
      </c>
      <c r="B1202" s="16" t="s">
        <v>1040</v>
      </c>
      <c r="C1202" s="16" t="s">
        <v>23</v>
      </c>
      <c r="D1202" s="16" t="s">
        <v>33</v>
      </c>
      <c r="E1202" s="188" t="s">
        <v>7629</v>
      </c>
    </row>
    <row r="1203" spans="1:5" x14ac:dyDescent="0.25">
      <c r="A1203" s="356">
        <v>13215</v>
      </c>
      <c r="B1203" s="16" t="s">
        <v>1041</v>
      </c>
      <c r="C1203" s="16" t="s">
        <v>23</v>
      </c>
      <c r="D1203" s="16" t="s">
        <v>24</v>
      </c>
      <c r="E1203" s="188" t="s">
        <v>7630</v>
      </c>
    </row>
    <row r="1204" spans="1:5" x14ac:dyDescent="0.25">
      <c r="A1204" s="356">
        <v>4235</v>
      </c>
      <c r="B1204" s="16" t="s">
        <v>1042</v>
      </c>
      <c r="C1204" s="16" t="s">
        <v>29</v>
      </c>
      <c r="D1204" s="16" t="s">
        <v>24</v>
      </c>
      <c r="E1204" s="188" t="s">
        <v>6351</v>
      </c>
    </row>
    <row r="1205" spans="1:5" x14ac:dyDescent="0.25">
      <c r="A1205" s="356">
        <v>40976</v>
      </c>
      <c r="B1205" s="16" t="s">
        <v>1043</v>
      </c>
      <c r="C1205" s="16" t="s">
        <v>206</v>
      </c>
      <c r="D1205" s="16" t="s">
        <v>24</v>
      </c>
      <c r="E1205" s="188" t="s">
        <v>7631</v>
      </c>
    </row>
    <row r="1206" spans="1:5" x14ac:dyDescent="0.25">
      <c r="A1206" s="356">
        <v>39013</v>
      </c>
      <c r="B1206" s="16" t="s">
        <v>1044</v>
      </c>
      <c r="C1206" s="16" t="s">
        <v>23</v>
      </c>
      <c r="D1206" s="16" t="s">
        <v>27</v>
      </c>
      <c r="E1206" s="188" t="s">
        <v>6037</v>
      </c>
    </row>
    <row r="1207" spans="1:5" x14ac:dyDescent="0.25">
      <c r="A1207" s="356">
        <v>43091</v>
      </c>
      <c r="B1207" s="16" t="s">
        <v>1045</v>
      </c>
      <c r="C1207" s="16" t="s">
        <v>23</v>
      </c>
      <c r="D1207" s="16" t="s">
        <v>24</v>
      </c>
      <c r="E1207" s="188" t="s">
        <v>7632</v>
      </c>
    </row>
    <row r="1208" spans="1:5" x14ac:dyDescent="0.25">
      <c r="A1208" s="356">
        <v>43092</v>
      </c>
      <c r="B1208" s="16" t="s">
        <v>1046</v>
      </c>
      <c r="C1208" s="16" t="s">
        <v>23</v>
      </c>
      <c r="D1208" s="16" t="s">
        <v>24</v>
      </c>
      <c r="E1208" s="188" t="s">
        <v>7633</v>
      </c>
    </row>
    <row r="1209" spans="1:5" x14ac:dyDescent="0.25">
      <c r="A1209" s="356">
        <v>43089</v>
      </c>
      <c r="B1209" s="16" t="s">
        <v>1047</v>
      </c>
      <c r="C1209" s="16" t="s">
        <v>23</v>
      </c>
      <c r="D1209" s="16" t="s">
        <v>24</v>
      </c>
      <c r="E1209" s="188" t="s">
        <v>7634</v>
      </c>
    </row>
    <row r="1210" spans="1:5" x14ac:dyDescent="0.25">
      <c r="A1210" s="356">
        <v>43090</v>
      </c>
      <c r="B1210" s="16" t="s">
        <v>1048</v>
      </c>
      <c r="C1210" s="16" t="s">
        <v>23</v>
      </c>
      <c r="D1210" s="16" t="s">
        <v>24</v>
      </c>
      <c r="E1210" s="188" t="s">
        <v>7635</v>
      </c>
    </row>
    <row r="1211" spans="1:5" x14ac:dyDescent="0.25">
      <c r="A1211" s="356">
        <v>41967</v>
      </c>
      <c r="B1211" s="16" t="s">
        <v>1049</v>
      </c>
      <c r="C1211" s="16" t="s">
        <v>97</v>
      </c>
      <c r="D1211" s="16" t="s">
        <v>24</v>
      </c>
      <c r="E1211" s="188" t="s">
        <v>6509</v>
      </c>
    </row>
    <row r="1212" spans="1:5" x14ac:dyDescent="0.25">
      <c r="A1212" s="356">
        <v>12760</v>
      </c>
      <c r="B1212" s="16" t="s">
        <v>1050</v>
      </c>
      <c r="C1212" s="16" t="s">
        <v>26</v>
      </c>
      <c r="D1212" s="16" t="s">
        <v>24</v>
      </c>
      <c r="E1212" s="188" t="s">
        <v>7636</v>
      </c>
    </row>
    <row r="1213" spans="1:5" x14ac:dyDescent="0.25">
      <c r="A1213" s="356">
        <v>12759</v>
      </c>
      <c r="B1213" s="16" t="s">
        <v>1051</v>
      </c>
      <c r="C1213" s="16" t="s">
        <v>26</v>
      </c>
      <c r="D1213" s="16" t="s">
        <v>24</v>
      </c>
      <c r="E1213" s="188" t="s">
        <v>7637</v>
      </c>
    </row>
    <row r="1214" spans="1:5" x14ac:dyDescent="0.25">
      <c r="A1214" s="356">
        <v>43105</v>
      </c>
      <c r="B1214" s="16" t="s">
        <v>1052</v>
      </c>
      <c r="C1214" s="16" t="s">
        <v>48</v>
      </c>
      <c r="D1214" s="16" t="s">
        <v>27</v>
      </c>
      <c r="E1214" s="188" t="s">
        <v>7638</v>
      </c>
    </row>
    <row r="1215" spans="1:5" x14ac:dyDescent="0.25">
      <c r="A1215" s="356">
        <v>40424</v>
      </c>
      <c r="B1215" s="16" t="s">
        <v>1053</v>
      </c>
      <c r="C1215" s="16" t="s">
        <v>48</v>
      </c>
      <c r="D1215" s="16" t="s">
        <v>27</v>
      </c>
      <c r="E1215" s="188" t="s">
        <v>6972</v>
      </c>
    </row>
    <row r="1216" spans="1:5" x14ac:dyDescent="0.25">
      <c r="A1216" s="356">
        <v>1325</v>
      </c>
      <c r="B1216" s="16" t="s">
        <v>1054</v>
      </c>
      <c r="C1216" s="16" t="s">
        <v>48</v>
      </c>
      <c r="D1216" s="16" t="s">
        <v>27</v>
      </c>
      <c r="E1216" s="188" t="s">
        <v>7639</v>
      </c>
    </row>
    <row r="1217" spans="1:5" x14ac:dyDescent="0.25">
      <c r="A1217" s="356">
        <v>1327</v>
      </c>
      <c r="B1217" s="16" t="s">
        <v>1055</v>
      </c>
      <c r="C1217" s="16" t="s">
        <v>48</v>
      </c>
      <c r="D1217" s="16" t="s">
        <v>27</v>
      </c>
      <c r="E1217" s="188" t="s">
        <v>5865</v>
      </c>
    </row>
    <row r="1218" spans="1:5" x14ac:dyDescent="0.25">
      <c r="A1218" s="356">
        <v>1328</v>
      </c>
      <c r="B1218" s="16" t="s">
        <v>1056</v>
      </c>
      <c r="C1218" s="16" t="s">
        <v>48</v>
      </c>
      <c r="D1218" s="16" t="s">
        <v>27</v>
      </c>
      <c r="E1218" s="188" t="s">
        <v>7640</v>
      </c>
    </row>
    <row r="1219" spans="1:5" x14ac:dyDescent="0.25">
      <c r="A1219" s="356">
        <v>1321</v>
      </c>
      <c r="B1219" s="16" t="s">
        <v>1057</v>
      </c>
      <c r="C1219" s="16" t="s">
        <v>48</v>
      </c>
      <c r="D1219" s="16" t="s">
        <v>27</v>
      </c>
      <c r="E1219" s="188" t="s">
        <v>6258</v>
      </c>
    </row>
    <row r="1220" spans="1:5" x14ac:dyDescent="0.25">
      <c r="A1220" s="356">
        <v>1318</v>
      </c>
      <c r="B1220" s="16" t="s">
        <v>1058</v>
      </c>
      <c r="C1220" s="16" t="s">
        <v>48</v>
      </c>
      <c r="D1220" s="16" t="s">
        <v>27</v>
      </c>
      <c r="E1220" s="188" t="s">
        <v>6016</v>
      </c>
    </row>
    <row r="1221" spans="1:5" x14ac:dyDescent="0.25">
      <c r="A1221" s="356">
        <v>1322</v>
      </c>
      <c r="B1221" s="16" t="s">
        <v>1059</v>
      </c>
      <c r="C1221" s="16" t="s">
        <v>48</v>
      </c>
      <c r="D1221" s="16" t="s">
        <v>27</v>
      </c>
      <c r="E1221" s="188" t="s">
        <v>7168</v>
      </c>
    </row>
    <row r="1222" spans="1:5" x14ac:dyDescent="0.25">
      <c r="A1222" s="356">
        <v>1323</v>
      </c>
      <c r="B1222" s="16" t="s">
        <v>1060</v>
      </c>
      <c r="C1222" s="16" t="s">
        <v>48</v>
      </c>
      <c r="D1222" s="16" t="s">
        <v>27</v>
      </c>
      <c r="E1222" s="188" t="s">
        <v>7168</v>
      </c>
    </row>
    <row r="1223" spans="1:5" x14ac:dyDescent="0.25">
      <c r="A1223" s="356">
        <v>1319</v>
      </c>
      <c r="B1223" s="16" t="s">
        <v>1061</v>
      </c>
      <c r="C1223" s="16" t="s">
        <v>48</v>
      </c>
      <c r="D1223" s="16" t="s">
        <v>27</v>
      </c>
      <c r="E1223" s="188" t="s">
        <v>7641</v>
      </c>
    </row>
    <row r="1224" spans="1:5" x14ac:dyDescent="0.25">
      <c r="A1224" s="356">
        <v>11026</v>
      </c>
      <c r="B1224" s="16" t="s">
        <v>1062</v>
      </c>
      <c r="C1224" s="16" t="s">
        <v>48</v>
      </c>
      <c r="D1224" s="16" t="s">
        <v>27</v>
      </c>
      <c r="E1224" s="188" t="s">
        <v>5542</v>
      </c>
    </row>
    <row r="1225" spans="1:5" x14ac:dyDescent="0.25">
      <c r="A1225" s="356">
        <v>11027</v>
      </c>
      <c r="B1225" s="16" t="s">
        <v>1063</v>
      </c>
      <c r="C1225" s="16" t="s">
        <v>48</v>
      </c>
      <c r="D1225" s="16" t="s">
        <v>27</v>
      </c>
      <c r="E1225" s="188" t="s">
        <v>7642</v>
      </c>
    </row>
    <row r="1226" spans="1:5" x14ac:dyDescent="0.25">
      <c r="A1226" s="356">
        <v>11046</v>
      </c>
      <c r="B1226" s="16" t="s">
        <v>1064</v>
      </c>
      <c r="C1226" s="16" t="s">
        <v>48</v>
      </c>
      <c r="D1226" s="16" t="s">
        <v>27</v>
      </c>
      <c r="E1226" s="188" t="s">
        <v>6633</v>
      </c>
    </row>
    <row r="1227" spans="1:5" x14ac:dyDescent="0.25">
      <c r="A1227" s="356">
        <v>11047</v>
      </c>
      <c r="B1227" s="16" t="s">
        <v>1065</v>
      </c>
      <c r="C1227" s="16" t="s">
        <v>48</v>
      </c>
      <c r="D1227" s="16" t="s">
        <v>27</v>
      </c>
      <c r="E1227" s="188" t="s">
        <v>7643</v>
      </c>
    </row>
    <row r="1228" spans="1:5" x14ac:dyDescent="0.25">
      <c r="A1228" s="356">
        <v>43668</v>
      </c>
      <c r="B1228" s="16" t="s">
        <v>1066</v>
      </c>
      <c r="C1228" s="16" t="s">
        <v>48</v>
      </c>
      <c r="D1228" s="16" t="s">
        <v>27</v>
      </c>
      <c r="E1228" s="188" t="s">
        <v>5509</v>
      </c>
    </row>
    <row r="1229" spans="1:5" x14ac:dyDescent="0.25">
      <c r="A1229" s="356">
        <v>11049</v>
      </c>
      <c r="B1229" s="16" t="s">
        <v>1067</v>
      </c>
      <c r="C1229" s="16" t="s">
        <v>48</v>
      </c>
      <c r="D1229" s="16" t="s">
        <v>27</v>
      </c>
      <c r="E1229" s="188" t="s">
        <v>7644</v>
      </c>
    </row>
    <row r="1230" spans="1:5" x14ac:dyDescent="0.25">
      <c r="A1230" s="356">
        <v>43106</v>
      </c>
      <c r="B1230" s="16" t="s">
        <v>1068</v>
      </c>
      <c r="C1230" s="16" t="s">
        <v>48</v>
      </c>
      <c r="D1230" s="16" t="s">
        <v>27</v>
      </c>
      <c r="E1230" s="188" t="s">
        <v>5997</v>
      </c>
    </row>
    <row r="1231" spans="1:5" x14ac:dyDescent="0.25">
      <c r="A1231" s="356">
        <v>11051</v>
      </c>
      <c r="B1231" s="16" t="s">
        <v>1069</v>
      </c>
      <c r="C1231" s="16" t="s">
        <v>48</v>
      </c>
      <c r="D1231" s="16" t="s">
        <v>27</v>
      </c>
      <c r="E1231" s="188" t="s">
        <v>5878</v>
      </c>
    </row>
    <row r="1232" spans="1:5" x14ac:dyDescent="0.25">
      <c r="A1232" s="356">
        <v>11061</v>
      </c>
      <c r="B1232" s="16" t="s">
        <v>1070</v>
      </c>
      <c r="C1232" s="16" t="s">
        <v>48</v>
      </c>
      <c r="D1232" s="16" t="s">
        <v>27</v>
      </c>
      <c r="E1232" s="188" t="s">
        <v>6593</v>
      </c>
    </row>
    <row r="1233" spans="1:5" x14ac:dyDescent="0.25">
      <c r="A1233" s="356">
        <v>43667</v>
      </c>
      <c r="B1233" s="16" t="s">
        <v>1071</v>
      </c>
      <c r="C1233" s="16" t="s">
        <v>48</v>
      </c>
      <c r="D1233" s="16" t="s">
        <v>27</v>
      </c>
      <c r="E1233" s="188" t="s">
        <v>7358</v>
      </c>
    </row>
    <row r="1234" spans="1:5" x14ac:dyDescent="0.25">
      <c r="A1234" s="356">
        <v>1333</v>
      </c>
      <c r="B1234" s="16" t="s">
        <v>1072</v>
      </c>
      <c r="C1234" s="16" t="s">
        <v>48</v>
      </c>
      <c r="D1234" s="16" t="s">
        <v>27</v>
      </c>
      <c r="E1234" s="188" t="s">
        <v>6688</v>
      </c>
    </row>
    <row r="1235" spans="1:5" x14ac:dyDescent="0.25">
      <c r="A1235" s="356">
        <v>1330</v>
      </c>
      <c r="B1235" s="16" t="s">
        <v>1073</v>
      </c>
      <c r="C1235" s="16" t="s">
        <v>48</v>
      </c>
      <c r="D1235" s="16" t="s">
        <v>27</v>
      </c>
      <c r="E1235" s="188" t="s">
        <v>6636</v>
      </c>
    </row>
    <row r="1236" spans="1:5" x14ac:dyDescent="0.25">
      <c r="A1236" s="356">
        <v>10957</v>
      </c>
      <c r="B1236" s="16" t="s">
        <v>1074</v>
      </c>
      <c r="C1236" s="16" t="s">
        <v>48</v>
      </c>
      <c r="D1236" s="16" t="s">
        <v>27</v>
      </c>
      <c r="E1236" s="188" t="s">
        <v>5955</v>
      </c>
    </row>
    <row r="1237" spans="1:5" x14ac:dyDescent="0.25">
      <c r="A1237" s="356">
        <v>1332</v>
      </c>
      <c r="B1237" s="16" t="s">
        <v>1075</v>
      </c>
      <c r="C1237" s="16" t="s">
        <v>48</v>
      </c>
      <c r="D1237" s="16" t="s">
        <v>27</v>
      </c>
      <c r="E1237" s="188" t="s">
        <v>5957</v>
      </c>
    </row>
    <row r="1238" spans="1:5" x14ac:dyDescent="0.25">
      <c r="A1238" s="356">
        <v>1334</v>
      </c>
      <c r="B1238" s="16" t="s">
        <v>1076</v>
      </c>
      <c r="C1238" s="16" t="s">
        <v>48</v>
      </c>
      <c r="D1238" s="16" t="s">
        <v>27</v>
      </c>
      <c r="E1238" s="188" t="s">
        <v>7645</v>
      </c>
    </row>
    <row r="1239" spans="1:5" x14ac:dyDescent="0.25">
      <c r="A1239" s="356">
        <v>1335</v>
      </c>
      <c r="B1239" s="16" t="s">
        <v>1077</v>
      </c>
      <c r="C1239" s="16" t="s">
        <v>48</v>
      </c>
      <c r="D1239" s="16" t="s">
        <v>27</v>
      </c>
      <c r="E1239" s="188" t="s">
        <v>6773</v>
      </c>
    </row>
    <row r="1240" spans="1:5" x14ac:dyDescent="0.25">
      <c r="A1240" s="356">
        <v>40425</v>
      </c>
      <c r="B1240" s="16" t="s">
        <v>1078</v>
      </c>
      <c r="C1240" s="16" t="s">
        <v>48</v>
      </c>
      <c r="D1240" s="16" t="s">
        <v>27</v>
      </c>
      <c r="E1240" s="188" t="s">
        <v>6295</v>
      </c>
    </row>
    <row r="1241" spans="1:5" x14ac:dyDescent="0.25">
      <c r="A1241" s="356">
        <v>1337</v>
      </c>
      <c r="B1241" s="16" t="s">
        <v>1079</v>
      </c>
      <c r="C1241" s="16" t="s">
        <v>48</v>
      </c>
      <c r="D1241" s="16" t="s">
        <v>27</v>
      </c>
      <c r="E1241" s="188" t="s">
        <v>5955</v>
      </c>
    </row>
    <row r="1242" spans="1:5" x14ac:dyDescent="0.25">
      <c r="A1242" s="356">
        <v>1338</v>
      </c>
      <c r="B1242" s="16" t="s">
        <v>1080</v>
      </c>
      <c r="C1242" s="16" t="s">
        <v>26</v>
      </c>
      <c r="D1242" s="16" t="s">
        <v>33</v>
      </c>
      <c r="E1242" s="188" t="s">
        <v>7646</v>
      </c>
    </row>
    <row r="1243" spans="1:5" x14ac:dyDescent="0.25">
      <c r="A1243" s="356">
        <v>1340</v>
      </c>
      <c r="B1243" s="16" t="s">
        <v>1081</v>
      </c>
      <c r="C1243" s="16" t="s">
        <v>26</v>
      </c>
      <c r="D1243" s="16" t="s">
        <v>24</v>
      </c>
      <c r="E1243" s="188" t="s">
        <v>7647</v>
      </c>
    </row>
    <row r="1244" spans="1:5" x14ac:dyDescent="0.25">
      <c r="A1244" s="356">
        <v>1341</v>
      </c>
      <c r="B1244" s="16" t="s">
        <v>1082</v>
      </c>
      <c r="C1244" s="16" t="s">
        <v>26</v>
      </c>
      <c r="D1244" s="16" t="s">
        <v>24</v>
      </c>
      <c r="E1244" s="188" t="s">
        <v>7648</v>
      </c>
    </row>
    <row r="1245" spans="1:5" x14ac:dyDescent="0.25">
      <c r="A1245" s="356">
        <v>11134</v>
      </c>
      <c r="B1245" s="16" t="s">
        <v>1083</v>
      </c>
      <c r="C1245" s="16" t="s">
        <v>26</v>
      </c>
      <c r="D1245" s="16" t="s">
        <v>33</v>
      </c>
      <c r="E1245" s="188" t="s">
        <v>7649</v>
      </c>
    </row>
    <row r="1246" spans="1:5" x14ac:dyDescent="0.25">
      <c r="A1246" s="356">
        <v>11135</v>
      </c>
      <c r="B1246" s="16" t="s">
        <v>1084</v>
      </c>
      <c r="C1246" s="16" t="s">
        <v>26</v>
      </c>
      <c r="D1246" s="16" t="s">
        <v>24</v>
      </c>
      <c r="E1246" s="188" t="s">
        <v>7222</v>
      </c>
    </row>
    <row r="1247" spans="1:5" x14ac:dyDescent="0.25">
      <c r="A1247" s="356">
        <v>11136</v>
      </c>
      <c r="B1247" s="16" t="s">
        <v>1085</v>
      </c>
      <c r="C1247" s="16" t="s">
        <v>26</v>
      </c>
      <c r="D1247" s="16" t="s">
        <v>24</v>
      </c>
      <c r="E1247" s="188" t="s">
        <v>7650</v>
      </c>
    </row>
    <row r="1248" spans="1:5" x14ac:dyDescent="0.25">
      <c r="A1248" s="356">
        <v>34743</v>
      </c>
      <c r="B1248" s="16" t="s">
        <v>1086</v>
      </c>
      <c r="C1248" s="16" t="s">
        <v>26</v>
      </c>
      <c r="D1248" s="16" t="s">
        <v>24</v>
      </c>
      <c r="E1248" s="188" t="s">
        <v>7651</v>
      </c>
    </row>
    <row r="1249" spans="1:5" x14ac:dyDescent="0.25">
      <c r="A1249" s="356">
        <v>11137</v>
      </c>
      <c r="B1249" s="16" t="s">
        <v>1087</v>
      </c>
      <c r="C1249" s="16" t="s">
        <v>26</v>
      </c>
      <c r="D1249" s="16" t="s">
        <v>24</v>
      </c>
      <c r="E1249" s="188" t="s">
        <v>7652</v>
      </c>
    </row>
    <row r="1250" spans="1:5" x14ac:dyDescent="0.25">
      <c r="A1250" s="356">
        <v>34745</v>
      </c>
      <c r="B1250" s="16" t="s">
        <v>1088</v>
      </c>
      <c r="C1250" s="16" t="s">
        <v>26</v>
      </c>
      <c r="D1250" s="16" t="s">
        <v>24</v>
      </c>
      <c r="E1250" s="188" t="s">
        <v>7653</v>
      </c>
    </row>
    <row r="1251" spans="1:5" x14ac:dyDescent="0.25">
      <c r="A1251" s="356">
        <v>34746</v>
      </c>
      <c r="B1251" s="16" t="s">
        <v>1089</v>
      </c>
      <c r="C1251" s="16" t="s">
        <v>26</v>
      </c>
      <c r="D1251" s="16" t="s">
        <v>24</v>
      </c>
      <c r="E1251" s="188" t="s">
        <v>5584</v>
      </c>
    </row>
    <row r="1252" spans="1:5" x14ac:dyDescent="0.25">
      <c r="A1252" s="356">
        <v>1360</v>
      </c>
      <c r="B1252" s="16" t="s">
        <v>1090</v>
      </c>
      <c r="C1252" s="16" t="s">
        <v>26</v>
      </c>
      <c r="D1252" s="16" t="s">
        <v>24</v>
      </c>
      <c r="E1252" s="188" t="s">
        <v>7532</v>
      </c>
    </row>
    <row r="1253" spans="1:5" x14ac:dyDescent="0.25">
      <c r="A1253" s="356">
        <v>1346</v>
      </c>
      <c r="B1253" s="16" t="s">
        <v>1091</v>
      </c>
      <c r="C1253" s="16" t="s">
        <v>26</v>
      </c>
      <c r="D1253" s="16" t="s">
        <v>24</v>
      </c>
      <c r="E1253" s="188" t="s">
        <v>7654</v>
      </c>
    </row>
    <row r="1254" spans="1:5" x14ac:dyDescent="0.25">
      <c r="A1254" s="356">
        <v>1345</v>
      </c>
      <c r="B1254" s="16" t="s">
        <v>1092</v>
      </c>
      <c r="C1254" s="16" t="s">
        <v>26</v>
      </c>
      <c r="D1254" s="16" t="s">
        <v>24</v>
      </c>
      <c r="E1254" s="188" t="s">
        <v>7655</v>
      </c>
    </row>
    <row r="1255" spans="1:5" x14ac:dyDescent="0.25">
      <c r="A1255" s="356">
        <v>1347</v>
      </c>
      <c r="B1255" s="16" t="s">
        <v>1093</v>
      </c>
      <c r="C1255" s="16" t="s">
        <v>26</v>
      </c>
      <c r="D1255" s="16" t="s">
        <v>33</v>
      </c>
      <c r="E1255" s="188" t="s">
        <v>5823</v>
      </c>
    </row>
    <row r="1256" spans="1:5" x14ac:dyDescent="0.25">
      <c r="A1256" s="356">
        <v>1355</v>
      </c>
      <c r="B1256" s="16" t="s">
        <v>1094</v>
      </c>
      <c r="C1256" s="16" t="s">
        <v>26</v>
      </c>
      <c r="D1256" s="16" t="s">
        <v>24</v>
      </c>
      <c r="E1256" s="188" t="s">
        <v>5774</v>
      </c>
    </row>
    <row r="1257" spans="1:5" x14ac:dyDescent="0.25">
      <c r="A1257" s="356">
        <v>1358</v>
      </c>
      <c r="B1257" s="16" t="s">
        <v>1095</v>
      </c>
      <c r="C1257" s="16" t="s">
        <v>26</v>
      </c>
      <c r="D1257" s="16" t="s">
        <v>24</v>
      </c>
      <c r="E1257" s="188" t="s">
        <v>7656</v>
      </c>
    </row>
    <row r="1258" spans="1:5" x14ac:dyDescent="0.25">
      <c r="A1258" s="356">
        <v>34659</v>
      </c>
      <c r="B1258" s="16" t="s">
        <v>1096</v>
      </c>
      <c r="C1258" s="16" t="s">
        <v>26</v>
      </c>
      <c r="D1258" s="16" t="s">
        <v>24</v>
      </c>
      <c r="E1258" s="188" t="s">
        <v>6160</v>
      </c>
    </row>
    <row r="1259" spans="1:5" x14ac:dyDescent="0.25">
      <c r="A1259" s="356">
        <v>34514</v>
      </c>
      <c r="B1259" s="16" t="s">
        <v>1097</v>
      </c>
      <c r="C1259" s="16" t="s">
        <v>26</v>
      </c>
      <c r="D1259" s="16" t="s">
        <v>33</v>
      </c>
      <c r="E1259" s="188" t="s">
        <v>7657</v>
      </c>
    </row>
    <row r="1260" spans="1:5" x14ac:dyDescent="0.25">
      <c r="A1260" s="356">
        <v>34660</v>
      </c>
      <c r="B1260" s="16" t="s">
        <v>1098</v>
      </c>
      <c r="C1260" s="16" t="s">
        <v>26</v>
      </c>
      <c r="D1260" s="16" t="s">
        <v>24</v>
      </c>
      <c r="E1260" s="188" t="s">
        <v>7658</v>
      </c>
    </row>
    <row r="1261" spans="1:5" x14ac:dyDescent="0.25">
      <c r="A1261" s="356">
        <v>34661</v>
      </c>
      <c r="B1261" s="16" t="s">
        <v>1099</v>
      </c>
      <c r="C1261" s="16" t="s">
        <v>26</v>
      </c>
      <c r="D1261" s="16" t="s">
        <v>24</v>
      </c>
      <c r="E1261" s="188" t="s">
        <v>7659</v>
      </c>
    </row>
    <row r="1262" spans="1:5" x14ac:dyDescent="0.25">
      <c r="A1262" s="356">
        <v>34667</v>
      </c>
      <c r="B1262" s="16" t="s">
        <v>1100</v>
      </c>
      <c r="C1262" s="16" t="s">
        <v>26</v>
      </c>
      <c r="D1262" s="16" t="s">
        <v>24</v>
      </c>
      <c r="E1262" s="188" t="s">
        <v>7660</v>
      </c>
    </row>
    <row r="1263" spans="1:5" x14ac:dyDescent="0.25">
      <c r="A1263" s="356">
        <v>34668</v>
      </c>
      <c r="B1263" s="16" t="s">
        <v>1101</v>
      </c>
      <c r="C1263" s="16" t="s">
        <v>26</v>
      </c>
      <c r="D1263" s="16" t="s">
        <v>24</v>
      </c>
      <c r="E1263" s="188" t="s">
        <v>7661</v>
      </c>
    </row>
    <row r="1264" spans="1:5" x14ac:dyDescent="0.25">
      <c r="A1264" s="356">
        <v>34741</v>
      </c>
      <c r="B1264" s="16" t="s">
        <v>1102</v>
      </c>
      <c r="C1264" s="16" t="s">
        <v>26</v>
      </c>
      <c r="D1264" s="16" t="s">
        <v>24</v>
      </c>
      <c r="E1264" s="188" t="s">
        <v>7662</v>
      </c>
    </row>
    <row r="1265" spans="1:5" x14ac:dyDescent="0.25">
      <c r="A1265" s="356">
        <v>34664</v>
      </c>
      <c r="B1265" s="16" t="s">
        <v>1103</v>
      </c>
      <c r="C1265" s="16" t="s">
        <v>26</v>
      </c>
      <c r="D1265" s="16" t="s">
        <v>24</v>
      </c>
      <c r="E1265" s="188" t="s">
        <v>7663</v>
      </c>
    </row>
    <row r="1266" spans="1:5" x14ac:dyDescent="0.25">
      <c r="A1266" s="356">
        <v>34665</v>
      </c>
      <c r="B1266" s="16" t="s">
        <v>1104</v>
      </c>
      <c r="C1266" s="16" t="s">
        <v>26</v>
      </c>
      <c r="D1266" s="16" t="s">
        <v>24</v>
      </c>
      <c r="E1266" s="188" t="s">
        <v>7178</v>
      </c>
    </row>
    <row r="1267" spans="1:5" x14ac:dyDescent="0.25">
      <c r="A1267" s="356">
        <v>34666</v>
      </c>
      <c r="B1267" s="16" t="s">
        <v>1105</v>
      </c>
      <c r="C1267" s="16" t="s">
        <v>26</v>
      </c>
      <c r="D1267" s="16" t="s">
        <v>24</v>
      </c>
      <c r="E1267" s="188" t="s">
        <v>7664</v>
      </c>
    </row>
    <row r="1268" spans="1:5" x14ac:dyDescent="0.25">
      <c r="A1268" s="356">
        <v>34669</v>
      </c>
      <c r="B1268" s="16" t="s">
        <v>1106</v>
      </c>
      <c r="C1268" s="16" t="s">
        <v>26</v>
      </c>
      <c r="D1268" s="16" t="s">
        <v>24</v>
      </c>
      <c r="E1268" s="188" t="s">
        <v>7665</v>
      </c>
    </row>
    <row r="1269" spans="1:5" x14ac:dyDescent="0.25">
      <c r="A1269" s="356">
        <v>34670</v>
      </c>
      <c r="B1269" s="16" t="s">
        <v>1107</v>
      </c>
      <c r="C1269" s="16" t="s">
        <v>26</v>
      </c>
      <c r="D1269" s="16" t="s">
        <v>24</v>
      </c>
      <c r="E1269" s="188" t="s">
        <v>7666</v>
      </c>
    </row>
    <row r="1270" spans="1:5" x14ac:dyDescent="0.25">
      <c r="A1270" s="356">
        <v>34671</v>
      </c>
      <c r="B1270" s="16" t="s">
        <v>1108</v>
      </c>
      <c r="C1270" s="16" t="s">
        <v>26</v>
      </c>
      <c r="D1270" s="16" t="s">
        <v>24</v>
      </c>
      <c r="E1270" s="188" t="s">
        <v>5789</v>
      </c>
    </row>
    <row r="1271" spans="1:5" x14ac:dyDescent="0.25">
      <c r="A1271" s="356">
        <v>34672</v>
      </c>
      <c r="B1271" s="16" t="s">
        <v>1109</v>
      </c>
      <c r="C1271" s="16" t="s">
        <v>26</v>
      </c>
      <c r="D1271" s="16" t="s">
        <v>24</v>
      </c>
      <c r="E1271" s="188" t="s">
        <v>5643</v>
      </c>
    </row>
    <row r="1272" spans="1:5" x14ac:dyDescent="0.25">
      <c r="A1272" s="356">
        <v>34673</v>
      </c>
      <c r="B1272" s="16" t="s">
        <v>1110</v>
      </c>
      <c r="C1272" s="16" t="s">
        <v>26</v>
      </c>
      <c r="D1272" s="16" t="s">
        <v>24</v>
      </c>
      <c r="E1272" s="188" t="s">
        <v>6759</v>
      </c>
    </row>
    <row r="1273" spans="1:5" x14ac:dyDescent="0.25">
      <c r="A1273" s="356">
        <v>34674</v>
      </c>
      <c r="B1273" s="16" t="s">
        <v>1111</v>
      </c>
      <c r="C1273" s="16" t="s">
        <v>26</v>
      </c>
      <c r="D1273" s="16" t="s">
        <v>24</v>
      </c>
      <c r="E1273" s="188" t="s">
        <v>7667</v>
      </c>
    </row>
    <row r="1274" spans="1:5" x14ac:dyDescent="0.25">
      <c r="A1274" s="356">
        <v>34675</v>
      </c>
      <c r="B1274" s="16" t="s">
        <v>1112</v>
      </c>
      <c r="C1274" s="16" t="s">
        <v>26</v>
      </c>
      <c r="D1274" s="16" t="s">
        <v>24</v>
      </c>
      <c r="E1274" s="188" t="s">
        <v>7668</v>
      </c>
    </row>
    <row r="1275" spans="1:5" x14ac:dyDescent="0.25">
      <c r="A1275" s="356">
        <v>34676</v>
      </c>
      <c r="B1275" s="16" t="s">
        <v>1113</v>
      </c>
      <c r="C1275" s="16" t="s">
        <v>26</v>
      </c>
      <c r="D1275" s="16" t="s">
        <v>24</v>
      </c>
      <c r="E1275" s="188" t="s">
        <v>6679</v>
      </c>
    </row>
    <row r="1276" spans="1:5" x14ac:dyDescent="0.25">
      <c r="A1276" s="356">
        <v>34677</v>
      </c>
      <c r="B1276" s="16" t="s">
        <v>1114</v>
      </c>
      <c r="C1276" s="16" t="s">
        <v>26</v>
      </c>
      <c r="D1276" s="16" t="s">
        <v>24</v>
      </c>
      <c r="E1276" s="188" t="s">
        <v>7669</v>
      </c>
    </row>
    <row r="1277" spans="1:5" x14ac:dyDescent="0.25">
      <c r="A1277" s="356">
        <v>43126</v>
      </c>
      <c r="B1277" s="16" t="s">
        <v>1115</v>
      </c>
      <c r="C1277" s="16" t="s">
        <v>26</v>
      </c>
      <c r="D1277" s="16" t="s">
        <v>27</v>
      </c>
      <c r="E1277" s="188" t="s">
        <v>7670</v>
      </c>
    </row>
    <row r="1278" spans="1:5" x14ac:dyDescent="0.25">
      <c r="A1278" s="356">
        <v>43124</v>
      </c>
      <c r="B1278" s="16" t="s">
        <v>1116</v>
      </c>
      <c r="C1278" s="16" t="s">
        <v>26</v>
      </c>
      <c r="D1278" s="16" t="s">
        <v>27</v>
      </c>
      <c r="E1278" s="188" t="s">
        <v>7671</v>
      </c>
    </row>
    <row r="1279" spans="1:5" x14ac:dyDescent="0.25">
      <c r="A1279" s="356">
        <v>43125</v>
      </c>
      <c r="B1279" s="16" t="s">
        <v>1117</v>
      </c>
      <c r="C1279" s="16" t="s">
        <v>26</v>
      </c>
      <c r="D1279" s="16" t="s">
        <v>27</v>
      </c>
      <c r="E1279" s="188" t="s">
        <v>7672</v>
      </c>
    </row>
    <row r="1280" spans="1:5" x14ac:dyDescent="0.25">
      <c r="A1280" s="356">
        <v>40623</v>
      </c>
      <c r="B1280" s="16" t="s">
        <v>1118</v>
      </c>
      <c r="C1280" s="16" t="s">
        <v>454</v>
      </c>
      <c r="D1280" s="16" t="s">
        <v>27</v>
      </c>
      <c r="E1280" s="188" t="s">
        <v>6700</v>
      </c>
    </row>
    <row r="1281" spans="1:5" x14ac:dyDescent="0.25">
      <c r="A1281" s="356">
        <v>43701</v>
      </c>
      <c r="B1281" s="16" t="s">
        <v>5908</v>
      </c>
      <c r="C1281" s="16" t="s">
        <v>48</v>
      </c>
      <c r="D1281" s="16" t="s">
        <v>27</v>
      </c>
      <c r="E1281" s="188" t="s">
        <v>7673</v>
      </c>
    </row>
    <row r="1282" spans="1:5" x14ac:dyDescent="0.25">
      <c r="A1282" s="356">
        <v>12083</v>
      </c>
      <c r="B1282" s="16" t="s">
        <v>1119</v>
      </c>
      <c r="C1282" s="16" t="s">
        <v>23</v>
      </c>
      <c r="D1282" s="16" t="s">
        <v>27</v>
      </c>
      <c r="E1282" s="188" t="s">
        <v>7674</v>
      </c>
    </row>
    <row r="1283" spans="1:5" x14ac:dyDescent="0.25">
      <c r="A1283" s="356">
        <v>12081</v>
      </c>
      <c r="B1283" s="16" t="s">
        <v>1120</v>
      </c>
      <c r="C1283" s="16" t="s">
        <v>23</v>
      </c>
      <c r="D1283" s="16" t="s">
        <v>27</v>
      </c>
      <c r="E1283" s="188" t="s">
        <v>7675</v>
      </c>
    </row>
    <row r="1284" spans="1:5" x14ac:dyDescent="0.25">
      <c r="A1284" s="356">
        <v>12082</v>
      </c>
      <c r="B1284" s="16" t="s">
        <v>1121</v>
      </c>
      <c r="C1284" s="16" t="s">
        <v>23</v>
      </c>
      <c r="D1284" s="16" t="s">
        <v>27</v>
      </c>
      <c r="E1284" s="188" t="s">
        <v>7676</v>
      </c>
    </row>
    <row r="1285" spans="1:5" x14ac:dyDescent="0.25">
      <c r="A1285" s="356">
        <v>13354</v>
      </c>
      <c r="B1285" s="16" t="s">
        <v>1122</v>
      </c>
      <c r="C1285" s="16" t="s">
        <v>23</v>
      </c>
      <c r="D1285" s="16" t="s">
        <v>27</v>
      </c>
      <c r="E1285" s="188" t="s">
        <v>7677</v>
      </c>
    </row>
    <row r="1286" spans="1:5" x14ac:dyDescent="0.25">
      <c r="A1286" s="356">
        <v>14057</v>
      </c>
      <c r="B1286" s="16" t="s">
        <v>1123</v>
      </c>
      <c r="C1286" s="16" t="s">
        <v>23</v>
      </c>
      <c r="D1286" s="16" t="s">
        <v>27</v>
      </c>
      <c r="E1286" s="188" t="s">
        <v>7678</v>
      </c>
    </row>
    <row r="1287" spans="1:5" x14ac:dyDescent="0.25">
      <c r="A1287" s="356">
        <v>14058</v>
      </c>
      <c r="B1287" s="16" t="s">
        <v>1124</v>
      </c>
      <c r="C1287" s="16" t="s">
        <v>23</v>
      </c>
      <c r="D1287" s="16" t="s">
        <v>27</v>
      </c>
      <c r="E1287" s="188" t="s">
        <v>7679</v>
      </c>
    </row>
    <row r="1288" spans="1:5" x14ac:dyDescent="0.25">
      <c r="A1288" s="356">
        <v>20971</v>
      </c>
      <c r="B1288" s="16" t="s">
        <v>1125</v>
      </c>
      <c r="C1288" s="16" t="s">
        <v>23</v>
      </c>
      <c r="D1288" s="16" t="s">
        <v>24</v>
      </c>
      <c r="E1288" s="188" t="s">
        <v>6096</v>
      </c>
    </row>
    <row r="1289" spans="1:5" x14ac:dyDescent="0.25">
      <c r="A1289" s="356">
        <v>5047</v>
      </c>
      <c r="B1289" s="16" t="s">
        <v>1126</v>
      </c>
      <c r="C1289" s="16" t="s">
        <v>23</v>
      </c>
      <c r="D1289" s="16" t="s">
        <v>27</v>
      </c>
      <c r="E1289" s="188" t="s">
        <v>7680</v>
      </c>
    </row>
    <row r="1290" spans="1:5" x14ac:dyDescent="0.25">
      <c r="A1290" s="356">
        <v>13369</v>
      </c>
      <c r="B1290" s="16" t="s">
        <v>1127</v>
      </c>
      <c r="C1290" s="16" t="s">
        <v>23</v>
      </c>
      <c r="D1290" s="16" t="s">
        <v>27</v>
      </c>
      <c r="E1290" s="188" t="s">
        <v>7681</v>
      </c>
    </row>
    <row r="1291" spans="1:5" x14ac:dyDescent="0.25">
      <c r="A1291" s="356">
        <v>13370</v>
      </c>
      <c r="B1291" s="16" t="s">
        <v>1128</v>
      </c>
      <c r="C1291" s="16" t="s">
        <v>23</v>
      </c>
      <c r="D1291" s="16" t="s">
        <v>27</v>
      </c>
      <c r="E1291" s="188" t="s">
        <v>7682</v>
      </c>
    </row>
    <row r="1292" spans="1:5" x14ac:dyDescent="0.25">
      <c r="A1292" s="356">
        <v>13279</v>
      </c>
      <c r="B1292" s="16" t="s">
        <v>1129</v>
      </c>
      <c r="C1292" s="16" t="s">
        <v>48</v>
      </c>
      <c r="D1292" s="16" t="s">
        <v>24</v>
      </c>
      <c r="E1292" s="188" t="s">
        <v>5723</v>
      </c>
    </row>
    <row r="1293" spans="1:5" x14ac:dyDescent="0.25">
      <c r="A1293" s="356">
        <v>11977</v>
      </c>
      <c r="B1293" s="16" t="s">
        <v>1130</v>
      </c>
      <c r="C1293" s="16" t="s">
        <v>23</v>
      </c>
      <c r="D1293" s="16" t="s">
        <v>24</v>
      </c>
      <c r="E1293" s="188" t="s">
        <v>7683</v>
      </c>
    </row>
    <row r="1294" spans="1:5" x14ac:dyDescent="0.25">
      <c r="A1294" s="356">
        <v>11975</v>
      </c>
      <c r="B1294" s="16" t="s">
        <v>1131</v>
      </c>
      <c r="C1294" s="16" t="s">
        <v>23</v>
      </c>
      <c r="D1294" s="16" t="s">
        <v>24</v>
      </c>
      <c r="E1294" s="188" t="s">
        <v>7684</v>
      </c>
    </row>
    <row r="1295" spans="1:5" x14ac:dyDescent="0.25">
      <c r="A1295" s="356">
        <v>39746</v>
      </c>
      <c r="B1295" s="16" t="s">
        <v>1132</v>
      </c>
      <c r="C1295" s="16" t="s">
        <v>23</v>
      </c>
      <c r="D1295" s="16" t="s">
        <v>24</v>
      </c>
      <c r="E1295" s="188" t="s">
        <v>7685</v>
      </c>
    </row>
    <row r="1296" spans="1:5" x14ac:dyDescent="0.25">
      <c r="A1296" s="356">
        <v>11976</v>
      </c>
      <c r="B1296" s="16" t="s">
        <v>1133</v>
      </c>
      <c r="C1296" s="16" t="s">
        <v>23</v>
      </c>
      <c r="D1296" s="16" t="s">
        <v>24</v>
      </c>
      <c r="E1296" s="188" t="s">
        <v>5750</v>
      </c>
    </row>
    <row r="1297" spans="1:5" x14ac:dyDescent="0.25">
      <c r="A1297" s="356">
        <v>1368</v>
      </c>
      <c r="B1297" s="16" t="s">
        <v>1134</v>
      </c>
      <c r="C1297" s="16" t="s">
        <v>23</v>
      </c>
      <c r="D1297" s="16" t="s">
        <v>33</v>
      </c>
      <c r="E1297" s="188" t="s">
        <v>7686</v>
      </c>
    </row>
    <row r="1298" spans="1:5" x14ac:dyDescent="0.25">
      <c r="A1298" s="356">
        <v>1367</v>
      </c>
      <c r="B1298" s="16" t="s">
        <v>1135</v>
      </c>
      <c r="C1298" s="16" t="s">
        <v>23</v>
      </c>
      <c r="D1298" s="16" t="s">
        <v>24</v>
      </c>
      <c r="E1298" s="188" t="s">
        <v>7687</v>
      </c>
    </row>
    <row r="1299" spans="1:5" x14ac:dyDescent="0.25">
      <c r="A1299" s="356">
        <v>7608</v>
      </c>
      <c r="B1299" s="16" t="s">
        <v>1136</v>
      </c>
      <c r="C1299" s="16" t="s">
        <v>23</v>
      </c>
      <c r="D1299" s="16" t="s">
        <v>24</v>
      </c>
      <c r="E1299" s="188" t="s">
        <v>5921</v>
      </c>
    </row>
    <row r="1300" spans="1:5" x14ac:dyDescent="0.25">
      <c r="A1300" s="356">
        <v>41900</v>
      </c>
      <c r="B1300" s="16" t="s">
        <v>1137</v>
      </c>
      <c r="C1300" s="16" t="s">
        <v>48</v>
      </c>
      <c r="D1300" s="16" t="s">
        <v>33</v>
      </c>
      <c r="E1300" s="188" t="s">
        <v>6890</v>
      </c>
    </row>
    <row r="1301" spans="1:5" x14ac:dyDescent="0.25">
      <c r="A1301" s="356">
        <v>41899</v>
      </c>
      <c r="B1301" s="16" t="s">
        <v>1138</v>
      </c>
      <c r="C1301" s="16" t="s">
        <v>1031</v>
      </c>
      <c r="D1301" s="16" t="s">
        <v>33</v>
      </c>
      <c r="E1301" s="188" t="s">
        <v>7688</v>
      </c>
    </row>
    <row r="1302" spans="1:5" x14ac:dyDescent="0.25">
      <c r="A1302" s="356">
        <v>1380</v>
      </c>
      <c r="B1302" s="16" t="s">
        <v>1139</v>
      </c>
      <c r="C1302" s="16" t="s">
        <v>48</v>
      </c>
      <c r="D1302" s="16" t="s">
        <v>24</v>
      </c>
      <c r="E1302" s="188" t="s">
        <v>6333</v>
      </c>
    </row>
    <row r="1303" spans="1:5" x14ac:dyDescent="0.25">
      <c r="A1303" s="356">
        <v>1375</v>
      </c>
      <c r="B1303" s="16" t="s">
        <v>1140</v>
      </c>
      <c r="C1303" s="16" t="s">
        <v>48</v>
      </c>
      <c r="D1303" s="16" t="s">
        <v>24</v>
      </c>
      <c r="E1303" s="188" t="s">
        <v>5915</v>
      </c>
    </row>
    <row r="1304" spans="1:5" x14ac:dyDescent="0.25">
      <c r="A1304" s="356">
        <v>1379</v>
      </c>
      <c r="B1304" s="16" t="s">
        <v>1141</v>
      </c>
      <c r="C1304" s="16" t="s">
        <v>48</v>
      </c>
      <c r="D1304" s="16" t="s">
        <v>24</v>
      </c>
      <c r="E1304" s="188" t="s">
        <v>5587</v>
      </c>
    </row>
    <row r="1305" spans="1:5" x14ac:dyDescent="0.25">
      <c r="A1305" s="356">
        <v>10511</v>
      </c>
      <c r="B1305" s="16" t="s">
        <v>1142</v>
      </c>
      <c r="C1305" s="16" t="s">
        <v>1143</v>
      </c>
      <c r="D1305" s="16" t="s">
        <v>33</v>
      </c>
      <c r="E1305" s="188" t="s">
        <v>7689</v>
      </c>
    </row>
    <row r="1306" spans="1:5" x14ac:dyDescent="0.25">
      <c r="A1306" s="356">
        <v>13284</v>
      </c>
      <c r="B1306" s="16" t="s">
        <v>1144</v>
      </c>
      <c r="C1306" s="16" t="s">
        <v>48</v>
      </c>
      <c r="D1306" s="16" t="s">
        <v>24</v>
      </c>
      <c r="E1306" s="188" t="s">
        <v>5469</v>
      </c>
    </row>
    <row r="1307" spans="1:5" x14ac:dyDescent="0.25">
      <c r="A1307" s="356">
        <v>25974</v>
      </c>
      <c r="B1307" s="16" t="s">
        <v>1145</v>
      </c>
      <c r="C1307" s="16" t="s">
        <v>48</v>
      </c>
      <c r="D1307" s="16" t="s">
        <v>24</v>
      </c>
      <c r="E1307" s="188" t="s">
        <v>5458</v>
      </c>
    </row>
    <row r="1308" spans="1:5" x14ac:dyDescent="0.25">
      <c r="A1308" s="356">
        <v>1382</v>
      </c>
      <c r="B1308" s="16" t="s">
        <v>1146</v>
      </c>
      <c r="C1308" s="16" t="s">
        <v>1143</v>
      </c>
      <c r="D1308" s="16" t="s">
        <v>24</v>
      </c>
      <c r="E1308" s="188" t="s">
        <v>5514</v>
      </c>
    </row>
    <row r="1309" spans="1:5" x14ac:dyDescent="0.25">
      <c r="A1309" s="356">
        <v>34753</v>
      </c>
      <c r="B1309" s="16" t="s">
        <v>1147</v>
      </c>
      <c r="C1309" s="16" t="s">
        <v>48</v>
      </c>
      <c r="D1309" s="16" t="s">
        <v>24</v>
      </c>
      <c r="E1309" s="188" t="s">
        <v>5468</v>
      </c>
    </row>
    <row r="1310" spans="1:5" x14ac:dyDescent="0.25">
      <c r="A1310" s="356">
        <v>420</v>
      </c>
      <c r="B1310" s="16" t="s">
        <v>1148</v>
      </c>
      <c r="C1310" s="16" t="s">
        <v>23</v>
      </c>
      <c r="D1310" s="16" t="s">
        <v>27</v>
      </c>
      <c r="E1310" s="188" t="s">
        <v>6053</v>
      </c>
    </row>
    <row r="1311" spans="1:5" x14ac:dyDescent="0.25">
      <c r="A1311" s="356">
        <v>12327</v>
      </c>
      <c r="B1311" s="16" t="s">
        <v>1149</v>
      </c>
      <c r="C1311" s="16" t="s">
        <v>23</v>
      </c>
      <c r="D1311" s="16" t="s">
        <v>27</v>
      </c>
      <c r="E1311" s="188" t="s">
        <v>7690</v>
      </c>
    </row>
    <row r="1312" spans="1:5" x14ac:dyDescent="0.25">
      <c r="A1312" s="356">
        <v>36148</v>
      </c>
      <c r="B1312" s="16" t="s">
        <v>1150</v>
      </c>
      <c r="C1312" s="16" t="s">
        <v>23</v>
      </c>
      <c r="D1312" s="16" t="s">
        <v>24</v>
      </c>
      <c r="E1312" s="188" t="s">
        <v>7280</v>
      </c>
    </row>
    <row r="1313" spans="1:5" x14ac:dyDescent="0.25">
      <c r="A1313" s="356">
        <v>12329</v>
      </c>
      <c r="B1313" s="16" t="s">
        <v>1151</v>
      </c>
      <c r="C1313" s="16" t="s">
        <v>48</v>
      </c>
      <c r="D1313" s="16" t="s">
        <v>24</v>
      </c>
      <c r="E1313" s="188" t="s">
        <v>7691</v>
      </c>
    </row>
    <row r="1314" spans="1:5" x14ac:dyDescent="0.25">
      <c r="A1314" s="356">
        <v>1339</v>
      </c>
      <c r="B1314" s="16" t="s">
        <v>1152</v>
      </c>
      <c r="C1314" s="16" t="s">
        <v>48</v>
      </c>
      <c r="D1314" s="16" t="s">
        <v>24</v>
      </c>
      <c r="E1314" s="188" t="s">
        <v>7692</v>
      </c>
    </row>
    <row r="1315" spans="1:5" x14ac:dyDescent="0.25">
      <c r="A1315" s="356">
        <v>11849</v>
      </c>
      <c r="B1315" s="16" t="s">
        <v>1153</v>
      </c>
      <c r="C1315" s="16" t="s">
        <v>97</v>
      </c>
      <c r="D1315" s="16" t="s">
        <v>24</v>
      </c>
      <c r="E1315" s="188" t="s">
        <v>7693</v>
      </c>
    </row>
    <row r="1316" spans="1:5" x14ac:dyDescent="0.25">
      <c r="A1316" s="356">
        <v>37418</v>
      </c>
      <c r="B1316" s="16" t="s">
        <v>1154</v>
      </c>
      <c r="C1316" s="16" t="s">
        <v>23</v>
      </c>
      <c r="D1316" s="16" t="s">
        <v>27</v>
      </c>
      <c r="E1316" s="188" t="s">
        <v>5919</v>
      </c>
    </row>
    <row r="1317" spans="1:5" x14ac:dyDescent="0.25">
      <c r="A1317" s="356">
        <v>37419</v>
      </c>
      <c r="B1317" s="16" t="s">
        <v>1155</v>
      </c>
      <c r="C1317" s="16" t="s">
        <v>23</v>
      </c>
      <c r="D1317" s="16" t="s">
        <v>27</v>
      </c>
      <c r="E1317" s="188" t="s">
        <v>5920</v>
      </c>
    </row>
    <row r="1318" spans="1:5" x14ac:dyDescent="0.25">
      <c r="A1318" s="356">
        <v>1427</v>
      </c>
      <c r="B1318" s="16" t="s">
        <v>1156</v>
      </c>
      <c r="C1318" s="16" t="s">
        <v>23</v>
      </c>
      <c r="D1318" s="16" t="s">
        <v>27</v>
      </c>
      <c r="E1318" s="188" t="s">
        <v>7529</v>
      </c>
    </row>
    <row r="1319" spans="1:5" x14ac:dyDescent="0.25">
      <c r="A1319" s="356">
        <v>1402</v>
      </c>
      <c r="B1319" s="16" t="s">
        <v>1157</v>
      </c>
      <c r="C1319" s="16" t="s">
        <v>23</v>
      </c>
      <c r="D1319" s="16" t="s">
        <v>27</v>
      </c>
      <c r="E1319" s="188" t="s">
        <v>5873</v>
      </c>
    </row>
    <row r="1320" spans="1:5" x14ac:dyDescent="0.25">
      <c r="A1320" s="356">
        <v>1420</v>
      </c>
      <c r="B1320" s="16" t="s">
        <v>1158</v>
      </c>
      <c r="C1320" s="16" t="s">
        <v>23</v>
      </c>
      <c r="D1320" s="16" t="s">
        <v>27</v>
      </c>
      <c r="E1320" s="188" t="s">
        <v>5786</v>
      </c>
    </row>
    <row r="1321" spans="1:5" x14ac:dyDescent="0.25">
      <c r="A1321" s="356">
        <v>1419</v>
      </c>
      <c r="B1321" s="16" t="s">
        <v>1159</v>
      </c>
      <c r="C1321" s="16" t="s">
        <v>23</v>
      </c>
      <c r="D1321" s="16" t="s">
        <v>27</v>
      </c>
      <c r="E1321" s="188" t="s">
        <v>6512</v>
      </c>
    </row>
    <row r="1322" spans="1:5" x14ac:dyDescent="0.25">
      <c r="A1322" s="356">
        <v>1414</v>
      </c>
      <c r="B1322" s="16" t="s">
        <v>1160</v>
      </c>
      <c r="C1322" s="16" t="s">
        <v>23</v>
      </c>
      <c r="D1322" s="16" t="s">
        <v>27</v>
      </c>
      <c r="E1322" s="188" t="s">
        <v>6353</v>
      </c>
    </row>
    <row r="1323" spans="1:5" x14ac:dyDescent="0.25">
      <c r="A1323" s="356">
        <v>1413</v>
      </c>
      <c r="B1323" s="16" t="s">
        <v>1161</v>
      </c>
      <c r="C1323" s="16" t="s">
        <v>23</v>
      </c>
      <c r="D1323" s="16" t="s">
        <v>27</v>
      </c>
      <c r="E1323" s="188" t="s">
        <v>5941</v>
      </c>
    </row>
    <row r="1324" spans="1:5" x14ac:dyDescent="0.25">
      <c r="A1324" s="356">
        <v>1412</v>
      </c>
      <c r="B1324" s="16" t="s">
        <v>1162</v>
      </c>
      <c r="C1324" s="16" t="s">
        <v>23</v>
      </c>
      <c r="D1324" s="16" t="s">
        <v>27</v>
      </c>
      <c r="E1324" s="188" t="s">
        <v>6199</v>
      </c>
    </row>
    <row r="1325" spans="1:5" x14ac:dyDescent="0.25">
      <c r="A1325" s="356">
        <v>1411</v>
      </c>
      <c r="B1325" s="16" t="s">
        <v>1163</v>
      </c>
      <c r="C1325" s="16" t="s">
        <v>23</v>
      </c>
      <c r="D1325" s="16" t="s">
        <v>27</v>
      </c>
      <c r="E1325" s="188" t="s">
        <v>6036</v>
      </c>
    </row>
    <row r="1326" spans="1:5" x14ac:dyDescent="0.25">
      <c r="A1326" s="356">
        <v>1406</v>
      </c>
      <c r="B1326" s="16" t="s">
        <v>1164</v>
      </c>
      <c r="C1326" s="16" t="s">
        <v>23</v>
      </c>
      <c r="D1326" s="16" t="s">
        <v>27</v>
      </c>
      <c r="E1326" s="188" t="s">
        <v>7694</v>
      </c>
    </row>
    <row r="1327" spans="1:5" x14ac:dyDescent="0.25">
      <c r="A1327" s="356">
        <v>1407</v>
      </c>
      <c r="B1327" s="16" t="s">
        <v>1165</v>
      </c>
      <c r="C1327" s="16" t="s">
        <v>23</v>
      </c>
      <c r="D1327" s="16" t="s">
        <v>27</v>
      </c>
      <c r="E1327" s="188" t="s">
        <v>7695</v>
      </c>
    </row>
    <row r="1328" spans="1:5" x14ac:dyDescent="0.25">
      <c r="A1328" s="356">
        <v>1404</v>
      </c>
      <c r="B1328" s="16" t="s">
        <v>1166</v>
      </c>
      <c r="C1328" s="16" t="s">
        <v>23</v>
      </c>
      <c r="D1328" s="16" t="s">
        <v>27</v>
      </c>
      <c r="E1328" s="188" t="s">
        <v>7696</v>
      </c>
    </row>
    <row r="1329" spans="1:5" x14ac:dyDescent="0.25">
      <c r="A1329" s="356">
        <v>11281</v>
      </c>
      <c r="B1329" s="16" t="s">
        <v>1167</v>
      </c>
      <c r="C1329" s="16" t="s">
        <v>23</v>
      </c>
      <c r="D1329" s="16" t="s">
        <v>27</v>
      </c>
      <c r="E1329" s="188" t="s">
        <v>7697</v>
      </c>
    </row>
    <row r="1330" spans="1:5" x14ac:dyDescent="0.25">
      <c r="A1330" s="356">
        <v>1442</v>
      </c>
      <c r="B1330" s="16" t="s">
        <v>1168</v>
      </c>
      <c r="C1330" s="16" t="s">
        <v>23</v>
      </c>
      <c r="D1330" s="16" t="s">
        <v>27</v>
      </c>
      <c r="E1330" s="188" t="s">
        <v>7698</v>
      </c>
    </row>
    <row r="1331" spans="1:5" x14ac:dyDescent="0.25">
      <c r="A1331" s="356">
        <v>13457</v>
      </c>
      <c r="B1331" s="16" t="s">
        <v>1169</v>
      </c>
      <c r="C1331" s="16" t="s">
        <v>23</v>
      </c>
      <c r="D1331" s="16" t="s">
        <v>27</v>
      </c>
      <c r="E1331" s="188" t="s">
        <v>7699</v>
      </c>
    </row>
    <row r="1332" spans="1:5" x14ac:dyDescent="0.25">
      <c r="A1332" s="356">
        <v>40699</v>
      </c>
      <c r="B1332" s="16" t="s">
        <v>7700</v>
      </c>
      <c r="C1332" s="16" t="s">
        <v>23</v>
      </c>
      <c r="D1332" s="16" t="s">
        <v>27</v>
      </c>
      <c r="E1332" s="188" t="s">
        <v>7701</v>
      </c>
    </row>
    <row r="1333" spans="1:5" x14ac:dyDescent="0.25">
      <c r="A1333" s="356">
        <v>40701</v>
      </c>
      <c r="B1333" s="16" t="s">
        <v>7702</v>
      </c>
      <c r="C1333" s="16" t="s">
        <v>23</v>
      </c>
      <c r="D1333" s="16" t="s">
        <v>27</v>
      </c>
      <c r="E1333" s="188" t="s">
        <v>7703</v>
      </c>
    </row>
    <row r="1334" spans="1:5" x14ac:dyDescent="0.25">
      <c r="A1334" s="356">
        <v>40700</v>
      </c>
      <c r="B1334" s="16" t="s">
        <v>7704</v>
      </c>
      <c r="C1334" s="16" t="s">
        <v>23</v>
      </c>
      <c r="D1334" s="16" t="s">
        <v>27</v>
      </c>
      <c r="E1334" s="188" t="s">
        <v>7705</v>
      </c>
    </row>
    <row r="1335" spans="1:5" x14ac:dyDescent="0.25">
      <c r="A1335" s="356">
        <v>13458</v>
      </c>
      <c r="B1335" s="16" t="s">
        <v>1170</v>
      </c>
      <c r="C1335" s="16" t="s">
        <v>23</v>
      </c>
      <c r="D1335" s="16" t="s">
        <v>27</v>
      </c>
      <c r="E1335" s="188" t="s">
        <v>7706</v>
      </c>
    </row>
    <row r="1336" spans="1:5" x14ac:dyDescent="0.25">
      <c r="A1336" s="356">
        <v>36524</v>
      </c>
      <c r="B1336" s="16" t="s">
        <v>1171</v>
      </c>
      <c r="C1336" s="16" t="s">
        <v>23</v>
      </c>
      <c r="D1336" s="16" t="s">
        <v>27</v>
      </c>
      <c r="E1336" s="188" t="s">
        <v>7707</v>
      </c>
    </row>
    <row r="1337" spans="1:5" x14ac:dyDescent="0.25">
      <c r="A1337" s="356">
        <v>36526</v>
      </c>
      <c r="B1337" s="16" t="s">
        <v>1172</v>
      </c>
      <c r="C1337" s="16" t="s">
        <v>23</v>
      </c>
      <c r="D1337" s="16" t="s">
        <v>27</v>
      </c>
      <c r="E1337" s="188" t="s">
        <v>7708</v>
      </c>
    </row>
    <row r="1338" spans="1:5" x14ac:dyDescent="0.25">
      <c r="A1338" s="356">
        <v>36523</v>
      </c>
      <c r="B1338" s="16" t="s">
        <v>1173</v>
      </c>
      <c r="C1338" s="16" t="s">
        <v>23</v>
      </c>
      <c r="D1338" s="16" t="s">
        <v>27</v>
      </c>
      <c r="E1338" s="188" t="s">
        <v>7709</v>
      </c>
    </row>
    <row r="1339" spans="1:5" x14ac:dyDescent="0.25">
      <c r="A1339" s="356">
        <v>36527</v>
      </c>
      <c r="B1339" s="16" t="s">
        <v>1174</v>
      </c>
      <c r="C1339" s="16" t="s">
        <v>23</v>
      </c>
      <c r="D1339" s="16" t="s">
        <v>27</v>
      </c>
      <c r="E1339" s="188" t="s">
        <v>7710</v>
      </c>
    </row>
    <row r="1340" spans="1:5" x14ac:dyDescent="0.25">
      <c r="A1340" s="356">
        <v>13803</v>
      </c>
      <c r="B1340" s="16" t="s">
        <v>1175</v>
      </c>
      <c r="C1340" s="16" t="s">
        <v>23</v>
      </c>
      <c r="D1340" s="16" t="s">
        <v>27</v>
      </c>
      <c r="E1340" s="188" t="s">
        <v>7711</v>
      </c>
    </row>
    <row r="1341" spans="1:5" x14ac:dyDescent="0.25">
      <c r="A1341" s="356">
        <v>38642</v>
      </c>
      <c r="B1341" s="16" t="s">
        <v>1176</v>
      </c>
      <c r="C1341" s="16" t="s">
        <v>23</v>
      </c>
      <c r="D1341" s="16" t="s">
        <v>27</v>
      </c>
      <c r="E1341" s="188" t="s">
        <v>7712</v>
      </c>
    </row>
    <row r="1342" spans="1:5" x14ac:dyDescent="0.25">
      <c r="A1342" s="356">
        <v>36522</v>
      </c>
      <c r="B1342" s="16" t="s">
        <v>1177</v>
      </c>
      <c r="C1342" s="16" t="s">
        <v>23</v>
      </c>
      <c r="D1342" s="16" t="s">
        <v>27</v>
      </c>
      <c r="E1342" s="188" t="s">
        <v>7713</v>
      </c>
    </row>
    <row r="1343" spans="1:5" x14ac:dyDescent="0.25">
      <c r="A1343" s="356">
        <v>36525</v>
      </c>
      <c r="B1343" s="16" t="s">
        <v>1178</v>
      </c>
      <c r="C1343" s="16" t="s">
        <v>23</v>
      </c>
      <c r="D1343" s="16" t="s">
        <v>27</v>
      </c>
      <c r="E1343" s="188" t="s">
        <v>7714</v>
      </c>
    </row>
    <row r="1344" spans="1:5" x14ac:dyDescent="0.25">
      <c r="A1344" s="356">
        <v>41991</v>
      </c>
      <c r="B1344" s="16" t="s">
        <v>1179</v>
      </c>
      <c r="C1344" s="16" t="s">
        <v>23</v>
      </c>
      <c r="D1344" s="16" t="s">
        <v>27</v>
      </c>
      <c r="E1344" s="188" t="s">
        <v>7715</v>
      </c>
    </row>
    <row r="1345" spans="1:5" x14ac:dyDescent="0.25">
      <c r="A1345" s="356">
        <v>34348</v>
      </c>
      <c r="B1345" s="16" t="s">
        <v>1180</v>
      </c>
      <c r="C1345" s="16" t="s">
        <v>44</v>
      </c>
      <c r="D1345" s="16" t="s">
        <v>24</v>
      </c>
      <c r="E1345" s="188" t="s">
        <v>7716</v>
      </c>
    </row>
    <row r="1346" spans="1:5" x14ac:dyDescent="0.25">
      <c r="A1346" s="356">
        <v>34347</v>
      </c>
      <c r="B1346" s="16" t="s">
        <v>1181</v>
      </c>
      <c r="C1346" s="16" t="s">
        <v>44</v>
      </c>
      <c r="D1346" s="16" t="s">
        <v>24</v>
      </c>
      <c r="E1346" s="188" t="s">
        <v>6394</v>
      </c>
    </row>
    <row r="1347" spans="1:5" x14ac:dyDescent="0.25">
      <c r="A1347" s="356">
        <v>11146</v>
      </c>
      <c r="B1347" s="16" t="s">
        <v>1182</v>
      </c>
      <c r="C1347" s="16" t="s">
        <v>203</v>
      </c>
      <c r="D1347" s="16" t="s">
        <v>24</v>
      </c>
      <c r="E1347" s="188" t="s">
        <v>7717</v>
      </c>
    </row>
    <row r="1348" spans="1:5" x14ac:dyDescent="0.25">
      <c r="A1348" s="356">
        <v>11147</v>
      </c>
      <c r="B1348" s="16" t="s">
        <v>1183</v>
      </c>
      <c r="C1348" s="16" t="s">
        <v>203</v>
      </c>
      <c r="D1348" s="16" t="s">
        <v>24</v>
      </c>
      <c r="E1348" s="188" t="s">
        <v>7718</v>
      </c>
    </row>
    <row r="1349" spans="1:5" x14ac:dyDescent="0.25">
      <c r="A1349" s="356">
        <v>34872</v>
      </c>
      <c r="B1349" s="16" t="s">
        <v>1184</v>
      </c>
      <c r="C1349" s="16" t="s">
        <v>203</v>
      </c>
      <c r="D1349" s="16" t="s">
        <v>24</v>
      </c>
      <c r="E1349" s="188" t="s">
        <v>7719</v>
      </c>
    </row>
    <row r="1350" spans="1:5" x14ac:dyDescent="0.25">
      <c r="A1350" s="356">
        <v>34491</v>
      </c>
      <c r="B1350" s="16" t="s">
        <v>1185</v>
      </c>
      <c r="C1350" s="16" t="s">
        <v>203</v>
      </c>
      <c r="D1350" s="16" t="s">
        <v>24</v>
      </c>
      <c r="E1350" s="188" t="s">
        <v>7720</v>
      </c>
    </row>
    <row r="1351" spans="1:5" x14ac:dyDescent="0.25">
      <c r="A1351" s="356">
        <v>34770</v>
      </c>
      <c r="B1351" s="16" t="s">
        <v>1186</v>
      </c>
      <c r="C1351" s="16" t="s">
        <v>1031</v>
      </c>
      <c r="D1351" s="16" t="s">
        <v>27</v>
      </c>
      <c r="E1351" s="188" t="s">
        <v>7721</v>
      </c>
    </row>
    <row r="1352" spans="1:5" x14ac:dyDescent="0.25">
      <c r="A1352" s="356">
        <v>1518</v>
      </c>
      <c r="B1352" s="16" t="s">
        <v>1187</v>
      </c>
      <c r="C1352" s="16" t="s">
        <v>1031</v>
      </c>
      <c r="D1352" s="16" t="s">
        <v>27</v>
      </c>
      <c r="E1352" s="188" t="s">
        <v>7722</v>
      </c>
    </row>
    <row r="1353" spans="1:5" x14ac:dyDescent="0.25">
      <c r="A1353" s="356">
        <v>41965</v>
      </c>
      <c r="B1353" s="16" t="s">
        <v>1188</v>
      </c>
      <c r="C1353" s="16" t="s">
        <v>1031</v>
      </c>
      <c r="D1353" s="16" t="s">
        <v>27</v>
      </c>
      <c r="E1353" s="188" t="s">
        <v>7723</v>
      </c>
    </row>
    <row r="1354" spans="1:5" x14ac:dyDescent="0.25">
      <c r="A1354" s="356">
        <v>34492</v>
      </c>
      <c r="B1354" s="16" t="s">
        <v>1189</v>
      </c>
      <c r="C1354" s="16" t="s">
        <v>203</v>
      </c>
      <c r="D1354" s="16" t="s">
        <v>24</v>
      </c>
      <c r="E1354" s="188" t="s">
        <v>7724</v>
      </c>
    </row>
    <row r="1355" spans="1:5" x14ac:dyDescent="0.25">
      <c r="A1355" s="356">
        <v>1524</v>
      </c>
      <c r="B1355" s="16" t="s">
        <v>1190</v>
      </c>
      <c r="C1355" s="16" t="s">
        <v>203</v>
      </c>
      <c r="D1355" s="16" t="s">
        <v>33</v>
      </c>
      <c r="E1355" s="188" t="s">
        <v>7725</v>
      </c>
    </row>
    <row r="1356" spans="1:5" x14ac:dyDescent="0.25">
      <c r="A1356" s="356">
        <v>38404</v>
      </c>
      <c r="B1356" s="16" t="s">
        <v>1191</v>
      </c>
      <c r="C1356" s="16" t="s">
        <v>203</v>
      </c>
      <c r="D1356" s="16" t="s">
        <v>24</v>
      </c>
      <c r="E1356" s="188" t="s">
        <v>7726</v>
      </c>
    </row>
    <row r="1357" spans="1:5" x14ac:dyDescent="0.25">
      <c r="A1357" s="356">
        <v>39849</v>
      </c>
      <c r="B1357" s="16" t="s">
        <v>1192</v>
      </c>
      <c r="C1357" s="16" t="s">
        <v>203</v>
      </c>
      <c r="D1357" s="16" t="s">
        <v>24</v>
      </c>
      <c r="E1357" s="188" t="s">
        <v>7727</v>
      </c>
    </row>
    <row r="1358" spans="1:5" x14ac:dyDescent="0.25">
      <c r="A1358" s="356">
        <v>38464</v>
      </c>
      <c r="B1358" s="16" t="s">
        <v>1193</v>
      </c>
      <c r="C1358" s="16" t="s">
        <v>203</v>
      </c>
      <c r="D1358" s="16" t="s">
        <v>24</v>
      </c>
      <c r="E1358" s="188" t="s">
        <v>7728</v>
      </c>
    </row>
    <row r="1359" spans="1:5" x14ac:dyDescent="0.25">
      <c r="A1359" s="356">
        <v>34493</v>
      </c>
      <c r="B1359" s="16" t="s">
        <v>1194</v>
      </c>
      <c r="C1359" s="16" t="s">
        <v>203</v>
      </c>
      <c r="D1359" s="16" t="s">
        <v>24</v>
      </c>
      <c r="E1359" s="188" t="s">
        <v>7729</v>
      </c>
    </row>
    <row r="1360" spans="1:5" x14ac:dyDescent="0.25">
      <c r="A1360" s="356">
        <v>1527</v>
      </c>
      <c r="B1360" s="16" t="s">
        <v>1195</v>
      </c>
      <c r="C1360" s="16" t="s">
        <v>203</v>
      </c>
      <c r="D1360" s="16" t="s">
        <v>24</v>
      </c>
      <c r="E1360" s="188" t="s">
        <v>7730</v>
      </c>
    </row>
    <row r="1361" spans="1:5" x14ac:dyDescent="0.25">
      <c r="A1361" s="356">
        <v>38405</v>
      </c>
      <c r="B1361" s="16" t="s">
        <v>1196</v>
      </c>
      <c r="C1361" s="16" t="s">
        <v>203</v>
      </c>
      <c r="D1361" s="16" t="s">
        <v>24</v>
      </c>
      <c r="E1361" s="188" t="s">
        <v>7731</v>
      </c>
    </row>
    <row r="1362" spans="1:5" x14ac:dyDescent="0.25">
      <c r="A1362" s="356">
        <v>38408</v>
      </c>
      <c r="B1362" s="16" t="s">
        <v>1197</v>
      </c>
      <c r="C1362" s="16" t="s">
        <v>203</v>
      </c>
      <c r="D1362" s="16" t="s">
        <v>24</v>
      </c>
      <c r="E1362" s="188" t="s">
        <v>7732</v>
      </c>
    </row>
    <row r="1363" spans="1:5" x14ac:dyDescent="0.25">
      <c r="A1363" s="356">
        <v>34494</v>
      </c>
      <c r="B1363" s="16" t="s">
        <v>1198</v>
      </c>
      <c r="C1363" s="16" t="s">
        <v>203</v>
      </c>
      <c r="D1363" s="16" t="s">
        <v>24</v>
      </c>
      <c r="E1363" s="188" t="s">
        <v>7733</v>
      </c>
    </row>
    <row r="1364" spans="1:5" x14ac:dyDescent="0.25">
      <c r="A1364" s="356">
        <v>1525</v>
      </c>
      <c r="B1364" s="16" t="s">
        <v>1199</v>
      </c>
      <c r="C1364" s="16" t="s">
        <v>203</v>
      </c>
      <c r="D1364" s="16" t="s">
        <v>24</v>
      </c>
      <c r="E1364" s="188" t="s">
        <v>7734</v>
      </c>
    </row>
    <row r="1365" spans="1:5" x14ac:dyDescent="0.25">
      <c r="A1365" s="356">
        <v>38406</v>
      </c>
      <c r="B1365" s="16" t="s">
        <v>1200</v>
      </c>
      <c r="C1365" s="16" t="s">
        <v>203</v>
      </c>
      <c r="D1365" s="16" t="s">
        <v>24</v>
      </c>
      <c r="E1365" s="188" t="s">
        <v>7735</v>
      </c>
    </row>
    <row r="1366" spans="1:5" x14ac:dyDescent="0.25">
      <c r="A1366" s="356">
        <v>38409</v>
      </c>
      <c r="B1366" s="16" t="s">
        <v>1201</v>
      </c>
      <c r="C1366" s="16" t="s">
        <v>203</v>
      </c>
      <c r="D1366" s="16" t="s">
        <v>24</v>
      </c>
      <c r="E1366" s="188" t="s">
        <v>7736</v>
      </c>
    </row>
    <row r="1367" spans="1:5" x14ac:dyDescent="0.25">
      <c r="A1367" s="356">
        <v>43360</v>
      </c>
      <c r="B1367" s="16" t="s">
        <v>5928</v>
      </c>
      <c r="C1367" s="16" t="s">
        <v>203</v>
      </c>
      <c r="D1367" s="16" t="s">
        <v>24</v>
      </c>
      <c r="E1367" s="188" t="s">
        <v>7737</v>
      </c>
    </row>
    <row r="1368" spans="1:5" x14ac:dyDescent="0.25">
      <c r="A1368" s="356">
        <v>34495</v>
      </c>
      <c r="B1368" s="16" t="s">
        <v>1202</v>
      </c>
      <c r="C1368" s="16" t="s">
        <v>203</v>
      </c>
      <c r="D1368" s="16" t="s">
        <v>24</v>
      </c>
      <c r="E1368" s="188" t="s">
        <v>6749</v>
      </c>
    </row>
    <row r="1369" spans="1:5" x14ac:dyDescent="0.25">
      <c r="A1369" s="356">
        <v>11145</v>
      </c>
      <c r="B1369" s="16" t="s">
        <v>1203</v>
      </c>
      <c r="C1369" s="16" t="s">
        <v>203</v>
      </c>
      <c r="D1369" s="16" t="s">
        <v>24</v>
      </c>
      <c r="E1369" s="188" t="s">
        <v>7719</v>
      </c>
    </row>
    <row r="1370" spans="1:5" x14ac:dyDescent="0.25">
      <c r="A1370" s="356">
        <v>34496</v>
      </c>
      <c r="B1370" s="16" t="s">
        <v>1204</v>
      </c>
      <c r="C1370" s="16" t="s">
        <v>203</v>
      </c>
      <c r="D1370" s="16" t="s">
        <v>24</v>
      </c>
      <c r="E1370" s="188" t="s">
        <v>7738</v>
      </c>
    </row>
    <row r="1371" spans="1:5" x14ac:dyDescent="0.25">
      <c r="A1371" s="356">
        <v>34479</v>
      </c>
      <c r="B1371" s="16" t="s">
        <v>1205</v>
      </c>
      <c r="C1371" s="16" t="s">
        <v>203</v>
      </c>
      <c r="D1371" s="16" t="s">
        <v>24</v>
      </c>
      <c r="E1371" s="188" t="s">
        <v>7720</v>
      </c>
    </row>
    <row r="1372" spans="1:5" x14ac:dyDescent="0.25">
      <c r="A1372" s="356">
        <v>34481</v>
      </c>
      <c r="B1372" s="16" t="s">
        <v>1206</v>
      </c>
      <c r="C1372" s="16" t="s">
        <v>203</v>
      </c>
      <c r="D1372" s="16" t="s">
        <v>24</v>
      </c>
      <c r="E1372" s="188" t="s">
        <v>7739</v>
      </c>
    </row>
    <row r="1373" spans="1:5" x14ac:dyDescent="0.25">
      <c r="A1373" s="356">
        <v>34483</v>
      </c>
      <c r="B1373" s="16" t="s">
        <v>1207</v>
      </c>
      <c r="C1373" s="16" t="s">
        <v>203</v>
      </c>
      <c r="D1373" s="16" t="s">
        <v>24</v>
      </c>
      <c r="E1373" s="188" t="s">
        <v>7740</v>
      </c>
    </row>
    <row r="1374" spans="1:5" x14ac:dyDescent="0.25">
      <c r="A1374" s="356">
        <v>34485</v>
      </c>
      <c r="B1374" s="16" t="s">
        <v>1208</v>
      </c>
      <c r="C1374" s="16" t="s">
        <v>203</v>
      </c>
      <c r="D1374" s="16" t="s">
        <v>24</v>
      </c>
      <c r="E1374" s="188" t="s">
        <v>7741</v>
      </c>
    </row>
    <row r="1375" spans="1:5" x14ac:dyDescent="0.25">
      <c r="A1375" s="356">
        <v>14041</v>
      </c>
      <c r="B1375" s="16" t="s">
        <v>1209</v>
      </c>
      <c r="C1375" s="16" t="s">
        <v>203</v>
      </c>
      <c r="D1375" s="16" t="s">
        <v>24</v>
      </c>
      <c r="E1375" s="188" t="s">
        <v>7742</v>
      </c>
    </row>
    <row r="1376" spans="1:5" x14ac:dyDescent="0.25">
      <c r="A1376" s="356">
        <v>1523</v>
      </c>
      <c r="B1376" s="16" t="s">
        <v>1210</v>
      </c>
      <c r="C1376" s="16" t="s">
        <v>203</v>
      </c>
      <c r="D1376" s="16" t="s">
        <v>24</v>
      </c>
      <c r="E1376" s="188" t="s">
        <v>7743</v>
      </c>
    </row>
    <row r="1377" spans="1:5" x14ac:dyDescent="0.25">
      <c r="A1377" s="356">
        <v>14052</v>
      </c>
      <c r="B1377" s="16" t="s">
        <v>1211</v>
      </c>
      <c r="C1377" s="16" t="s">
        <v>23</v>
      </c>
      <c r="D1377" s="16" t="s">
        <v>24</v>
      </c>
      <c r="E1377" s="188" t="s">
        <v>7744</v>
      </c>
    </row>
    <row r="1378" spans="1:5" x14ac:dyDescent="0.25">
      <c r="A1378" s="356">
        <v>14054</v>
      </c>
      <c r="B1378" s="16" t="s">
        <v>1212</v>
      </c>
      <c r="C1378" s="16" t="s">
        <v>23</v>
      </c>
      <c r="D1378" s="16" t="s">
        <v>24</v>
      </c>
      <c r="E1378" s="188" t="s">
        <v>5733</v>
      </c>
    </row>
    <row r="1379" spans="1:5" x14ac:dyDescent="0.25">
      <c r="A1379" s="356">
        <v>14053</v>
      </c>
      <c r="B1379" s="16" t="s">
        <v>1213</v>
      </c>
      <c r="C1379" s="16" t="s">
        <v>23</v>
      </c>
      <c r="D1379" s="16" t="s">
        <v>24</v>
      </c>
      <c r="E1379" s="188" t="s">
        <v>6374</v>
      </c>
    </row>
    <row r="1380" spans="1:5" x14ac:dyDescent="0.25">
      <c r="A1380" s="356">
        <v>2558</v>
      </c>
      <c r="B1380" s="16" t="s">
        <v>1214</v>
      </c>
      <c r="C1380" s="16" t="s">
        <v>23</v>
      </c>
      <c r="D1380" s="16" t="s">
        <v>24</v>
      </c>
      <c r="E1380" s="188" t="s">
        <v>5467</v>
      </c>
    </row>
    <row r="1381" spans="1:5" x14ac:dyDescent="0.25">
      <c r="A1381" s="356">
        <v>2560</v>
      </c>
      <c r="B1381" s="16" t="s">
        <v>1215</v>
      </c>
      <c r="C1381" s="16" t="s">
        <v>23</v>
      </c>
      <c r="D1381" s="16" t="s">
        <v>24</v>
      </c>
      <c r="E1381" s="188" t="s">
        <v>7745</v>
      </c>
    </row>
    <row r="1382" spans="1:5" x14ac:dyDescent="0.25">
      <c r="A1382" s="356">
        <v>2559</v>
      </c>
      <c r="B1382" s="16" t="s">
        <v>1216</v>
      </c>
      <c r="C1382" s="16" t="s">
        <v>23</v>
      </c>
      <c r="D1382" s="16" t="s">
        <v>33</v>
      </c>
      <c r="E1382" s="188" t="s">
        <v>7746</v>
      </c>
    </row>
    <row r="1383" spans="1:5" x14ac:dyDescent="0.25">
      <c r="A1383" s="356">
        <v>2592</v>
      </c>
      <c r="B1383" s="16" t="s">
        <v>1217</v>
      </c>
      <c r="C1383" s="16" t="s">
        <v>23</v>
      </c>
      <c r="D1383" s="16" t="s">
        <v>24</v>
      </c>
      <c r="E1383" s="188" t="s">
        <v>7747</v>
      </c>
    </row>
    <row r="1384" spans="1:5" x14ac:dyDescent="0.25">
      <c r="A1384" s="356">
        <v>2566</v>
      </c>
      <c r="B1384" s="16" t="s">
        <v>1218</v>
      </c>
      <c r="C1384" s="16" t="s">
        <v>23</v>
      </c>
      <c r="D1384" s="16" t="s">
        <v>24</v>
      </c>
      <c r="E1384" s="188" t="s">
        <v>7748</v>
      </c>
    </row>
    <row r="1385" spans="1:5" x14ac:dyDescent="0.25">
      <c r="A1385" s="356">
        <v>2589</v>
      </c>
      <c r="B1385" s="16" t="s">
        <v>1219</v>
      </c>
      <c r="C1385" s="16" t="s">
        <v>23</v>
      </c>
      <c r="D1385" s="16" t="s">
        <v>24</v>
      </c>
      <c r="E1385" s="188" t="s">
        <v>7749</v>
      </c>
    </row>
    <row r="1386" spans="1:5" x14ac:dyDescent="0.25">
      <c r="A1386" s="356">
        <v>2591</v>
      </c>
      <c r="B1386" s="16" t="s">
        <v>1220</v>
      </c>
      <c r="C1386" s="16" t="s">
        <v>23</v>
      </c>
      <c r="D1386" s="16" t="s">
        <v>24</v>
      </c>
      <c r="E1386" s="188" t="s">
        <v>6974</v>
      </c>
    </row>
    <row r="1387" spans="1:5" x14ac:dyDescent="0.25">
      <c r="A1387" s="356">
        <v>2590</v>
      </c>
      <c r="B1387" s="16" t="s">
        <v>1221</v>
      </c>
      <c r="C1387" s="16" t="s">
        <v>23</v>
      </c>
      <c r="D1387" s="16" t="s">
        <v>24</v>
      </c>
      <c r="E1387" s="188" t="s">
        <v>6515</v>
      </c>
    </row>
    <row r="1388" spans="1:5" x14ac:dyDescent="0.25">
      <c r="A1388" s="356">
        <v>2567</v>
      </c>
      <c r="B1388" s="16" t="s">
        <v>1222</v>
      </c>
      <c r="C1388" s="16" t="s">
        <v>23</v>
      </c>
      <c r="D1388" s="16" t="s">
        <v>24</v>
      </c>
      <c r="E1388" s="188" t="s">
        <v>6710</v>
      </c>
    </row>
    <row r="1389" spans="1:5" x14ac:dyDescent="0.25">
      <c r="A1389" s="356">
        <v>2565</v>
      </c>
      <c r="B1389" s="16" t="s">
        <v>1223</v>
      </c>
      <c r="C1389" s="16" t="s">
        <v>23</v>
      </c>
      <c r="D1389" s="16" t="s">
        <v>24</v>
      </c>
      <c r="E1389" s="188" t="s">
        <v>6141</v>
      </c>
    </row>
    <row r="1390" spans="1:5" x14ac:dyDescent="0.25">
      <c r="A1390" s="356">
        <v>2568</v>
      </c>
      <c r="B1390" s="16" t="s">
        <v>1224</v>
      </c>
      <c r="C1390" s="16" t="s">
        <v>23</v>
      </c>
      <c r="D1390" s="16" t="s">
        <v>24</v>
      </c>
      <c r="E1390" s="188" t="s">
        <v>7750</v>
      </c>
    </row>
    <row r="1391" spans="1:5" x14ac:dyDescent="0.25">
      <c r="A1391" s="356">
        <v>2594</v>
      </c>
      <c r="B1391" s="16" t="s">
        <v>1225</v>
      </c>
      <c r="C1391" s="16" t="s">
        <v>23</v>
      </c>
      <c r="D1391" s="16" t="s">
        <v>24</v>
      </c>
      <c r="E1391" s="188" t="s">
        <v>7751</v>
      </c>
    </row>
    <row r="1392" spans="1:5" x14ac:dyDescent="0.25">
      <c r="A1392" s="356">
        <v>2587</v>
      </c>
      <c r="B1392" s="16" t="s">
        <v>1226</v>
      </c>
      <c r="C1392" s="16" t="s">
        <v>23</v>
      </c>
      <c r="D1392" s="16" t="s">
        <v>24</v>
      </c>
      <c r="E1392" s="188" t="s">
        <v>7752</v>
      </c>
    </row>
    <row r="1393" spans="1:5" x14ac:dyDescent="0.25">
      <c r="A1393" s="356">
        <v>2588</v>
      </c>
      <c r="B1393" s="16" t="s">
        <v>1227</v>
      </c>
      <c r="C1393" s="16" t="s">
        <v>23</v>
      </c>
      <c r="D1393" s="16" t="s">
        <v>24</v>
      </c>
      <c r="E1393" s="188" t="s">
        <v>7089</v>
      </c>
    </row>
    <row r="1394" spans="1:5" x14ac:dyDescent="0.25">
      <c r="A1394" s="356">
        <v>2569</v>
      </c>
      <c r="B1394" s="16" t="s">
        <v>1228</v>
      </c>
      <c r="C1394" s="16" t="s">
        <v>23</v>
      </c>
      <c r="D1394" s="16" t="s">
        <v>24</v>
      </c>
      <c r="E1394" s="188" t="s">
        <v>5797</v>
      </c>
    </row>
    <row r="1395" spans="1:5" x14ac:dyDescent="0.25">
      <c r="A1395" s="356">
        <v>2570</v>
      </c>
      <c r="B1395" s="16" t="s">
        <v>1229</v>
      </c>
      <c r="C1395" s="16" t="s">
        <v>23</v>
      </c>
      <c r="D1395" s="16" t="s">
        <v>24</v>
      </c>
      <c r="E1395" s="188" t="s">
        <v>7753</v>
      </c>
    </row>
    <row r="1396" spans="1:5" x14ac:dyDescent="0.25">
      <c r="A1396" s="356">
        <v>2571</v>
      </c>
      <c r="B1396" s="16" t="s">
        <v>1230</v>
      </c>
      <c r="C1396" s="16" t="s">
        <v>23</v>
      </c>
      <c r="D1396" s="16" t="s">
        <v>24</v>
      </c>
      <c r="E1396" s="188" t="s">
        <v>7754</v>
      </c>
    </row>
    <row r="1397" spans="1:5" x14ac:dyDescent="0.25">
      <c r="A1397" s="356">
        <v>2593</v>
      </c>
      <c r="B1397" s="16" t="s">
        <v>1231</v>
      </c>
      <c r="C1397" s="16" t="s">
        <v>23</v>
      </c>
      <c r="D1397" s="16" t="s">
        <v>24</v>
      </c>
      <c r="E1397" s="188" t="s">
        <v>5994</v>
      </c>
    </row>
    <row r="1398" spans="1:5" x14ac:dyDescent="0.25">
      <c r="A1398" s="356">
        <v>2572</v>
      </c>
      <c r="B1398" s="16" t="s">
        <v>1232</v>
      </c>
      <c r="C1398" s="16" t="s">
        <v>23</v>
      </c>
      <c r="D1398" s="16" t="s">
        <v>24</v>
      </c>
      <c r="E1398" s="188" t="s">
        <v>7755</v>
      </c>
    </row>
    <row r="1399" spans="1:5" x14ac:dyDescent="0.25">
      <c r="A1399" s="356">
        <v>2595</v>
      </c>
      <c r="B1399" s="16" t="s">
        <v>1233</v>
      </c>
      <c r="C1399" s="16" t="s">
        <v>23</v>
      </c>
      <c r="D1399" s="16" t="s">
        <v>24</v>
      </c>
      <c r="E1399" s="188" t="s">
        <v>7756</v>
      </c>
    </row>
    <row r="1400" spans="1:5" x14ac:dyDescent="0.25">
      <c r="A1400" s="356">
        <v>2576</v>
      </c>
      <c r="B1400" s="16" t="s">
        <v>1234</v>
      </c>
      <c r="C1400" s="16" t="s">
        <v>23</v>
      </c>
      <c r="D1400" s="16" t="s">
        <v>24</v>
      </c>
      <c r="E1400" s="188" t="s">
        <v>7757</v>
      </c>
    </row>
    <row r="1401" spans="1:5" x14ac:dyDescent="0.25">
      <c r="A1401" s="356">
        <v>2575</v>
      </c>
      <c r="B1401" s="16" t="s">
        <v>1235</v>
      </c>
      <c r="C1401" s="16" t="s">
        <v>23</v>
      </c>
      <c r="D1401" s="16" t="s">
        <v>24</v>
      </c>
      <c r="E1401" s="188" t="s">
        <v>7758</v>
      </c>
    </row>
    <row r="1402" spans="1:5" x14ac:dyDescent="0.25">
      <c r="A1402" s="356">
        <v>2573</v>
      </c>
      <c r="B1402" s="16" t="s">
        <v>1236</v>
      </c>
      <c r="C1402" s="16" t="s">
        <v>23</v>
      </c>
      <c r="D1402" s="16" t="s">
        <v>24</v>
      </c>
      <c r="E1402" s="188" t="s">
        <v>7759</v>
      </c>
    </row>
    <row r="1403" spans="1:5" x14ac:dyDescent="0.25">
      <c r="A1403" s="356">
        <v>2586</v>
      </c>
      <c r="B1403" s="16" t="s">
        <v>1237</v>
      </c>
      <c r="C1403" s="16" t="s">
        <v>23</v>
      </c>
      <c r="D1403" s="16" t="s">
        <v>24</v>
      </c>
      <c r="E1403" s="188" t="s">
        <v>6486</v>
      </c>
    </row>
    <row r="1404" spans="1:5" x14ac:dyDescent="0.25">
      <c r="A1404" s="356">
        <v>2577</v>
      </c>
      <c r="B1404" s="16" t="s">
        <v>1238</v>
      </c>
      <c r="C1404" s="16" t="s">
        <v>23</v>
      </c>
      <c r="D1404" s="16" t="s">
        <v>24</v>
      </c>
      <c r="E1404" s="188" t="s">
        <v>7760</v>
      </c>
    </row>
    <row r="1405" spans="1:5" x14ac:dyDescent="0.25">
      <c r="A1405" s="356">
        <v>2574</v>
      </c>
      <c r="B1405" s="16" t="s">
        <v>1239</v>
      </c>
      <c r="C1405" s="16" t="s">
        <v>23</v>
      </c>
      <c r="D1405" s="16" t="s">
        <v>24</v>
      </c>
      <c r="E1405" s="188" t="s">
        <v>6088</v>
      </c>
    </row>
    <row r="1406" spans="1:5" x14ac:dyDescent="0.25">
      <c r="A1406" s="356">
        <v>2578</v>
      </c>
      <c r="B1406" s="16" t="s">
        <v>1240</v>
      </c>
      <c r="C1406" s="16" t="s">
        <v>23</v>
      </c>
      <c r="D1406" s="16" t="s">
        <v>24</v>
      </c>
      <c r="E1406" s="188" t="s">
        <v>7761</v>
      </c>
    </row>
    <row r="1407" spans="1:5" x14ac:dyDescent="0.25">
      <c r="A1407" s="356">
        <v>2585</v>
      </c>
      <c r="B1407" s="16" t="s">
        <v>1241</v>
      </c>
      <c r="C1407" s="16" t="s">
        <v>23</v>
      </c>
      <c r="D1407" s="16" t="s">
        <v>24</v>
      </c>
      <c r="E1407" s="188" t="s">
        <v>7762</v>
      </c>
    </row>
    <row r="1408" spans="1:5" x14ac:dyDescent="0.25">
      <c r="A1408" s="356">
        <v>12008</v>
      </c>
      <c r="B1408" s="16" t="s">
        <v>1242</v>
      </c>
      <c r="C1408" s="16" t="s">
        <v>23</v>
      </c>
      <c r="D1408" s="16" t="s">
        <v>24</v>
      </c>
      <c r="E1408" s="188" t="s">
        <v>7763</v>
      </c>
    </row>
    <row r="1409" spans="1:5" x14ac:dyDescent="0.25">
      <c r="A1409" s="356">
        <v>2582</v>
      </c>
      <c r="B1409" s="16" t="s">
        <v>1243</v>
      </c>
      <c r="C1409" s="16" t="s">
        <v>23</v>
      </c>
      <c r="D1409" s="16" t="s">
        <v>24</v>
      </c>
      <c r="E1409" s="188" t="s">
        <v>7764</v>
      </c>
    </row>
    <row r="1410" spans="1:5" x14ac:dyDescent="0.25">
      <c r="A1410" s="356">
        <v>2597</v>
      </c>
      <c r="B1410" s="16" t="s">
        <v>1244</v>
      </c>
      <c r="C1410" s="16" t="s">
        <v>23</v>
      </c>
      <c r="D1410" s="16" t="s">
        <v>24</v>
      </c>
      <c r="E1410" s="188" t="s">
        <v>5511</v>
      </c>
    </row>
    <row r="1411" spans="1:5" x14ac:dyDescent="0.25">
      <c r="A1411" s="356">
        <v>2579</v>
      </c>
      <c r="B1411" s="16" t="s">
        <v>1245</v>
      </c>
      <c r="C1411" s="16" t="s">
        <v>23</v>
      </c>
      <c r="D1411" s="16" t="s">
        <v>24</v>
      </c>
      <c r="E1411" s="188" t="s">
        <v>5811</v>
      </c>
    </row>
    <row r="1412" spans="1:5" x14ac:dyDescent="0.25">
      <c r="A1412" s="356">
        <v>2581</v>
      </c>
      <c r="B1412" s="16" t="s">
        <v>1246</v>
      </c>
      <c r="C1412" s="16" t="s">
        <v>23</v>
      </c>
      <c r="D1412" s="16" t="s">
        <v>24</v>
      </c>
      <c r="E1412" s="188" t="s">
        <v>6026</v>
      </c>
    </row>
    <row r="1413" spans="1:5" x14ac:dyDescent="0.25">
      <c r="A1413" s="356">
        <v>2596</v>
      </c>
      <c r="B1413" s="16" t="s">
        <v>1247</v>
      </c>
      <c r="C1413" s="16" t="s">
        <v>23</v>
      </c>
      <c r="D1413" s="16" t="s">
        <v>24</v>
      </c>
      <c r="E1413" s="188" t="s">
        <v>7765</v>
      </c>
    </row>
    <row r="1414" spans="1:5" x14ac:dyDescent="0.25">
      <c r="A1414" s="356">
        <v>2580</v>
      </c>
      <c r="B1414" s="16" t="s">
        <v>1248</v>
      </c>
      <c r="C1414" s="16" t="s">
        <v>23</v>
      </c>
      <c r="D1414" s="16" t="s">
        <v>24</v>
      </c>
      <c r="E1414" s="188" t="s">
        <v>7766</v>
      </c>
    </row>
    <row r="1415" spans="1:5" x14ac:dyDescent="0.25">
      <c r="A1415" s="356">
        <v>2583</v>
      </c>
      <c r="B1415" s="16" t="s">
        <v>1249</v>
      </c>
      <c r="C1415" s="16" t="s">
        <v>23</v>
      </c>
      <c r="D1415" s="16" t="s">
        <v>24</v>
      </c>
      <c r="E1415" s="188" t="s">
        <v>7767</v>
      </c>
    </row>
    <row r="1416" spans="1:5" x14ac:dyDescent="0.25">
      <c r="A1416" s="356">
        <v>2584</v>
      </c>
      <c r="B1416" s="16" t="s">
        <v>1250</v>
      </c>
      <c r="C1416" s="16" t="s">
        <v>23</v>
      </c>
      <c r="D1416" s="16" t="s">
        <v>24</v>
      </c>
      <c r="E1416" s="188" t="s">
        <v>7768</v>
      </c>
    </row>
    <row r="1417" spans="1:5" x14ac:dyDescent="0.25">
      <c r="A1417" s="356">
        <v>12010</v>
      </c>
      <c r="B1417" s="16" t="s">
        <v>1251</v>
      </c>
      <c r="C1417" s="16" t="s">
        <v>23</v>
      </c>
      <c r="D1417" s="16" t="s">
        <v>24</v>
      </c>
      <c r="E1417" s="188" t="s">
        <v>6764</v>
      </c>
    </row>
    <row r="1418" spans="1:5" x14ac:dyDescent="0.25">
      <c r="A1418" s="356">
        <v>39329</v>
      </c>
      <c r="B1418" s="16" t="s">
        <v>1252</v>
      </c>
      <c r="C1418" s="16" t="s">
        <v>23</v>
      </c>
      <c r="D1418" s="16" t="s">
        <v>24</v>
      </c>
      <c r="E1418" s="188" t="s">
        <v>7769</v>
      </c>
    </row>
    <row r="1419" spans="1:5" x14ac:dyDescent="0.25">
      <c r="A1419" s="356">
        <v>39330</v>
      </c>
      <c r="B1419" s="16" t="s">
        <v>1253</v>
      </c>
      <c r="C1419" s="16" t="s">
        <v>23</v>
      </c>
      <c r="D1419" s="16" t="s">
        <v>24</v>
      </c>
      <c r="E1419" s="188" t="s">
        <v>6717</v>
      </c>
    </row>
    <row r="1420" spans="1:5" x14ac:dyDescent="0.25">
      <c r="A1420" s="356">
        <v>39332</v>
      </c>
      <c r="B1420" s="16" t="s">
        <v>1254</v>
      </c>
      <c r="C1420" s="16" t="s">
        <v>23</v>
      </c>
      <c r="D1420" s="16" t="s">
        <v>24</v>
      </c>
      <c r="E1420" s="188" t="s">
        <v>6996</v>
      </c>
    </row>
    <row r="1421" spans="1:5" x14ac:dyDescent="0.25">
      <c r="A1421" s="356">
        <v>39331</v>
      </c>
      <c r="B1421" s="16" t="s">
        <v>1255</v>
      </c>
      <c r="C1421" s="16" t="s">
        <v>23</v>
      </c>
      <c r="D1421" s="16" t="s">
        <v>24</v>
      </c>
      <c r="E1421" s="188" t="s">
        <v>6538</v>
      </c>
    </row>
    <row r="1422" spans="1:5" x14ac:dyDescent="0.25">
      <c r="A1422" s="356">
        <v>39333</v>
      </c>
      <c r="B1422" s="16" t="s">
        <v>1256</v>
      </c>
      <c r="C1422" s="16" t="s">
        <v>23</v>
      </c>
      <c r="D1422" s="16" t="s">
        <v>24</v>
      </c>
      <c r="E1422" s="188" t="s">
        <v>6716</v>
      </c>
    </row>
    <row r="1423" spans="1:5" x14ac:dyDescent="0.25">
      <c r="A1423" s="356">
        <v>39335</v>
      </c>
      <c r="B1423" s="16" t="s">
        <v>1257</v>
      </c>
      <c r="C1423" s="16" t="s">
        <v>23</v>
      </c>
      <c r="D1423" s="16" t="s">
        <v>24</v>
      </c>
      <c r="E1423" s="188" t="s">
        <v>5487</v>
      </c>
    </row>
    <row r="1424" spans="1:5" x14ac:dyDescent="0.25">
      <c r="A1424" s="356">
        <v>39334</v>
      </c>
      <c r="B1424" s="16" t="s">
        <v>1258</v>
      </c>
      <c r="C1424" s="16" t="s">
        <v>23</v>
      </c>
      <c r="D1424" s="16" t="s">
        <v>24</v>
      </c>
      <c r="E1424" s="188" t="s">
        <v>5857</v>
      </c>
    </row>
    <row r="1425" spans="1:5" x14ac:dyDescent="0.25">
      <c r="A1425" s="356">
        <v>12016</v>
      </c>
      <c r="B1425" s="16" t="s">
        <v>1259</v>
      </c>
      <c r="C1425" s="16" t="s">
        <v>23</v>
      </c>
      <c r="D1425" s="16" t="s">
        <v>24</v>
      </c>
      <c r="E1425" s="188" t="s">
        <v>5871</v>
      </c>
    </row>
    <row r="1426" spans="1:5" x14ac:dyDescent="0.25">
      <c r="A1426" s="356">
        <v>12015</v>
      </c>
      <c r="B1426" s="16" t="s">
        <v>1260</v>
      </c>
      <c r="C1426" s="16" t="s">
        <v>23</v>
      </c>
      <c r="D1426" s="16" t="s">
        <v>24</v>
      </c>
      <c r="E1426" s="188" t="s">
        <v>6514</v>
      </c>
    </row>
    <row r="1427" spans="1:5" x14ac:dyDescent="0.25">
      <c r="A1427" s="356">
        <v>12020</v>
      </c>
      <c r="B1427" s="16" t="s">
        <v>1261</v>
      </c>
      <c r="C1427" s="16" t="s">
        <v>23</v>
      </c>
      <c r="D1427" s="16" t="s">
        <v>24</v>
      </c>
      <c r="E1427" s="188" t="s">
        <v>5871</v>
      </c>
    </row>
    <row r="1428" spans="1:5" x14ac:dyDescent="0.25">
      <c r="A1428" s="356">
        <v>12019</v>
      </c>
      <c r="B1428" s="16" t="s">
        <v>1262</v>
      </c>
      <c r="C1428" s="16" t="s">
        <v>23</v>
      </c>
      <c r="D1428" s="16" t="s">
        <v>24</v>
      </c>
      <c r="E1428" s="188" t="s">
        <v>6514</v>
      </c>
    </row>
    <row r="1429" spans="1:5" x14ac:dyDescent="0.25">
      <c r="A1429" s="356">
        <v>39336</v>
      </c>
      <c r="B1429" s="16" t="s">
        <v>1263</v>
      </c>
      <c r="C1429" s="16" t="s">
        <v>23</v>
      </c>
      <c r="D1429" s="16" t="s">
        <v>24</v>
      </c>
      <c r="E1429" s="188" t="s">
        <v>6717</v>
      </c>
    </row>
    <row r="1430" spans="1:5" x14ac:dyDescent="0.25">
      <c r="A1430" s="356">
        <v>39338</v>
      </c>
      <c r="B1430" s="16" t="s">
        <v>1264</v>
      </c>
      <c r="C1430" s="16" t="s">
        <v>23</v>
      </c>
      <c r="D1430" s="16" t="s">
        <v>24</v>
      </c>
      <c r="E1430" s="188" t="s">
        <v>6996</v>
      </c>
    </row>
    <row r="1431" spans="1:5" x14ac:dyDescent="0.25">
      <c r="A1431" s="356">
        <v>39337</v>
      </c>
      <c r="B1431" s="16" t="s">
        <v>1265</v>
      </c>
      <c r="C1431" s="16" t="s">
        <v>23</v>
      </c>
      <c r="D1431" s="16" t="s">
        <v>24</v>
      </c>
      <c r="E1431" s="188" t="s">
        <v>6538</v>
      </c>
    </row>
    <row r="1432" spans="1:5" x14ac:dyDescent="0.25">
      <c r="A1432" s="356">
        <v>39341</v>
      </c>
      <c r="B1432" s="16" t="s">
        <v>1266</v>
      </c>
      <c r="C1432" s="16" t="s">
        <v>23</v>
      </c>
      <c r="D1432" s="16" t="s">
        <v>24</v>
      </c>
      <c r="E1432" s="188" t="s">
        <v>6865</v>
      </c>
    </row>
    <row r="1433" spans="1:5" x14ac:dyDescent="0.25">
      <c r="A1433" s="356">
        <v>39340</v>
      </c>
      <c r="B1433" s="16" t="s">
        <v>1267</v>
      </c>
      <c r="C1433" s="16" t="s">
        <v>23</v>
      </c>
      <c r="D1433" s="16" t="s">
        <v>24</v>
      </c>
      <c r="E1433" s="188" t="s">
        <v>7770</v>
      </c>
    </row>
    <row r="1434" spans="1:5" x14ac:dyDescent="0.25">
      <c r="A1434" s="356">
        <v>12025</v>
      </c>
      <c r="B1434" s="16" t="s">
        <v>1268</v>
      </c>
      <c r="C1434" s="16" t="s">
        <v>23</v>
      </c>
      <c r="D1434" s="16" t="s">
        <v>24</v>
      </c>
      <c r="E1434" s="188" t="s">
        <v>6117</v>
      </c>
    </row>
    <row r="1435" spans="1:5" x14ac:dyDescent="0.25">
      <c r="A1435" s="356">
        <v>39342</v>
      </c>
      <c r="B1435" s="16" t="s">
        <v>1269</v>
      </c>
      <c r="C1435" s="16" t="s">
        <v>23</v>
      </c>
      <c r="D1435" s="16" t="s">
        <v>24</v>
      </c>
      <c r="E1435" s="188" t="s">
        <v>6865</v>
      </c>
    </row>
    <row r="1436" spans="1:5" x14ac:dyDescent="0.25">
      <c r="A1436" s="356">
        <v>39343</v>
      </c>
      <c r="B1436" s="16" t="s">
        <v>1270</v>
      </c>
      <c r="C1436" s="16" t="s">
        <v>23</v>
      </c>
      <c r="D1436" s="16" t="s">
        <v>24</v>
      </c>
      <c r="E1436" s="188" t="s">
        <v>5467</v>
      </c>
    </row>
    <row r="1437" spans="1:5" x14ac:dyDescent="0.25">
      <c r="A1437" s="356">
        <v>39345</v>
      </c>
      <c r="B1437" s="16" t="s">
        <v>1271</v>
      </c>
      <c r="C1437" s="16" t="s">
        <v>23</v>
      </c>
      <c r="D1437" s="16" t="s">
        <v>24</v>
      </c>
      <c r="E1437" s="188" t="s">
        <v>6356</v>
      </c>
    </row>
    <row r="1438" spans="1:5" x14ac:dyDescent="0.25">
      <c r="A1438" s="356">
        <v>39344</v>
      </c>
      <c r="B1438" s="16" t="s">
        <v>1272</v>
      </c>
      <c r="C1438" s="16" t="s">
        <v>23</v>
      </c>
      <c r="D1438" s="16" t="s">
        <v>24</v>
      </c>
      <c r="E1438" s="188" t="s">
        <v>6607</v>
      </c>
    </row>
    <row r="1439" spans="1:5" x14ac:dyDescent="0.25">
      <c r="A1439" s="356">
        <v>12623</v>
      </c>
      <c r="B1439" s="16" t="s">
        <v>1273</v>
      </c>
      <c r="C1439" s="16" t="s">
        <v>44</v>
      </c>
      <c r="D1439" s="16" t="s">
        <v>27</v>
      </c>
      <c r="E1439" s="188" t="s">
        <v>7771</v>
      </c>
    </row>
    <row r="1440" spans="1:5" x14ac:dyDescent="0.25">
      <c r="A1440" s="356">
        <v>34498</v>
      </c>
      <c r="B1440" s="16" t="s">
        <v>1274</v>
      </c>
      <c r="C1440" s="16" t="s">
        <v>23</v>
      </c>
      <c r="D1440" s="16" t="s">
        <v>24</v>
      </c>
      <c r="E1440" s="188" t="s">
        <v>7772</v>
      </c>
    </row>
    <row r="1441" spans="1:5" x14ac:dyDescent="0.25">
      <c r="A1441" s="356">
        <v>13244</v>
      </c>
      <c r="B1441" s="16" t="s">
        <v>1275</v>
      </c>
      <c r="C1441" s="16" t="s">
        <v>23</v>
      </c>
      <c r="D1441" s="16" t="s">
        <v>33</v>
      </c>
      <c r="E1441" s="188" t="s">
        <v>6707</v>
      </c>
    </row>
    <row r="1442" spans="1:5" x14ac:dyDescent="0.25">
      <c r="A1442" s="356">
        <v>38998</v>
      </c>
      <c r="B1442" s="16" t="s">
        <v>1276</v>
      </c>
      <c r="C1442" s="16" t="s">
        <v>23</v>
      </c>
      <c r="D1442" s="16" t="s">
        <v>27</v>
      </c>
      <c r="E1442" s="188" t="s">
        <v>7414</v>
      </c>
    </row>
    <row r="1443" spans="1:5" x14ac:dyDescent="0.25">
      <c r="A1443" s="356">
        <v>38999</v>
      </c>
      <c r="B1443" s="16" t="s">
        <v>1277</v>
      </c>
      <c r="C1443" s="16" t="s">
        <v>23</v>
      </c>
      <c r="D1443" s="16" t="s">
        <v>27</v>
      </c>
      <c r="E1443" s="188" t="s">
        <v>7773</v>
      </c>
    </row>
    <row r="1444" spans="1:5" x14ac:dyDescent="0.25">
      <c r="A1444" s="356">
        <v>38996</v>
      </c>
      <c r="B1444" s="16" t="s">
        <v>1278</v>
      </c>
      <c r="C1444" s="16" t="s">
        <v>23</v>
      </c>
      <c r="D1444" s="16" t="s">
        <v>27</v>
      </c>
      <c r="E1444" s="188" t="s">
        <v>5862</v>
      </c>
    </row>
    <row r="1445" spans="1:5" x14ac:dyDescent="0.25">
      <c r="A1445" s="356">
        <v>38997</v>
      </c>
      <c r="B1445" s="16" t="s">
        <v>1279</v>
      </c>
      <c r="C1445" s="16" t="s">
        <v>23</v>
      </c>
      <c r="D1445" s="16" t="s">
        <v>27</v>
      </c>
      <c r="E1445" s="188" t="s">
        <v>7774</v>
      </c>
    </row>
    <row r="1446" spans="1:5" x14ac:dyDescent="0.25">
      <c r="A1446" s="356">
        <v>39862</v>
      </c>
      <c r="B1446" s="16" t="s">
        <v>1280</v>
      </c>
      <c r="C1446" s="16" t="s">
        <v>23</v>
      </c>
      <c r="D1446" s="16" t="s">
        <v>27</v>
      </c>
      <c r="E1446" s="188" t="s">
        <v>6080</v>
      </c>
    </row>
    <row r="1447" spans="1:5" x14ac:dyDescent="0.25">
      <c r="A1447" s="356">
        <v>39863</v>
      </c>
      <c r="B1447" s="16" t="s">
        <v>1281</v>
      </c>
      <c r="C1447" s="16" t="s">
        <v>23</v>
      </c>
      <c r="D1447" s="16" t="s">
        <v>27</v>
      </c>
      <c r="E1447" s="188" t="s">
        <v>6724</v>
      </c>
    </row>
    <row r="1448" spans="1:5" x14ac:dyDescent="0.25">
      <c r="A1448" s="356">
        <v>39864</v>
      </c>
      <c r="B1448" s="16" t="s">
        <v>1282</v>
      </c>
      <c r="C1448" s="16" t="s">
        <v>23</v>
      </c>
      <c r="D1448" s="16" t="s">
        <v>27</v>
      </c>
      <c r="E1448" s="188" t="s">
        <v>7775</v>
      </c>
    </row>
    <row r="1449" spans="1:5" x14ac:dyDescent="0.25">
      <c r="A1449" s="356">
        <v>39865</v>
      </c>
      <c r="B1449" s="16" t="s">
        <v>1283</v>
      </c>
      <c r="C1449" s="16" t="s">
        <v>23</v>
      </c>
      <c r="D1449" s="16" t="s">
        <v>27</v>
      </c>
      <c r="E1449" s="188" t="s">
        <v>6274</v>
      </c>
    </row>
    <row r="1450" spans="1:5" x14ac:dyDescent="0.25">
      <c r="A1450" s="356">
        <v>2517</v>
      </c>
      <c r="B1450" s="16" t="s">
        <v>1284</v>
      </c>
      <c r="C1450" s="16" t="s">
        <v>23</v>
      </c>
      <c r="D1450" s="16" t="s">
        <v>24</v>
      </c>
      <c r="E1450" s="188" t="s">
        <v>7776</v>
      </c>
    </row>
    <row r="1451" spans="1:5" x14ac:dyDescent="0.25">
      <c r="A1451" s="356">
        <v>2522</v>
      </c>
      <c r="B1451" s="16" t="s">
        <v>1285</v>
      </c>
      <c r="C1451" s="16" t="s">
        <v>23</v>
      </c>
      <c r="D1451" s="16" t="s">
        <v>24</v>
      </c>
      <c r="E1451" s="188" t="s">
        <v>6653</v>
      </c>
    </row>
    <row r="1452" spans="1:5" x14ac:dyDescent="0.25">
      <c r="A1452" s="356">
        <v>2548</v>
      </c>
      <c r="B1452" s="16" t="s">
        <v>1286</v>
      </c>
      <c r="C1452" s="16" t="s">
        <v>23</v>
      </c>
      <c r="D1452" s="16" t="s">
        <v>24</v>
      </c>
      <c r="E1452" s="188" t="s">
        <v>5986</v>
      </c>
    </row>
    <row r="1453" spans="1:5" x14ac:dyDescent="0.25">
      <c r="A1453" s="356">
        <v>2516</v>
      </c>
      <c r="B1453" s="16" t="s">
        <v>1287</v>
      </c>
      <c r="C1453" s="16" t="s">
        <v>23</v>
      </c>
      <c r="D1453" s="16" t="s">
        <v>24</v>
      </c>
      <c r="E1453" s="188" t="s">
        <v>6359</v>
      </c>
    </row>
    <row r="1454" spans="1:5" x14ac:dyDescent="0.25">
      <c r="A1454" s="356">
        <v>2518</v>
      </c>
      <c r="B1454" s="16" t="s">
        <v>1288</v>
      </c>
      <c r="C1454" s="16" t="s">
        <v>23</v>
      </c>
      <c r="D1454" s="16" t="s">
        <v>24</v>
      </c>
      <c r="E1454" s="188" t="s">
        <v>6349</v>
      </c>
    </row>
    <row r="1455" spans="1:5" x14ac:dyDescent="0.25">
      <c r="A1455" s="356">
        <v>2521</v>
      </c>
      <c r="B1455" s="16" t="s">
        <v>1289</v>
      </c>
      <c r="C1455" s="16" t="s">
        <v>23</v>
      </c>
      <c r="D1455" s="16" t="s">
        <v>24</v>
      </c>
      <c r="E1455" s="188" t="s">
        <v>6457</v>
      </c>
    </row>
    <row r="1456" spans="1:5" x14ac:dyDescent="0.25">
      <c r="A1456" s="356">
        <v>2515</v>
      </c>
      <c r="B1456" s="16" t="s">
        <v>1290</v>
      </c>
      <c r="C1456" s="16" t="s">
        <v>23</v>
      </c>
      <c r="D1456" s="16" t="s">
        <v>24</v>
      </c>
      <c r="E1456" s="188" t="s">
        <v>7777</v>
      </c>
    </row>
    <row r="1457" spans="1:5" x14ac:dyDescent="0.25">
      <c r="A1457" s="356">
        <v>2519</v>
      </c>
      <c r="B1457" s="16" t="s">
        <v>1291</v>
      </c>
      <c r="C1457" s="16" t="s">
        <v>23</v>
      </c>
      <c r="D1457" s="16" t="s">
        <v>24</v>
      </c>
      <c r="E1457" s="188" t="s">
        <v>7778</v>
      </c>
    </row>
    <row r="1458" spans="1:5" x14ac:dyDescent="0.25">
      <c r="A1458" s="356">
        <v>2520</v>
      </c>
      <c r="B1458" s="16" t="s">
        <v>1292</v>
      </c>
      <c r="C1458" s="16" t="s">
        <v>23</v>
      </c>
      <c r="D1458" s="16" t="s">
        <v>24</v>
      </c>
      <c r="E1458" s="188" t="s">
        <v>7779</v>
      </c>
    </row>
    <row r="1459" spans="1:5" x14ac:dyDescent="0.25">
      <c r="A1459" s="356">
        <v>1602</v>
      </c>
      <c r="B1459" s="16" t="s">
        <v>1293</v>
      </c>
      <c r="C1459" s="16" t="s">
        <v>23</v>
      </c>
      <c r="D1459" s="16" t="s">
        <v>24</v>
      </c>
      <c r="E1459" s="188" t="s">
        <v>7099</v>
      </c>
    </row>
    <row r="1460" spans="1:5" x14ac:dyDescent="0.25">
      <c r="A1460" s="356">
        <v>1601</v>
      </c>
      <c r="B1460" s="16" t="s">
        <v>1294</v>
      </c>
      <c r="C1460" s="16" t="s">
        <v>23</v>
      </c>
      <c r="D1460" s="16" t="s">
        <v>24</v>
      </c>
      <c r="E1460" s="188" t="s">
        <v>7780</v>
      </c>
    </row>
    <row r="1461" spans="1:5" x14ac:dyDescent="0.25">
      <c r="A1461" s="356">
        <v>1598</v>
      </c>
      <c r="B1461" s="16" t="s">
        <v>1295</v>
      </c>
      <c r="C1461" s="16" t="s">
        <v>23</v>
      </c>
      <c r="D1461" s="16" t="s">
        <v>24</v>
      </c>
      <c r="E1461" s="188" t="s">
        <v>6265</v>
      </c>
    </row>
    <row r="1462" spans="1:5" x14ac:dyDescent="0.25">
      <c r="A1462" s="356">
        <v>1600</v>
      </c>
      <c r="B1462" s="16" t="s">
        <v>1296</v>
      </c>
      <c r="C1462" s="16" t="s">
        <v>23</v>
      </c>
      <c r="D1462" s="16" t="s">
        <v>24</v>
      </c>
      <c r="E1462" s="188" t="s">
        <v>6249</v>
      </c>
    </row>
    <row r="1463" spans="1:5" x14ac:dyDescent="0.25">
      <c r="A1463" s="356">
        <v>1603</v>
      </c>
      <c r="B1463" s="16" t="s">
        <v>1297</v>
      </c>
      <c r="C1463" s="16" t="s">
        <v>23</v>
      </c>
      <c r="D1463" s="16" t="s">
        <v>24</v>
      </c>
      <c r="E1463" s="188" t="s">
        <v>7781</v>
      </c>
    </row>
    <row r="1464" spans="1:5" x14ac:dyDescent="0.25">
      <c r="A1464" s="356">
        <v>1599</v>
      </c>
      <c r="B1464" s="16" t="s">
        <v>1298</v>
      </c>
      <c r="C1464" s="16" t="s">
        <v>23</v>
      </c>
      <c r="D1464" s="16" t="s">
        <v>24</v>
      </c>
      <c r="E1464" s="188" t="s">
        <v>7782</v>
      </c>
    </row>
    <row r="1465" spans="1:5" x14ac:dyDescent="0.25">
      <c r="A1465" s="356">
        <v>1597</v>
      </c>
      <c r="B1465" s="16" t="s">
        <v>1299</v>
      </c>
      <c r="C1465" s="16" t="s">
        <v>23</v>
      </c>
      <c r="D1465" s="16" t="s">
        <v>24</v>
      </c>
      <c r="E1465" s="188" t="s">
        <v>5501</v>
      </c>
    </row>
    <row r="1466" spans="1:5" x14ac:dyDescent="0.25">
      <c r="A1466" s="356">
        <v>39600</v>
      </c>
      <c r="B1466" s="16" t="s">
        <v>1300</v>
      </c>
      <c r="C1466" s="16" t="s">
        <v>23</v>
      </c>
      <c r="D1466" s="16" t="s">
        <v>24</v>
      </c>
      <c r="E1466" s="188" t="s">
        <v>7746</v>
      </c>
    </row>
    <row r="1467" spans="1:5" x14ac:dyDescent="0.25">
      <c r="A1467" s="356">
        <v>39601</v>
      </c>
      <c r="B1467" s="16" t="s">
        <v>1301</v>
      </c>
      <c r="C1467" s="16" t="s">
        <v>23</v>
      </c>
      <c r="D1467" s="16" t="s">
        <v>24</v>
      </c>
      <c r="E1467" s="188" t="s">
        <v>7783</v>
      </c>
    </row>
    <row r="1468" spans="1:5" x14ac:dyDescent="0.25">
      <c r="A1468" s="356">
        <v>39602</v>
      </c>
      <c r="B1468" s="16" t="s">
        <v>1302</v>
      </c>
      <c r="C1468" s="16" t="s">
        <v>23</v>
      </c>
      <c r="D1468" s="16" t="s">
        <v>24</v>
      </c>
      <c r="E1468" s="188" t="s">
        <v>5844</v>
      </c>
    </row>
    <row r="1469" spans="1:5" x14ac:dyDescent="0.25">
      <c r="A1469" s="356">
        <v>39603</v>
      </c>
      <c r="B1469" s="16" t="s">
        <v>1303</v>
      </c>
      <c r="C1469" s="16" t="s">
        <v>23</v>
      </c>
      <c r="D1469" s="16" t="s">
        <v>24</v>
      </c>
      <c r="E1469" s="188" t="s">
        <v>5685</v>
      </c>
    </row>
    <row r="1470" spans="1:5" x14ac:dyDescent="0.25">
      <c r="A1470" s="356">
        <v>11821</v>
      </c>
      <c r="B1470" s="16" t="s">
        <v>1304</v>
      </c>
      <c r="C1470" s="16" t="s">
        <v>23</v>
      </c>
      <c r="D1470" s="16" t="s">
        <v>24</v>
      </c>
      <c r="E1470" s="188" t="s">
        <v>5981</v>
      </c>
    </row>
    <row r="1471" spans="1:5" x14ac:dyDescent="0.25">
      <c r="A1471" s="356">
        <v>1562</v>
      </c>
      <c r="B1471" s="16" t="s">
        <v>1305</v>
      </c>
      <c r="C1471" s="16" t="s">
        <v>23</v>
      </c>
      <c r="D1471" s="16" t="s">
        <v>24</v>
      </c>
      <c r="E1471" s="188" t="s">
        <v>6633</v>
      </c>
    </row>
    <row r="1472" spans="1:5" x14ac:dyDescent="0.25">
      <c r="A1472" s="356">
        <v>1563</v>
      </c>
      <c r="B1472" s="16" t="s">
        <v>1306</v>
      </c>
      <c r="C1472" s="16" t="s">
        <v>23</v>
      </c>
      <c r="D1472" s="16" t="s">
        <v>24</v>
      </c>
      <c r="E1472" s="188" t="s">
        <v>7538</v>
      </c>
    </row>
    <row r="1473" spans="1:5" x14ac:dyDescent="0.25">
      <c r="A1473" s="356">
        <v>11856</v>
      </c>
      <c r="B1473" s="16" t="s">
        <v>1307</v>
      </c>
      <c r="C1473" s="16" t="s">
        <v>23</v>
      </c>
      <c r="D1473" s="16" t="s">
        <v>33</v>
      </c>
      <c r="E1473" s="188" t="s">
        <v>6236</v>
      </c>
    </row>
    <row r="1474" spans="1:5" x14ac:dyDescent="0.25">
      <c r="A1474" s="356">
        <v>11857</v>
      </c>
      <c r="B1474" s="16" t="s">
        <v>1308</v>
      </c>
      <c r="C1474" s="16" t="s">
        <v>23</v>
      </c>
      <c r="D1474" s="16" t="s">
        <v>24</v>
      </c>
      <c r="E1474" s="188" t="s">
        <v>6625</v>
      </c>
    </row>
    <row r="1475" spans="1:5" x14ac:dyDescent="0.25">
      <c r="A1475" s="356">
        <v>11858</v>
      </c>
      <c r="B1475" s="16" t="s">
        <v>1309</v>
      </c>
      <c r="C1475" s="16" t="s">
        <v>23</v>
      </c>
      <c r="D1475" s="16" t="s">
        <v>24</v>
      </c>
      <c r="E1475" s="188" t="s">
        <v>6757</v>
      </c>
    </row>
    <row r="1476" spans="1:5" x14ac:dyDescent="0.25">
      <c r="A1476" s="356">
        <v>1539</v>
      </c>
      <c r="B1476" s="16" t="s">
        <v>1310</v>
      </c>
      <c r="C1476" s="16" t="s">
        <v>23</v>
      </c>
      <c r="D1476" s="16" t="s">
        <v>24</v>
      </c>
      <c r="E1476" s="188" t="s">
        <v>5491</v>
      </c>
    </row>
    <row r="1477" spans="1:5" x14ac:dyDescent="0.25">
      <c r="A1477" s="356">
        <v>11859</v>
      </c>
      <c r="B1477" s="16" t="s">
        <v>1311</v>
      </c>
      <c r="C1477" s="16" t="s">
        <v>23</v>
      </c>
      <c r="D1477" s="16" t="s">
        <v>24</v>
      </c>
      <c r="E1477" s="188" t="s">
        <v>7784</v>
      </c>
    </row>
    <row r="1478" spans="1:5" x14ac:dyDescent="0.25">
      <c r="A1478" s="356">
        <v>1550</v>
      </c>
      <c r="B1478" s="16" t="s">
        <v>1312</v>
      </c>
      <c r="C1478" s="16" t="s">
        <v>23</v>
      </c>
      <c r="D1478" s="16" t="s">
        <v>24</v>
      </c>
      <c r="E1478" s="188" t="s">
        <v>5751</v>
      </c>
    </row>
    <row r="1479" spans="1:5" x14ac:dyDescent="0.25">
      <c r="A1479" s="356">
        <v>11854</v>
      </c>
      <c r="B1479" s="16" t="s">
        <v>1313</v>
      </c>
      <c r="C1479" s="16" t="s">
        <v>23</v>
      </c>
      <c r="D1479" s="16" t="s">
        <v>24</v>
      </c>
      <c r="E1479" s="188" t="s">
        <v>7785</v>
      </c>
    </row>
    <row r="1480" spans="1:5" x14ac:dyDescent="0.25">
      <c r="A1480" s="356">
        <v>11862</v>
      </c>
      <c r="B1480" s="16" t="s">
        <v>1314</v>
      </c>
      <c r="C1480" s="16" t="s">
        <v>23</v>
      </c>
      <c r="D1480" s="16" t="s">
        <v>24</v>
      </c>
      <c r="E1480" s="188" t="s">
        <v>5496</v>
      </c>
    </row>
    <row r="1481" spans="1:5" x14ac:dyDescent="0.25">
      <c r="A1481" s="356">
        <v>11863</v>
      </c>
      <c r="B1481" s="16" t="s">
        <v>1315</v>
      </c>
      <c r="C1481" s="16" t="s">
        <v>23</v>
      </c>
      <c r="D1481" s="16" t="s">
        <v>24</v>
      </c>
      <c r="E1481" s="188" t="s">
        <v>7309</v>
      </c>
    </row>
    <row r="1482" spans="1:5" x14ac:dyDescent="0.25">
      <c r="A1482" s="356">
        <v>11855</v>
      </c>
      <c r="B1482" s="16" t="s">
        <v>1316</v>
      </c>
      <c r="C1482" s="16" t="s">
        <v>23</v>
      </c>
      <c r="D1482" s="16" t="s">
        <v>24</v>
      </c>
      <c r="E1482" s="188" t="s">
        <v>5510</v>
      </c>
    </row>
    <row r="1483" spans="1:5" x14ac:dyDescent="0.25">
      <c r="A1483" s="356">
        <v>11864</v>
      </c>
      <c r="B1483" s="16" t="s">
        <v>1317</v>
      </c>
      <c r="C1483" s="16" t="s">
        <v>23</v>
      </c>
      <c r="D1483" s="16" t="s">
        <v>24</v>
      </c>
      <c r="E1483" s="188" t="s">
        <v>7786</v>
      </c>
    </row>
    <row r="1484" spans="1:5" x14ac:dyDescent="0.25">
      <c r="A1484" s="356">
        <v>2527</v>
      </c>
      <c r="B1484" s="16" t="s">
        <v>1318</v>
      </c>
      <c r="C1484" s="16" t="s">
        <v>23</v>
      </c>
      <c r="D1484" s="16" t="s">
        <v>24</v>
      </c>
      <c r="E1484" s="188" t="s">
        <v>7787</v>
      </c>
    </row>
    <row r="1485" spans="1:5" x14ac:dyDescent="0.25">
      <c r="A1485" s="356">
        <v>2526</v>
      </c>
      <c r="B1485" s="16" t="s">
        <v>1319</v>
      </c>
      <c r="C1485" s="16" t="s">
        <v>23</v>
      </c>
      <c r="D1485" s="16" t="s">
        <v>24</v>
      </c>
      <c r="E1485" s="188" t="s">
        <v>6715</v>
      </c>
    </row>
    <row r="1486" spans="1:5" x14ac:dyDescent="0.25">
      <c r="A1486" s="356">
        <v>2487</v>
      </c>
      <c r="B1486" s="16" t="s">
        <v>1320</v>
      </c>
      <c r="C1486" s="16" t="s">
        <v>23</v>
      </c>
      <c r="D1486" s="16" t="s">
        <v>24</v>
      </c>
      <c r="E1486" s="188" t="s">
        <v>5558</v>
      </c>
    </row>
    <row r="1487" spans="1:5" x14ac:dyDescent="0.25">
      <c r="A1487" s="356">
        <v>2483</v>
      </c>
      <c r="B1487" s="16" t="s">
        <v>1321</v>
      </c>
      <c r="C1487" s="16" t="s">
        <v>23</v>
      </c>
      <c r="D1487" s="16" t="s">
        <v>24</v>
      </c>
      <c r="E1487" s="188" t="s">
        <v>6659</v>
      </c>
    </row>
    <row r="1488" spans="1:5" x14ac:dyDescent="0.25">
      <c r="A1488" s="356">
        <v>2528</v>
      </c>
      <c r="B1488" s="16" t="s">
        <v>1322</v>
      </c>
      <c r="C1488" s="16" t="s">
        <v>23</v>
      </c>
      <c r="D1488" s="16" t="s">
        <v>24</v>
      </c>
      <c r="E1488" s="188" t="s">
        <v>7788</v>
      </c>
    </row>
    <row r="1489" spans="1:5" x14ac:dyDescent="0.25">
      <c r="A1489" s="356">
        <v>2489</v>
      </c>
      <c r="B1489" s="16" t="s">
        <v>1323</v>
      </c>
      <c r="C1489" s="16" t="s">
        <v>23</v>
      </c>
      <c r="D1489" s="16" t="s">
        <v>24</v>
      </c>
      <c r="E1489" s="188" t="s">
        <v>7789</v>
      </c>
    </row>
    <row r="1490" spans="1:5" x14ac:dyDescent="0.25">
      <c r="A1490" s="356">
        <v>2488</v>
      </c>
      <c r="B1490" s="16" t="s">
        <v>1324</v>
      </c>
      <c r="C1490" s="16" t="s">
        <v>23</v>
      </c>
      <c r="D1490" s="16" t="s">
        <v>24</v>
      </c>
      <c r="E1490" s="188" t="s">
        <v>5864</v>
      </c>
    </row>
    <row r="1491" spans="1:5" x14ac:dyDescent="0.25">
      <c r="A1491" s="356">
        <v>2484</v>
      </c>
      <c r="B1491" s="16" t="s">
        <v>1325</v>
      </c>
      <c r="C1491" s="16" t="s">
        <v>23</v>
      </c>
      <c r="D1491" s="16" t="s">
        <v>24</v>
      </c>
      <c r="E1491" s="188" t="s">
        <v>7790</v>
      </c>
    </row>
    <row r="1492" spans="1:5" x14ac:dyDescent="0.25">
      <c r="A1492" s="356">
        <v>2485</v>
      </c>
      <c r="B1492" s="16" t="s">
        <v>1326</v>
      </c>
      <c r="C1492" s="16" t="s">
        <v>23</v>
      </c>
      <c r="D1492" s="16" t="s">
        <v>24</v>
      </c>
      <c r="E1492" s="188" t="s">
        <v>7791</v>
      </c>
    </row>
    <row r="1493" spans="1:5" x14ac:dyDescent="0.25">
      <c r="A1493" s="356">
        <v>38005</v>
      </c>
      <c r="B1493" s="16" t="s">
        <v>1327</v>
      </c>
      <c r="C1493" s="16" t="s">
        <v>23</v>
      </c>
      <c r="D1493" s="16" t="s">
        <v>24</v>
      </c>
      <c r="E1493" s="188" t="s">
        <v>6676</v>
      </c>
    </row>
    <row r="1494" spans="1:5" x14ac:dyDescent="0.25">
      <c r="A1494" s="356">
        <v>38006</v>
      </c>
      <c r="B1494" s="16" t="s">
        <v>1328</v>
      </c>
      <c r="C1494" s="16" t="s">
        <v>23</v>
      </c>
      <c r="D1494" s="16" t="s">
        <v>24</v>
      </c>
      <c r="E1494" s="188" t="s">
        <v>7696</v>
      </c>
    </row>
    <row r="1495" spans="1:5" x14ac:dyDescent="0.25">
      <c r="A1495" s="356">
        <v>38428</v>
      </c>
      <c r="B1495" s="16" t="s">
        <v>1329</v>
      </c>
      <c r="C1495" s="16" t="s">
        <v>23</v>
      </c>
      <c r="D1495" s="16" t="s">
        <v>24</v>
      </c>
      <c r="E1495" s="188" t="s">
        <v>6559</v>
      </c>
    </row>
    <row r="1496" spans="1:5" x14ac:dyDescent="0.25">
      <c r="A1496" s="356">
        <v>38007</v>
      </c>
      <c r="B1496" s="16" t="s">
        <v>1330</v>
      </c>
      <c r="C1496" s="16" t="s">
        <v>23</v>
      </c>
      <c r="D1496" s="16" t="s">
        <v>24</v>
      </c>
      <c r="E1496" s="188" t="s">
        <v>7792</v>
      </c>
    </row>
    <row r="1497" spans="1:5" x14ac:dyDescent="0.25">
      <c r="A1497" s="356">
        <v>38008</v>
      </c>
      <c r="B1497" s="16" t="s">
        <v>1331</v>
      </c>
      <c r="C1497" s="16" t="s">
        <v>23</v>
      </c>
      <c r="D1497" s="16" t="s">
        <v>24</v>
      </c>
      <c r="E1497" s="188" t="s">
        <v>7793</v>
      </c>
    </row>
    <row r="1498" spans="1:5" x14ac:dyDescent="0.25">
      <c r="A1498" s="356">
        <v>38009</v>
      </c>
      <c r="B1498" s="16" t="s">
        <v>1332</v>
      </c>
      <c r="C1498" s="16" t="s">
        <v>23</v>
      </c>
      <c r="D1498" s="16" t="s">
        <v>24</v>
      </c>
      <c r="E1498" s="188" t="s">
        <v>7794</v>
      </c>
    </row>
    <row r="1499" spans="1:5" x14ac:dyDescent="0.25">
      <c r="A1499" s="356">
        <v>39279</v>
      </c>
      <c r="B1499" s="16" t="s">
        <v>1333</v>
      </c>
      <c r="C1499" s="16" t="s">
        <v>23</v>
      </c>
      <c r="D1499" s="16" t="s">
        <v>27</v>
      </c>
      <c r="E1499" s="188" t="s">
        <v>6365</v>
      </c>
    </row>
    <row r="1500" spans="1:5" x14ac:dyDescent="0.25">
      <c r="A1500" s="356">
        <v>38845</v>
      </c>
      <c r="B1500" s="16" t="s">
        <v>1334</v>
      </c>
      <c r="C1500" s="16" t="s">
        <v>23</v>
      </c>
      <c r="D1500" s="16" t="s">
        <v>27</v>
      </c>
      <c r="E1500" s="188" t="s">
        <v>7795</v>
      </c>
    </row>
    <row r="1501" spans="1:5" x14ac:dyDescent="0.25">
      <c r="A1501" s="356">
        <v>39280</v>
      </c>
      <c r="B1501" s="16" t="s">
        <v>1335</v>
      </c>
      <c r="C1501" s="16" t="s">
        <v>23</v>
      </c>
      <c r="D1501" s="16" t="s">
        <v>27</v>
      </c>
      <c r="E1501" s="188" t="s">
        <v>7796</v>
      </c>
    </row>
    <row r="1502" spans="1:5" x14ac:dyDescent="0.25">
      <c r="A1502" s="356">
        <v>39281</v>
      </c>
      <c r="B1502" s="16" t="s">
        <v>1336</v>
      </c>
      <c r="C1502" s="16" t="s">
        <v>23</v>
      </c>
      <c r="D1502" s="16" t="s">
        <v>27</v>
      </c>
      <c r="E1502" s="188" t="s">
        <v>7797</v>
      </c>
    </row>
    <row r="1503" spans="1:5" x14ac:dyDescent="0.25">
      <c r="A1503" s="356">
        <v>38849</v>
      </c>
      <c r="B1503" s="16" t="s">
        <v>1337</v>
      </c>
      <c r="C1503" s="16" t="s">
        <v>23</v>
      </c>
      <c r="D1503" s="16" t="s">
        <v>27</v>
      </c>
      <c r="E1503" s="188" t="s">
        <v>7798</v>
      </c>
    </row>
    <row r="1504" spans="1:5" x14ac:dyDescent="0.25">
      <c r="A1504" s="356">
        <v>39282</v>
      </c>
      <c r="B1504" s="16" t="s">
        <v>1338</v>
      </c>
      <c r="C1504" s="16" t="s">
        <v>23</v>
      </c>
      <c r="D1504" s="16" t="s">
        <v>27</v>
      </c>
      <c r="E1504" s="188" t="s">
        <v>6168</v>
      </c>
    </row>
    <row r="1505" spans="1:5" x14ac:dyDescent="0.25">
      <c r="A1505" s="356">
        <v>38852</v>
      </c>
      <c r="B1505" s="16" t="s">
        <v>1339</v>
      </c>
      <c r="C1505" s="16" t="s">
        <v>23</v>
      </c>
      <c r="D1505" s="16" t="s">
        <v>27</v>
      </c>
      <c r="E1505" s="188" t="s">
        <v>7799</v>
      </c>
    </row>
    <row r="1506" spans="1:5" x14ac:dyDescent="0.25">
      <c r="A1506" s="356">
        <v>38844</v>
      </c>
      <c r="B1506" s="16" t="s">
        <v>1340</v>
      </c>
      <c r="C1506" s="16" t="s">
        <v>23</v>
      </c>
      <c r="D1506" s="16" t="s">
        <v>27</v>
      </c>
      <c r="E1506" s="188" t="s">
        <v>7800</v>
      </c>
    </row>
    <row r="1507" spans="1:5" x14ac:dyDescent="0.25">
      <c r="A1507" s="356">
        <v>38846</v>
      </c>
      <c r="B1507" s="16" t="s">
        <v>1341</v>
      </c>
      <c r="C1507" s="16" t="s">
        <v>23</v>
      </c>
      <c r="D1507" s="16" t="s">
        <v>27</v>
      </c>
      <c r="E1507" s="188" t="s">
        <v>6648</v>
      </c>
    </row>
    <row r="1508" spans="1:5" x14ac:dyDescent="0.25">
      <c r="A1508" s="356">
        <v>38847</v>
      </c>
      <c r="B1508" s="16" t="s">
        <v>1342</v>
      </c>
      <c r="C1508" s="16" t="s">
        <v>23</v>
      </c>
      <c r="D1508" s="16" t="s">
        <v>27</v>
      </c>
      <c r="E1508" s="188" t="s">
        <v>7801</v>
      </c>
    </row>
    <row r="1509" spans="1:5" x14ac:dyDescent="0.25">
      <c r="A1509" s="356">
        <v>38850</v>
      </c>
      <c r="B1509" s="16" t="s">
        <v>1343</v>
      </c>
      <c r="C1509" s="16" t="s">
        <v>23</v>
      </c>
      <c r="D1509" s="16" t="s">
        <v>27</v>
      </c>
      <c r="E1509" s="188" t="s">
        <v>6905</v>
      </c>
    </row>
    <row r="1510" spans="1:5" x14ac:dyDescent="0.25">
      <c r="A1510" s="356">
        <v>38848</v>
      </c>
      <c r="B1510" s="16" t="s">
        <v>1344</v>
      </c>
      <c r="C1510" s="16" t="s">
        <v>23</v>
      </c>
      <c r="D1510" s="16" t="s">
        <v>27</v>
      </c>
      <c r="E1510" s="188" t="s">
        <v>5796</v>
      </c>
    </row>
    <row r="1511" spans="1:5" x14ac:dyDescent="0.25">
      <c r="A1511" s="356">
        <v>38851</v>
      </c>
      <c r="B1511" s="16" t="s">
        <v>1345</v>
      </c>
      <c r="C1511" s="16" t="s">
        <v>23</v>
      </c>
      <c r="D1511" s="16" t="s">
        <v>27</v>
      </c>
      <c r="E1511" s="188" t="s">
        <v>7802</v>
      </c>
    </row>
    <row r="1512" spans="1:5" x14ac:dyDescent="0.25">
      <c r="A1512" s="356">
        <v>38860</v>
      </c>
      <c r="B1512" s="16" t="s">
        <v>1346</v>
      </c>
      <c r="C1512" s="16" t="s">
        <v>23</v>
      </c>
      <c r="D1512" s="16" t="s">
        <v>27</v>
      </c>
      <c r="E1512" s="188" t="s">
        <v>5786</v>
      </c>
    </row>
    <row r="1513" spans="1:5" x14ac:dyDescent="0.25">
      <c r="A1513" s="356">
        <v>38861</v>
      </c>
      <c r="B1513" s="16" t="s">
        <v>1347</v>
      </c>
      <c r="C1513" s="16" t="s">
        <v>23</v>
      </c>
      <c r="D1513" s="16" t="s">
        <v>27</v>
      </c>
      <c r="E1513" s="188" t="s">
        <v>6277</v>
      </c>
    </row>
    <row r="1514" spans="1:5" x14ac:dyDescent="0.25">
      <c r="A1514" s="356">
        <v>38862</v>
      </c>
      <c r="B1514" s="16" t="s">
        <v>1348</v>
      </c>
      <c r="C1514" s="16" t="s">
        <v>23</v>
      </c>
      <c r="D1514" s="16" t="s">
        <v>27</v>
      </c>
      <c r="E1514" s="188" t="s">
        <v>6281</v>
      </c>
    </row>
    <row r="1515" spans="1:5" x14ac:dyDescent="0.25">
      <c r="A1515" s="356">
        <v>38863</v>
      </c>
      <c r="B1515" s="16" t="s">
        <v>1349</v>
      </c>
      <c r="C1515" s="16" t="s">
        <v>23</v>
      </c>
      <c r="D1515" s="16" t="s">
        <v>27</v>
      </c>
      <c r="E1515" s="188" t="s">
        <v>5944</v>
      </c>
    </row>
    <row r="1516" spans="1:5" x14ac:dyDescent="0.25">
      <c r="A1516" s="356">
        <v>38865</v>
      </c>
      <c r="B1516" s="16" t="s">
        <v>1350</v>
      </c>
      <c r="C1516" s="16" t="s">
        <v>23</v>
      </c>
      <c r="D1516" s="16" t="s">
        <v>27</v>
      </c>
      <c r="E1516" s="188" t="s">
        <v>5582</v>
      </c>
    </row>
    <row r="1517" spans="1:5" x14ac:dyDescent="0.25">
      <c r="A1517" s="356">
        <v>38864</v>
      </c>
      <c r="B1517" s="16" t="s">
        <v>1351</v>
      </c>
      <c r="C1517" s="16" t="s">
        <v>23</v>
      </c>
      <c r="D1517" s="16" t="s">
        <v>27</v>
      </c>
      <c r="E1517" s="188" t="s">
        <v>7803</v>
      </c>
    </row>
    <row r="1518" spans="1:5" x14ac:dyDescent="0.25">
      <c r="A1518" s="356">
        <v>38866</v>
      </c>
      <c r="B1518" s="16" t="s">
        <v>1352</v>
      </c>
      <c r="C1518" s="16" t="s">
        <v>23</v>
      </c>
      <c r="D1518" s="16" t="s">
        <v>27</v>
      </c>
      <c r="E1518" s="188" t="s">
        <v>7804</v>
      </c>
    </row>
    <row r="1519" spans="1:5" x14ac:dyDescent="0.25">
      <c r="A1519" s="356">
        <v>38868</v>
      </c>
      <c r="B1519" s="16" t="s">
        <v>1353</v>
      </c>
      <c r="C1519" s="16" t="s">
        <v>23</v>
      </c>
      <c r="D1519" s="16" t="s">
        <v>27</v>
      </c>
      <c r="E1519" s="188" t="s">
        <v>5746</v>
      </c>
    </row>
    <row r="1520" spans="1:5" x14ac:dyDescent="0.25">
      <c r="A1520" s="356">
        <v>38853</v>
      </c>
      <c r="B1520" s="16" t="s">
        <v>1354</v>
      </c>
      <c r="C1520" s="16" t="s">
        <v>23</v>
      </c>
      <c r="D1520" s="16" t="s">
        <v>27</v>
      </c>
      <c r="E1520" s="188" t="s">
        <v>5859</v>
      </c>
    </row>
    <row r="1521" spans="1:5" x14ac:dyDescent="0.25">
      <c r="A1521" s="356">
        <v>38854</v>
      </c>
      <c r="B1521" s="16" t="s">
        <v>1355</v>
      </c>
      <c r="C1521" s="16" t="s">
        <v>23</v>
      </c>
      <c r="D1521" s="16" t="s">
        <v>27</v>
      </c>
      <c r="E1521" s="188" t="s">
        <v>5933</v>
      </c>
    </row>
    <row r="1522" spans="1:5" x14ac:dyDescent="0.25">
      <c r="A1522" s="356">
        <v>38855</v>
      </c>
      <c r="B1522" s="16" t="s">
        <v>1356</v>
      </c>
      <c r="C1522" s="16" t="s">
        <v>23</v>
      </c>
      <c r="D1522" s="16" t="s">
        <v>27</v>
      </c>
      <c r="E1522" s="188" t="s">
        <v>7805</v>
      </c>
    </row>
    <row r="1523" spans="1:5" x14ac:dyDescent="0.25">
      <c r="A1523" s="356">
        <v>38856</v>
      </c>
      <c r="B1523" s="16" t="s">
        <v>1357</v>
      </c>
      <c r="C1523" s="16" t="s">
        <v>23</v>
      </c>
      <c r="D1523" s="16" t="s">
        <v>27</v>
      </c>
      <c r="E1523" s="188" t="s">
        <v>7302</v>
      </c>
    </row>
    <row r="1524" spans="1:5" x14ac:dyDescent="0.25">
      <c r="A1524" s="356">
        <v>38857</v>
      </c>
      <c r="B1524" s="16" t="s">
        <v>1358</v>
      </c>
      <c r="C1524" s="16" t="s">
        <v>23</v>
      </c>
      <c r="D1524" s="16" t="s">
        <v>27</v>
      </c>
      <c r="E1524" s="188" t="s">
        <v>7806</v>
      </c>
    </row>
    <row r="1525" spans="1:5" x14ac:dyDescent="0.25">
      <c r="A1525" s="356">
        <v>38858</v>
      </c>
      <c r="B1525" s="16" t="s">
        <v>1359</v>
      </c>
      <c r="C1525" s="16" t="s">
        <v>23</v>
      </c>
      <c r="D1525" s="16" t="s">
        <v>27</v>
      </c>
      <c r="E1525" s="188" t="s">
        <v>6279</v>
      </c>
    </row>
    <row r="1526" spans="1:5" x14ac:dyDescent="0.25">
      <c r="A1526" s="356">
        <v>38859</v>
      </c>
      <c r="B1526" s="16" t="s">
        <v>1360</v>
      </c>
      <c r="C1526" s="16" t="s">
        <v>23</v>
      </c>
      <c r="D1526" s="16" t="s">
        <v>27</v>
      </c>
      <c r="E1526" s="188" t="s">
        <v>7807</v>
      </c>
    </row>
    <row r="1527" spans="1:5" x14ac:dyDescent="0.25">
      <c r="A1527" s="356">
        <v>3104</v>
      </c>
      <c r="B1527" s="16" t="s">
        <v>7808</v>
      </c>
      <c r="C1527" s="16" t="s">
        <v>1362</v>
      </c>
      <c r="D1527" s="16" t="s">
        <v>24</v>
      </c>
      <c r="E1527" s="188" t="s">
        <v>7809</v>
      </c>
    </row>
    <row r="1528" spans="1:5" x14ac:dyDescent="0.25">
      <c r="A1528" s="356">
        <v>1607</v>
      </c>
      <c r="B1528" s="16" t="s">
        <v>1361</v>
      </c>
      <c r="C1528" s="16" t="s">
        <v>1362</v>
      </c>
      <c r="D1528" s="16" t="s">
        <v>24</v>
      </c>
      <c r="E1528" s="188" t="s">
        <v>5718</v>
      </c>
    </row>
    <row r="1529" spans="1:5" x14ac:dyDescent="0.25">
      <c r="A1529" s="356">
        <v>38169</v>
      </c>
      <c r="B1529" s="16" t="s">
        <v>1363</v>
      </c>
      <c r="C1529" s="16" t="s">
        <v>1362</v>
      </c>
      <c r="D1529" s="16" t="s">
        <v>24</v>
      </c>
      <c r="E1529" s="188" t="s">
        <v>7810</v>
      </c>
    </row>
    <row r="1530" spans="1:5" x14ac:dyDescent="0.25">
      <c r="A1530" s="356">
        <v>6142</v>
      </c>
      <c r="B1530" s="16" t="s">
        <v>1364</v>
      </c>
      <c r="C1530" s="16" t="s">
        <v>23</v>
      </c>
      <c r="D1530" s="16" t="s">
        <v>24</v>
      </c>
      <c r="E1530" s="188" t="s">
        <v>5856</v>
      </c>
    </row>
    <row r="1531" spans="1:5" x14ac:dyDescent="0.25">
      <c r="A1531" s="356">
        <v>11686</v>
      </c>
      <c r="B1531" s="16" t="s">
        <v>1365</v>
      </c>
      <c r="C1531" s="16" t="s">
        <v>23</v>
      </c>
      <c r="D1531" s="16" t="s">
        <v>24</v>
      </c>
      <c r="E1531" s="188" t="s">
        <v>5614</v>
      </c>
    </row>
    <row r="1532" spans="1:5" x14ac:dyDescent="0.25">
      <c r="A1532" s="356">
        <v>37598</v>
      </c>
      <c r="B1532" s="16" t="s">
        <v>1366</v>
      </c>
      <c r="C1532" s="16" t="s">
        <v>23</v>
      </c>
      <c r="D1532" s="16" t="s">
        <v>27</v>
      </c>
      <c r="E1532" s="188" t="s">
        <v>5872</v>
      </c>
    </row>
    <row r="1533" spans="1:5" x14ac:dyDescent="0.25">
      <c r="A1533" s="356">
        <v>25398</v>
      </c>
      <c r="B1533" s="16" t="s">
        <v>1367</v>
      </c>
      <c r="C1533" s="16" t="s">
        <v>23</v>
      </c>
      <c r="D1533" s="16" t="s">
        <v>27</v>
      </c>
      <c r="E1533" s="188" t="s">
        <v>7811</v>
      </c>
    </row>
    <row r="1534" spans="1:5" x14ac:dyDescent="0.25">
      <c r="A1534" s="356">
        <v>25399</v>
      </c>
      <c r="B1534" s="16" t="s">
        <v>1368</v>
      </c>
      <c r="C1534" s="16" t="s">
        <v>23</v>
      </c>
      <c r="D1534" s="16" t="s">
        <v>27</v>
      </c>
      <c r="E1534" s="188" t="s">
        <v>7812</v>
      </c>
    </row>
    <row r="1535" spans="1:5" x14ac:dyDescent="0.25">
      <c r="A1535" s="356">
        <v>43440</v>
      </c>
      <c r="B1535" s="16" t="s">
        <v>7813</v>
      </c>
      <c r="C1535" s="16" t="s">
        <v>23</v>
      </c>
      <c r="D1535" s="16" t="s">
        <v>24</v>
      </c>
      <c r="E1535" s="188" t="s">
        <v>7814</v>
      </c>
    </row>
    <row r="1536" spans="1:5" x14ac:dyDescent="0.25">
      <c r="A1536" s="356">
        <v>10667</v>
      </c>
      <c r="B1536" s="16" t="s">
        <v>1369</v>
      </c>
      <c r="C1536" s="16" t="s">
        <v>23</v>
      </c>
      <c r="D1536" s="16" t="s">
        <v>27</v>
      </c>
      <c r="E1536" s="188" t="s">
        <v>7815</v>
      </c>
    </row>
    <row r="1537" spans="1:5" x14ac:dyDescent="0.25">
      <c r="A1537" s="356">
        <v>1613</v>
      </c>
      <c r="B1537" s="16" t="s">
        <v>1370</v>
      </c>
      <c r="C1537" s="16" t="s">
        <v>23</v>
      </c>
      <c r="D1537" s="16" t="s">
        <v>27</v>
      </c>
      <c r="E1537" s="188" t="s">
        <v>7816</v>
      </c>
    </row>
    <row r="1538" spans="1:5" x14ac:dyDescent="0.25">
      <c r="A1538" s="356">
        <v>1626</v>
      </c>
      <c r="B1538" s="16" t="s">
        <v>1371</v>
      </c>
      <c r="C1538" s="16" t="s">
        <v>23</v>
      </c>
      <c r="D1538" s="16" t="s">
        <v>27</v>
      </c>
      <c r="E1538" s="188" t="s">
        <v>7817</v>
      </c>
    </row>
    <row r="1539" spans="1:5" x14ac:dyDescent="0.25">
      <c r="A1539" s="356">
        <v>1625</v>
      </c>
      <c r="B1539" s="16" t="s">
        <v>1372</v>
      </c>
      <c r="C1539" s="16" t="s">
        <v>23</v>
      </c>
      <c r="D1539" s="16" t="s">
        <v>27</v>
      </c>
      <c r="E1539" s="188" t="s">
        <v>7818</v>
      </c>
    </row>
    <row r="1540" spans="1:5" x14ac:dyDescent="0.25">
      <c r="A1540" s="356">
        <v>1622</v>
      </c>
      <c r="B1540" s="16" t="s">
        <v>1373</v>
      </c>
      <c r="C1540" s="16" t="s">
        <v>23</v>
      </c>
      <c r="D1540" s="16" t="s">
        <v>27</v>
      </c>
      <c r="E1540" s="188" t="s">
        <v>7819</v>
      </c>
    </row>
    <row r="1541" spans="1:5" x14ac:dyDescent="0.25">
      <c r="A1541" s="356">
        <v>1620</v>
      </c>
      <c r="B1541" s="16" t="s">
        <v>1374</v>
      </c>
      <c r="C1541" s="16" t="s">
        <v>23</v>
      </c>
      <c r="D1541" s="16" t="s">
        <v>27</v>
      </c>
      <c r="E1541" s="188" t="s">
        <v>7820</v>
      </c>
    </row>
    <row r="1542" spans="1:5" x14ac:dyDescent="0.25">
      <c r="A1542" s="356">
        <v>1629</v>
      </c>
      <c r="B1542" s="16" t="s">
        <v>1375</v>
      </c>
      <c r="C1542" s="16" t="s">
        <v>23</v>
      </c>
      <c r="D1542" s="16" t="s">
        <v>27</v>
      </c>
      <c r="E1542" s="188" t="s">
        <v>7821</v>
      </c>
    </row>
    <row r="1543" spans="1:5" x14ac:dyDescent="0.25">
      <c r="A1543" s="356">
        <v>1627</v>
      </c>
      <c r="B1543" s="16" t="s">
        <v>1376</v>
      </c>
      <c r="C1543" s="16" t="s">
        <v>23</v>
      </c>
      <c r="D1543" s="16" t="s">
        <v>27</v>
      </c>
      <c r="E1543" s="188" t="s">
        <v>7822</v>
      </c>
    </row>
    <row r="1544" spans="1:5" x14ac:dyDescent="0.25">
      <c r="A1544" s="356">
        <v>1623</v>
      </c>
      <c r="B1544" s="16" t="s">
        <v>1377</v>
      </c>
      <c r="C1544" s="16" t="s">
        <v>23</v>
      </c>
      <c r="D1544" s="16" t="s">
        <v>27</v>
      </c>
      <c r="E1544" s="188" t="s">
        <v>7823</v>
      </c>
    </row>
    <row r="1545" spans="1:5" x14ac:dyDescent="0.25">
      <c r="A1545" s="356">
        <v>1619</v>
      </c>
      <c r="B1545" s="16" t="s">
        <v>1378</v>
      </c>
      <c r="C1545" s="16" t="s">
        <v>23</v>
      </c>
      <c r="D1545" s="16" t="s">
        <v>27</v>
      </c>
      <c r="E1545" s="188" t="s">
        <v>7824</v>
      </c>
    </row>
    <row r="1546" spans="1:5" x14ac:dyDescent="0.25">
      <c r="A1546" s="356">
        <v>1630</v>
      </c>
      <c r="B1546" s="16" t="s">
        <v>1379</v>
      </c>
      <c r="C1546" s="16" t="s">
        <v>23</v>
      </c>
      <c r="D1546" s="16" t="s">
        <v>27</v>
      </c>
      <c r="E1546" s="188" t="s">
        <v>7825</v>
      </c>
    </row>
    <row r="1547" spans="1:5" x14ac:dyDescent="0.25">
      <c r="A1547" s="356">
        <v>1616</v>
      </c>
      <c r="B1547" s="16" t="s">
        <v>1380</v>
      </c>
      <c r="C1547" s="16" t="s">
        <v>23</v>
      </c>
      <c r="D1547" s="16" t="s">
        <v>27</v>
      </c>
      <c r="E1547" s="188" t="s">
        <v>7826</v>
      </c>
    </row>
    <row r="1548" spans="1:5" x14ac:dyDescent="0.25">
      <c r="A1548" s="356">
        <v>1614</v>
      </c>
      <c r="B1548" s="16" t="s">
        <v>1381</v>
      </c>
      <c r="C1548" s="16" t="s">
        <v>23</v>
      </c>
      <c r="D1548" s="16" t="s">
        <v>27</v>
      </c>
      <c r="E1548" s="188" t="s">
        <v>7827</v>
      </c>
    </row>
    <row r="1549" spans="1:5" x14ac:dyDescent="0.25">
      <c r="A1549" s="356">
        <v>1617</v>
      </c>
      <c r="B1549" s="16" t="s">
        <v>1382</v>
      </c>
      <c r="C1549" s="16" t="s">
        <v>23</v>
      </c>
      <c r="D1549" s="16" t="s">
        <v>27</v>
      </c>
      <c r="E1549" s="188" t="s">
        <v>7828</v>
      </c>
    </row>
    <row r="1550" spans="1:5" x14ac:dyDescent="0.25">
      <c r="A1550" s="356">
        <v>1621</v>
      </c>
      <c r="B1550" s="16" t="s">
        <v>1383</v>
      </c>
      <c r="C1550" s="16" t="s">
        <v>23</v>
      </c>
      <c r="D1550" s="16" t="s">
        <v>27</v>
      </c>
      <c r="E1550" s="188" t="s">
        <v>7829</v>
      </c>
    </row>
    <row r="1551" spans="1:5" x14ac:dyDescent="0.25">
      <c r="A1551" s="356">
        <v>1624</v>
      </c>
      <c r="B1551" s="16" t="s">
        <v>1384</v>
      </c>
      <c r="C1551" s="16" t="s">
        <v>23</v>
      </c>
      <c r="D1551" s="16" t="s">
        <v>27</v>
      </c>
      <c r="E1551" s="188" t="s">
        <v>7830</v>
      </c>
    </row>
    <row r="1552" spans="1:5" x14ac:dyDescent="0.25">
      <c r="A1552" s="356">
        <v>1615</v>
      </c>
      <c r="B1552" s="16" t="s">
        <v>1385</v>
      </c>
      <c r="C1552" s="16" t="s">
        <v>23</v>
      </c>
      <c r="D1552" s="16" t="s">
        <v>27</v>
      </c>
      <c r="E1552" s="188" t="s">
        <v>7831</v>
      </c>
    </row>
    <row r="1553" spans="1:5" x14ac:dyDescent="0.25">
      <c r="A1553" s="356">
        <v>1612</v>
      </c>
      <c r="B1553" s="16" t="s">
        <v>1386</v>
      </c>
      <c r="C1553" s="16" t="s">
        <v>23</v>
      </c>
      <c r="D1553" s="16" t="s">
        <v>27</v>
      </c>
      <c r="E1553" s="188" t="s">
        <v>7832</v>
      </c>
    </row>
    <row r="1554" spans="1:5" x14ac:dyDescent="0.25">
      <c r="A1554" s="356">
        <v>1618</v>
      </c>
      <c r="B1554" s="16" t="s">
        <v>1387</v>
      </c>
      <c r="C1554" s="16" t="s">
        <v>23</v>
      </c>
      <c r="D1554" s="16" t="s">
        <v>27</v>
      </c>
      <c r="E1554" s="188" t="s">
        <v>7833</v>
      </c>
    </row>
    <row r="1555" spans="1:5" x14ac:dyDescent="0.25">
      <c r="A1555" s="356">
        <v>14211</v>
      </c>
      <c r="B1555" s="16" t="s">
        <v>1388</v>
      </c>
      <c r="C1555" s="16" t="s">
        <v>23</v>
      </c>
      <c r="D1555" s="16" t="s">
        <v>24</v>
      </c>
      <c r="E1555" s="188" t="s">
        <v>5822</v>
      </c>
    </row>
    <row r="1556" spans="1:5" x14ac:dyDescent="0.25">
      <c r="A1556" s="356">
        <v>34500</v>
      </c>
      <c r="B1556" s="16" t="s">
        <v>1389</v>
      </c>
      <c r="C1556" s="16" t="s">
        <v>29</v>
      </c>
      <c r="D1556" s="16" t="s">
        <v>24</v>
      </c>
      <c r="E1556" s="188" t="s">
        <v>7834</v>
      </c>
    </row>
    <row r="1557" spans="1:5" x14ac:dyDescent="0.25">
      <c r="A1557" s="356">
        <v>40934</v>
      </c>
      <c r="B1557" s="16" t="s">
        <v>1390</v>
      </c>
      <c r="C1557" s="16" t="s">
        <v>206</v>
      </c>
      <c r="D1557" s="16" t="s">
        <v>24</v>
      </c>
      <c r="E1557" s="188" t="s">
        <v>7835</v>
      </c>
    </row>
    <row r="1558" spans="1:5" x14ac:dyDescent="0.25">
      <c r="A1558" s="356">
        <v>5328</v>
      </c>
      <c r="B1558" s="16" t="s">
        <v>1391</v>
      </c>
      <c r="C1558" s="16" t="s">
        <v>23</v>
      </c>
      <c r="D1558" s="16" t="s">
        <v>24</v>
      </c>
      <c r="E1558" s="188" t="s">
        <v>5857</v>
      </c>
    </row>
    <row r="1559" spans="1:5" x14ac:dyDescent="0.25">
      <c r="A1559" s="356">
        <v>38200</v>
      </c>
      <c r="B1559" s="16" t="s">
        <v>1392</v>
      </c>
      <c r="C1559" s="16" t="s">
        <v>1393</v>
      </c>
      <c r="D1559" s="16" t="s">
        <v>24</v>
      </c>
      <c r="E1559" s="188" t="s">
        <v>7836</v>
      </c>
    </row>
    <row r="1560" spans="1:5" x14ac:dyDescent="0.25">
      <c r="A1560" s="356">
        <v>39269</v>
      </c>
      <c r="B1560" s="16" t="s">
        <v>1394</v>
      </c>
      <c r="C1560" s="16" t="s">
        <v>44</v>
      </c>
      <c r="D1560" s="16" t="s">
        <v>24</v>
      </c>
      <c r="E1560" s="188" t="s">
        <v>6102</v>
      </c>
    </row>
    <row r="1561" spans="1:5" x14ac:dyDescent="0.25">
      <c r="A1561" s="356">
        <v>11889</v>
      </c>
      <c r="B1561" s="16" t="s">
        <v>1395</v>
      </c>
      <c r="C1561" s="16" t="s">
        <v>44</v>
      </c>
      <c r="D1561" s="16" t="s">
        <v>24</v>
      </c>
      <c r="E1561" s="188" t="s">
        <v>7506</v>
      </c>
    </row>
    <row r="1562" spans="1:5" x14ac:dyDescent="0.25">
      <c r="A1562" s="356">
        <v>39270</v>
      </c>
      <c r="B1562" s="16" t="s">
        <v>1396</v>
      </c>
      <c r="C1562" s="16" t="s">
        <v>44</v>
      </c>
      <c r="D1562" s="16" t="s">
        <v>24</v>
      </c>
      <c r="E1562" s="188" t="s">
        <v>6725</v>
      </c>
    </row>
    <row r="1563" spans="1:5" x14ac:dyDescent="0.25">
      <c r="A1563" s="356">
        <v>11890</v>
      </c>
      <c r="B1563" s="16" t="s">
        <v>1397</v>
      </c>
      <c r="C1563" s="16" t="s">
        <v>44</v>
      </c>
      <c r="D1563" s="16" t="s">
        <v>24</v>
      </c>
      <c r="E1563" s="188" t="s">
        <v>6427</v>
      </c>
    </row>
    <row r="1564" spans="1:5" x14ac:dyDescent="0.25">
      <c r="A1564" s="356">
        <v>11891</v>
      </c>
      <c r="B1564" s="16" t="s">
        <v>1398</v>
      </c>
      <c r="C1564" s="16" t="s">
        <v>44</v>
      </c>
      <c r="D1564" s="16" t="s">
        <v>24</v>
      </c>
      <c r="E1564" s="188" t="s">
        <v>5839</v>
      </c>
    </row>
    <row r="1565" spans="1:5" x14ac:dyDescent="0.25">
      <c r="A1565" s="356">
        <v>11892</v>
      </c>
      <c r="B1565" s="16" t="s">
        <v>1399</v>
      </c>
      <c r="C1565" s="16" t="s">
        <v>44</v>
      </c>
      <c r="D1565" s="16" t="s">
        <v>24</v>
      </c>
      <c r="E1565" s="188" t="s">
        <v>7837</v>
      </c>
    </row>
    <row r="1566" spans="1:5" x14ac:dyDescent="0.25">
      <c r="A1566" s="356">
        <v>37601</v>
      </c>
      <c r="B1566" s="16" t="s">
        <v>1400</v>
      </c>
      <c r="C1566" s="16" t="s">
        <v>44</v>
      </c>
      <c r="D1566" s="16" t="s">
        <v>27</v>
      </c>
      <c r="E1566" s="188" t="s">
        <v>6294</v>
      </c>
    </row>
    <row r="1567" spans="1:5" x14ac:dyDescent="0.25">
      <c r="A1567" s="356">
        <v>1634</v>
      </c>
      <c r="B1567" s="16" t="s">
        <v>1401</v>
      </c>
      <c r="C1567" s="16" t="s">
        <v>44</v>
      </c>
      <c r="D1567" s="16" t="s">
        <v>27</v>
      </c>
      <c r="E1567" s="188" t="s">
        <v>7770</v>
      </c>
    </row>
    <row r="1568" spans="1:5" x14ac:dyDescent="0.25">
      <c r="A1568" s="356">
        <v>5086</v>
      </c>
      <c r="B1568" s="16" t="s">
        <v>1402</v>
      </c>
      <c r="C1568" s="16" t="s">
        <v>48</v>
      </c>
      <c r="D1568" s="16" t="s">
        <v>24</v>
      </c>
      <c r="E1568" s="188" t="s">
        <v>7838</v>
      </c>
    </row>
    <row r="1569" spans="1:5" x14ac:dyDescent="0.25">
      <c r="A1569" s="356">
        <v>11280</v>
      </c>
      <c r="B1569" s="16" t="s">
        <v>1403</v>
      </c>
      <c r="C1569" s="16" t="s">
        <v>23</v>
      </c>
      <c r="D1569" s="16" t="s">
        <v>24</v>
      </c>
      <c r="E1569" s="188" t="s">
        <v>7839</v>
      </c>
    </row>
    <row r="1570" spans="1:5" x14ac:dyDescent="0.25">
      <c r="A1570" s="356">
        <v>40519</v>
      </c>
      <c r="B1570" s="16" t="s">
        <v>1404</v>
      </c>
      <c r="C1570" s="16" t="s">
        <v>23</v>
      </c>
      <c r="D1570" s="16" t="s">
        <v>24</v>
      </c>
      <c r="E1570" s="188" t="s">
        <v>7840</v>
      </c>
    </row>
    <row r="1571" spans="1:5" x14ac:dyDescent="0.25">
      <c r="A1571" s="356">
        <v>39869</v>
      </c>
      <c r="B1571" s="16" t="s">
        <v>1405</v>
      </c>
      <c r="C1571" s="16" t="s">
        <v>23</v>
      </c>
      <c r="D1571" s="16" t="s">
        <v>27</v>
      </c>
      <c r="E1571" s="188" t="s">
        <v>6770</v>
      </c>
    </row>
    <row r="1572" spans="1:5" x14ac:dyDescent="0.25">
      <c r="A1572" s="356">
        <v>39870</v>
      </c>
      <c r="B1572" s="16" t="s">
        <v>1406</v>
      </c>
      <c r="C1572" s="16" t="s">
        <v>23</v>
      </c>
      <c r="D1572" s="16" t="s">
        <v>27</v>
      </c>
      <c r="E1572" s="188" t="s">
        <v>5935</v>
      </c>
    </row>
    <row r="1573" spans="1:5" x14ac:dyDescent="0.25">
      <c r="A1573" s="356">
        <v>39871</v>
      </c>
      <c r="B1573" s="16" t="s">
        <v>1407</v>
      </c>
      <c r="C1573" s="16" t="s">
        <v>23</v>
      </c>
      <c r="D1573" s="16" t="s">
        <v>27</v>
      </c>
      <c r="E1573" s="188" t="s">
        <v>7318</v>
      </c>
    </row>
    <row r="1574" spans="1:5" x14ac:dyDescent="0.25">
      <c r="A1574" s="356">
        <v>12722</v>
      </c>
      <c r="B1574" s="16" t="s">
        <v>1408</v>
      </c>
      <c r="C1574" s="16" t="s">
        <v>23</v>
      </c>
      <c r="D1574" s="16" t="s">
        <v>27</v>
      </c>
      <c r="E1574" s="188" t="s">
        <v>7841</v>
      </c>
    </row>
    <row r="1575" spans="1:5" x14ac:dyDescent="0.25">
      <c r="A1575" s="356">
        <v>12714</v>
      </c>
      <c r="B1575" s="16" t="s">
        <v>1409</v>
      </c>
      <c r="C1575" s="16" t="s">
        <v>23</v>
      </c>
      <c r="D1575" s="16" t="s">
        <v>27</v>
      </c>
      <c r="E1575" s="188" t="s">
        <v>5967</v>
      </c>
    </row>
    <row r="1576" spans="1:5" x14ac:dyDescent="0.25">
      <c r="A1576" s="356">
        <v>12715</v>
      </c>
      <c r="B1576" s="16" t="s">
        <v>1410</v>
      </c>
      <c r="C1576" s="16" t="s">
        <v>23</v>
      </c>
      <c r="D1576" s="16" t="s">
        <v>27</v>
      </c>
      <c r="E1576" s="188" t="s">
        <v>5957</v>
      </c>
    </row>
    <row r="1577" spans="1:5" x14ac:dyDescent="0.25">
      <c r="A1577" s="356">
        <v>12716</v>
      </c>
      <c r="B1577" s="16" t="s">
        <v>1411</v>
      </c>
      <c r="C1577" s="16" t="s">
        <v>23</v>
      </c>
      <c r="D1577" s="16" t="s">
        <v>27</v>
      </c>
      <c r="E1577" s="188" t="s">
        <v>6083</v>
      </c>
    </row>
    <row r="1578" spans="1:5" x14ac:dyDescent="0.25">
      <c r="A1578" s="356">
        <v>12717</v>
      </c>
      <c r="B1578" s="16" t="s">
        <v>1412</v>
      </c>
      <c r="C1578" s="16" t="s">
        <v>23</v>
      </c>
      <c r="D1578" s="16" t="s">
        <v>27</v>
      </c>
      <c r="E1578" s="188" t="s">
        <v>7842</v>
      </c>
    </row>
    <row r="1579" spans="1:5" x14ac:dyDescent="0.25">
      <c r="A1579" s="356">
        <v>12718</v>
      </c>
      <c r="B1579" s="16" t="s">
        <v>1413</v>
      </c>
      <c r="C1579" s="16" t="s">
        <v>23</v>
      </c>
      <c r="D1579" s="16" t="s">
        <v>27</v>
      </c>
      <c r="E1579" s="188" t="s">
        <v>7843</v>
      </c>
    </row>
    <row r="1580" spans="1:5" x14ac:dyDescent="0.25">
      <c r="A1580" s="356">
        <v>12719</v>
      </c>
      <c r="B1580" s="16" t="s">
        <v>1414</v>
      </c>
      <c r="C1580" s="16" t="s">
        <v>23</v>
      </c>
      <c r="D1580" s="16" t="s">
        <v>27</v>
      </c>
      <c r="E1580" s="188" t="s">
        <v>7844</v>
      </c>
    </row>
    <row r="1581" spans="1:5" x14ac:dyDescent="0.25">
      <c r="A1581" s="356">
        <v>12720</v>
      </c>
      <c r="B1581" s="16" t="s">
        <v>1415</v>
      </c>
      <c r="C1581" s="16" t="s">
        <v>23</v>
      </c>
      <c r="D1581" s="16" t="s">
        <v>27</v>
      </c>
      <c r="E1581" s="188" t="s">
        <v>7845</v>
      </c>
    </row>
    <row r="1582" spans="1:5" x14ac:dyDescent="0.25">
      <c r="A1582" s="356">
        <v>12721</v>
      </c>
      <c r="B1582" s="16" t="s">
        <v>1416</v>
      </c>
      <c r="C1582" s="16" t="s">
        <v>23</v>
      </c>
      <c r="D1582" s="16" t="s">
        <v>27</v>
      </c>
      <c r="E1582" s="188" t="s">
        <v>7846</v>
      </c>
    </row>
    <row r="1583" spans="1:5" x14ac:dyDescent="0.25">
      <c r="A1583" s="356">
        <v>3468</v>
      </c>
      <c r="B1583" s="16" t="s">
        <v>1417</v>
      </c>
      <c r="C1583" s="16" t="s">
        <v>23</v>
      </c>
      <c r="D1583" s="16" t="s">
        <v>27</v>
      </c>
      <c r="E1583" s="188" t="s">
        <v>5722</v>
      </c>
    </row>
    <row r="1584" spans="1:5" x14ac:dyDescent="0.25">
      <c r="A1584" s="356">
        <v>3465</v>
      </c>
      <c r="B1584" s="16" t="s">
        <v>1418</v>
      </c>
      <c r="C1584" s="16" t="s">
        <v>23</v>
      </c>
      <c r="D1584" s="16" t="s">
        <v>27</v>
      </c>
      <c r="E1584" s="188" t="s">
        <v>7799</v>
      </c>
    </row>
    <row r="1585" spans="1:5" x14ac:dyDescent="0.25">
      <c r="A1585" s="356">
        <v>12403</v>
      </c>
      <c r="B1585" s="16" t="s">
        <v>1419</v>
      </c>
      <c r="C1585" s="16" t="s">
        <v>23</v>
      </c>
      <c r="D1585" s="16" t="s">
        <v>27</v>
      </c>
      <c r="E1585" s="188" t="s">
        <v>7847</v>
      </c>
    </row>
    <row r="1586" spans="1:5" x14ac:dyDescent="0.25">
      <c r="A1586" s="356">
        <v>3463</v>
      </c>
      <c r="B1586" s="16" t="s">
        <v>1420</v>
      </c>
      <c r="C1586" s="16" t="s">
        <v>23</v>
      </c>
      <c r="D1586" s="16" t="s">
        <v>27</v>
      </c>
      <c r="E1586" s="188" t="s">
        <v>7848</v>
      </c>
    </row>
    <row r="1587" spans="1:5" x14ac:dyDescent="0.25">
      <c r="A1587" s="356">
        <v>3464</v>
      </c>
      <c r="B1587" s="16" t="s">
        <v>1421</v>
      </c>
      <c r="C1587" s="16" t="s">
        <v>23</v>
      </c>
      <c r="D1587" s="16" t="s">
        <v>27</v>
      </c>
      <c r="E1587" s="188" t="s">
        <v>7848</v>
      </c>
    </row>
    <row r="1588" spans="1:5" x14ac:dyDescent="0.25">
      <c r="A1588" s="356">
        <v>3466</v>
      </c>
      <c r="B1588" s="16" t="s">
        <v>1422</v>
      </c>
      <c r="C1588" s="16" t="s">
        <v>23</v>
      </c>
      <c r="D1588" s="16" t="s">
        <v>27</v>
      </c>
      <c r="E1588" s="188" t="s">
        <v>7849</v>
      </c>
    </row>
    <row r="1589" spans="1:5" x14ac:dyDescent="0.25">
      <c r="A1589" s="356">
        <v>3467</v>
      </c>
      <c r="B1589" s="16" t="s">
        <v>1423</v>
      </c>
      <c r="C1589" s="16" t="s">
        <v>23</v>
      </c>
      <c r="D1589" s="16" t="s">
        <v>27</v>
      </c>
      <c r="E1589" s="188" t="s">
        <v>7850</v>
      </c>
    </row>
    <row r="1590" spans="1:5" x14ac:dyDescent="0.25">
      <c r="A1590" s="356">
        <v>3462</v>
      </c>
      <c r="B1590" s="16" t="s">
        <v>1424</v>
      </c>
      <c r="C1590" s="16" t="s">
        <v>23</v>
      </c>
      <c r="D1590" s="16" t="s">
        <v>27</v>
      </c>
      <c r="E1590" s="188" t="s">
        <v>5496</v>
      </c>
    </row>
    <row r="1591" spans="1:5" x14ac:dyDescent="0.25">
      <c r="A1591" s="356">
        <v>3446</v>
      </c>
      <c r="B1591" s="16" t="s">
        <v>1425</v>
      </c>
      <c r="C1591" s="16" t="s">
        <v>23</v>
      </c>
      <c r="D1591" s="16" t="s">
        <v>27</v>
      </c>
      <c r="E1591" s="188" t="s">
        <v>7851</v>
      </c>
    </row>
    <row r="1592" spans="1:5" x14ac:dyDescent="0.25">
      <c r="A1592" s="356">
        <v>3445</v>
      </c>
      <c r="B1592" s="16" t="s">
        <v>1426</v>
      </c>
      <c r="C1592" s="16" t="s">
        <v>23</v>
      </c>
      <c r="D1592" s="16" t="s">
        <v>27</v>
      </c>
      <c r="E1592" s="188" t="s">
        <v>6760</v>
      </c>
    </row>
    <row r="1593" spans="1:5" x14ac:dyDescent="0.25">
      <c r="A1593" s="356">
        <v>3441</v>
      </c>
      <c r="B1593" s="16" t="s">
        <v>1427</v>
      </c>
      <c r="C1593" s="16" t="s">
        <v>23</v>
      </c>
      <c r="D1593" s="16" t="s">
        <v>27</v>
      </c>
      <c r="E1593" s="188" t="s">
        <v>5973</v>
      </c>
    </row>
    <row r="1594" spans="1:5" x14ac:dyDescent="0.25">
      <c r="A1594" s="356">
        <v>3444</v>
      </c>
      <c r="B1594" s="16" t="s">
        <v>1428</v>
      </c>
      <c r="C1594" s="16" t="s">
        <v>23</v>
      </c>
      <c r="D1594" s="16" t="s">
        <v>27</v>
      </c>
      <c r="E1594" s="188" t="s">
        <v>6452</v>
      </c>
    </row>
    <row r="1595" spans="1:5" x14ac:dyDescent="0.25">
      <c r="A1595" s="356">
        <v>12402</v>
      </c>
      <c r="B1595" s="16" t="s">
        <v>1429</v>
      </c>
      <c r="C1595" s="16" t="s">
        <v>23</v>
      </c>
      <c r="D1595" s="16" t="s">
        <v>27</v>
      </c>
      <c r="E1595" s="188" t="s">
        <v>7852</v>
      </c>
    </row>
    <row r="1596" spans="1:5" x14ac:dyDescent="0.25">
      <c r="A1596" s="356">
        <v>3447</v>
      </c>
      <c r="B1596" s="16" t="s">
        <v>1430</v>
      </c>
      <c r="C1596" s="16" t="s">
        <v>23</v>
      </c>
      <c r="D1596" s="16" t="s">
        <v>27</v>
      </c>
      <c r="E1596" s="188" t="s">
        <v>7853</v>
      </c>
    </row>
    <row r="1597" spans="1:5" x14ac:dyDescent="0.25">
      <c r="A1597" s="356">
        <v>3442</v>
      </c>
      <c r="B1597" s="16" t="s">
        <v>1431</v>
      </c>
      <c r="C1597" s="16" t="s">
        <v>23</v>
      </c>
      <c r="D1597" s="16" t="s">
        <v>27</v>
      </c>
      <c r="E1597" s="188" t="s">
        <v>5853</v>
      </c>
    </row>
    <row r="1598" spans="1:5" x14ac:dyDescent="0.25">
      <c r="A1598" s="356">
        <v>3448</v>
      </c>
      <c r="B1598" s="16" t="s">
        <v>1432</v>
      </c>
      <c r="C1598" s="16" t="s">
        <v>23</v>
      </c>
      <c r="D1598" s="16" t="s">
        <v>27</v>
      </c>
      <c r="E1598" s="188" t="s">
        <v>7854</v>
      </c>
    </row>
    <row r="1599" spans="1:5" x14ac:dyDescent="0.25">
      <c r="A1599" s="356">
        <v>3449</v>
      </c>
      <c r="B1599" s="16" t="s">
        <v>1433</v>
      </c>
      <c r="C1599" s="16" t="s">
        <v>23</v>
      </c>
      <c r="D1599" s="16" t="s">
        <v>27</v>
      </c>
      <c r="E1599" s="188" t="s">
        <v>7855</v>
      </c>
    </row>
    <row r="1600" spans="1:5" x14ac:dyDescent="0.25">
      <c r="A1600" s="356">
        <v>37438</v>
      </c>
      <c r="B1600" s="16" t="s">
        <v>1434</v>
      </c>
      <c r="C1600" s="16" t="s">
        <v>23</v>
      </c>
      <c r="D1600" s="16" t="s">
        <v>27</v>
      </c>
      <c r="E1600" s="188" t="s">
        <v>7856</v>
      </c>
    </row>
    <row r="1601" spans="1:5" x14ac:dyDescent="0.25">
      <c r="A1601" s="356">
        <v>37439</v>
      </c>
      <c r="B1601" s="16" t="s">
        <v>1435</v>
      </c>
      <c r="C1601" s="16" t="s">
        <v>23</v>
      </c>
      <c r="D1601" s="16" t="s">
        <v>27</v>
      </c>
      <c r="E1601" s="188" t="s">
        <v>7857</v>
      </c>
    </row>
    <row r="1602" spans="1:5" x14ac:dyDescent="0.25">
      <c r="A1602" s="356">
        <v>37435</v>
      </c>
      <c r="B1602" s="16" t="s">
        <v>1436</v>
      </c>
      <c r="C1602" s="16" t="s">
        <v>23</v>
      </c>
      <c r="D1602" s="16" t="s">
        <v>27</v>
      </c>
      <c r="E1602" s="188" t="s">
        <v>6625</v>
      </c>
    </row>
    <row r="1603" spans="1:5" x14ac:dyDescent="0.25">
      <c r="A1603" s="356">
        <v>37436</v>
      </c>
      <c r="B1603" s="16" t="s">
        <v>1437</v>
      </c>
      <c r="C1603" s="16" t="s">
        <v>23</v>
      </c>
      <c r="D1603" s="16" t="s">
        <v>27</v>
      </c>
      <c r="E1603" s="188" t="s">
        <v>7858</v>
      </c>
    </row>
    <row r="1604" spans="1:5" x14ac:dyDescent="0.25">
      <c r="A1604" s="356">
        <v>37437</v>
      </c>
      <c r="B1604" s="16" t="s">
        <v>1438</v>
      </c>
      <c r="C1604" s="16" t="s">
        <v>23</v>
      </c>
      <c r="D1604" s="16" t="s">
        <v>27</v>
      </c>
      <c r="E1604" s="188" t="s">
        <v>7244</v>
      </c>
    </row>
    <row r="1605" spans="1:5" x14ac:dyDescent="0.25">
      <c r="A1605" s="356">
        <v>3473</v>
      </c>
      <c r="B1605" s="16" t="s">
        <v>1439</v>
      </c>
      <c r="C1605" s="16" t="s">
        <v>23</v>
      </c>
      <c r="D1605" s="16" t="s">
        <v>27</v>
      </c>
      <c r="E1605" s="188" t="s">
        <v>7859</v>
      </c>
    </row>
    <row r="1606" spans="1:5" x14ac:dyDescent="0.25">
      <c r="A1606" s="356">
        <v>3474</v>
      </c>
      <c r="B1606" s="16" t="s">
        <v>1440</v>
      </c>
      <c r="C1606" s="16" t="s">
        <v>23</v>
      </c>
      <c r="D1606" s="16" t="s">
        <v>27</v>
      </c>
      <c r="E1606" s="188" t="s">
        <v>6161</v>
      </c>
    </row>
    <row r="1607" spans="1:5" x14ac:dyDescent="0.25">
      <c r="A1607" s="356">
        <v>3450</v>
      </c>
      <c r="B1607" s="16" t="s">
        <v>1441</v>
      </c>
      <c r="C1607" s="16" t="s">
        <v>23</v>
      </c>
      <c r="D1607" s="16" t="s">
        <v>27</v>
      </c>
      <c r="E1607" s="188" t="s">
        <v>7323</v>
      </c>
    </row>
    <row r="1608" spans="1:5" x14ac:dyDescent="0.25">
      <c r="A1608" s="356">
        <v>3443</v>
      </c>
      <c r="B1608" s="16" t="s">
        <v>1442</v>
      </c>
      <c r="C1608" s="16" t="s">
        <v>23</v>
      </c>
      <c r="D1608" s="16" t="s">
        <v>27</v>
      </c>
      <c r="E1608" s="188" t="s">
        <v>7860</v>
      </c>
    </row>
    <row r="1609" spans="1:5" x14ac:dyDescent="0.25">
      <c r="A1609" s="356">
        <v>3453</v>
      </c>
      <c r="B1609" s="16" t="s">
        <v>1443</v>
      </c>
      <c r="C1609" s="16" t="s">
        <v>23</v>
      </c>
      <c r="D1609" s="16" t="s">
        <v>27</v>
      </c>
      <c r="E1609" s="188" t="s">
        <v>7861</v>
      </c>
    </row>
    <row r="1610" spans="1:5" x14ac:dyDescent="0.25">
      <c r="A1610" s="356">
        <v>3452</v>
      </c>
      <c r="B1610" s="16" t="s">
        <v>1444</v>
      </c>
      <c r="C1610" s="16" t="s">
        <v>23</v>
      </c>
      <c r="D1610" s="16" t="s">
        <v>27</v>
      </c>
      <c r="E1610" s="188" t="s">
        <v>7862</v>
      </c>
    </row>
    <row r="1611" spans="1:5" x14ac:dyDescent="0.25">
      <c r="A1611" s="356">
        <v>3451</v>
      </c>
      <c r="B1611" s="16" t="s">
        <v>1445</v>
      </c>
      <c r="C1611" s="16" t="s">
        <v>23</v>
      </c>
      <c r="D1611" s="16" t="s">
        <v>27</v>
      </c>
      <c r="E1611" s="188" t="s">
        <v>7863</v>
      </c>
    </row>
    <row r="1612" spans="1:5" x14ac:dyDescent="0.25">
      <c r="A1612" s="356">
        <v>3454</v>
      </c>
      <c r="B1612" s="16" t="s">
        <v>1446</v>
      </c>
      <c r="C1612" s="16" t="s">
        <v>23</v>
      </c>
      <c r="D1612" s="16" t="s">
        <v>27</v>
      </c>
      <c r="E1612" s="188" t="s">
        <v>7864</v>
      </c>
    </row>
    <row r="1613" spans="1:5" x14ac:dyDescent="0.25">
      <c r="A1613" s="356">
        <v>3458</v>
      </c>
      <c r="B1613" s="16" t="s">
        <v>1447</v>
      </c>
      <c r="C1613" s="16" t="s">
        <v>23</v>
      </c>
      <c r="D1613" s="16" t="s">
        <v>27</v>
      </c>
      <c r="E1613" s="188" t="s">
        <v>7865</v>
      </c>
    </row>
    <row r="1614" spans="1:5" x14ac:dyDescent="0.25">
      <c r="A1614" s="356">
        <v>3457</v>
      </c>
      <c r="B1614" s="16" t="s">
        <v>1448</v>
      </c>
      <c r="C1614" s="16" t="s">
        <v>23</v>
      </c>
      <c r="D1614" s="16" t="s">
        <v>27</v>
      </c>
      <c r="E1614" s="188" t="s">
        <v>7866</v>
      </c>
    </row>
    <row r="1615" spans="1:5" x14ac:dyDescent="0.25">
      <c r="A1615" s="356">
        <v>3455</v>
      </c>
      <c r="B1615" s="16" t="s">
        <v>1449</v>
      </c>
      <c r="C1615" s="16" t="s">
        <v>23</v>
      </c>
      <c r="D1615" s="16" t="s">
        <v>27</v>
      </c>
      <c r="E1615" s="188" t="s">
        <v>7867</v>
      </c>
    </row>
    <row r="1616" spans="1:5" x14ac:dyDescent="0.25">
      <c r="A1616" s="356">
        <v>3472</v>
      </c>
      <c r="B1616" s="16" t="s">
        <v>1450</v>
      </c>
      <c r="C1616" s="16" t="s">
        <v>23</v>
      </c>
      <c r="D1616" s="16" t="s">
        <v>27</v>
      </c>
      <c r="E1616" s="188" t="s">
        <v>6362</v>
      </c>
    </row>
    <row r="1617" spans="1:5" x14ac:dyDescent="0.25">
      <c r="A1617" s="356">
        <v>3470</v>
      </c>
      <c r="B1617" s="16" t="s">
        <v>1451</v>
      </c>
      <c r="C1617" s="16" t="s">
        <v>23</v>
      </c>
      <c r="D1617" s="16" t="s">
        <v>27</v>
      </c>
      <c r="E1617" s="188" t="s">
        <v>7868</v>
      </c>
    </row>
    <row r="1618" spans="1:5" x14ac:dyDescent="0.25">
      <c r="A1618" s="356">
        <v>3471</v>
      </c>
      <c r="B1618" s="16" t="s">
        <v>1452</v>
      </c>
      <c r="C1618" s="16" t="s">
        <v>23</v>
      </c>
      <c r="D1618" s="16" t="s">
        <v>27</v>
      </c>
      <c r="E1618" s="188" t="s">
        <v>7869</v>
      </c>
    </row>
    <row r="1619" spans="1:5" x14ac:dyDescent="0.25">
      <c r="A1619" s="356">
        <v>3456</v>
      </c>
      <c r="B1619" s="16" t="s">
        <v>1453</v>
      </c>
      <c r="C1619" s="16" t="s">
        <v>23</v>
      </c>
      <c r="D1619" s="16" t="s">
        <v>27</v>
      </c>
      <c r="E1619" s="188" t="s">
        <v>6380</v>
      </c>
    </row>
    <row r="1620" spans="1:5" x14ac:dyDescent="0.25">
      <c r="A1620" s="356">
        <v>3459</v>
      </c>
      <c r="B1620" s="16" t="s">
        <v>1454</v>
      </c>
      <c r="C1620" s="16" t="s">
        <v>23</v>
      </c>
      <c r="D1620" s="16" t="s">
        <v>27</v>
      </c>
      <c r="E1620" s="188" t="s">
        <v>7870</v>
      </c>
    </row>
    <row r="1621" spans="1:5" x14ac:dyDescent="0.25">
      <c r="A1621" s="356">
        <v>3469</v>
      </c>
      <c r="B1621" s="16" t="s">
        <v>1455</v>
      </c>
      <c r="C1621" s="16" t="s">
        <v>23</v>
      </c>
      <c r="D1621" s="16" t="s">
        <v>27</v>
      </c>
      <c r="E1621" s="188" t="s">
        <v>7871</v>
      </c>
    </row>
    <row r="1622" spans="1:5" x14ac:dyDescent="0.25">
      <c r="A1622" s="356">
        <v>3460</v>
      </c>
      <c r="B1622" s="16" t="s">
        <v>1456</v>
      </c>
      <c r="C1622" s="16" t="s">
        <v>23</v>
      </c>
      <c r="D1622" s="16" t="s">
        <v>27</v>
      </c>
      <c r="E1622" s="188" t="s">
        <v>7872</v>
      </c>
    </row>
    <row r="1623" spans="1:5" x14ac:dyDescent="0.25">
      <c r="A1623" s="356">
        <v>3461</v>
      </c>
      <c r="B1623" s="16" t="s">
        <v>1457</v>
      </c>
      <c r="C1623" s="16" t="s">
        <v>23</v>
      </c>
      <c r="D1623" s="16" t="s">
        <v>27</v>
      </c>
      <c r="E1623" s="188" t="s">
        <v>7873</v>
      </c>
    </row>
    <row r="1624" spans="1:5" x14ac:dyDescent="0.25">
      <c r="A1624" s="356">
        <v>37433</v>
      </c>
      <c r="B1624" s="16" t="s">
        <v>1458</v>
      </c>
      <c r="C1624" s="16" t="s">
        <v>23</v>
      </c>
      <c r="D1624" s="16" t="s">
        <v>27</v>
      </c>
      <c r="E1624" s="188" t="s">
        <v>7856</v>
      </c>
    </row>
    <row r="1625" spans="1:5" x14ac:dyDescent="0.25">
      <c r="A1625" s="356">
        <v>37430</v>
      </c>
      <c r="B1625" s="16" t="s">
        <v>1459</v>
      </c>
      <c r="C1625" s="16" t="s">
        <v>23</v>
      </c>
      <c r="D1625" s="16" t="s">
        <v>27</v>
      </c>
      <c r="E1625" s="188" t="s">
        <v>6049</v>
      </c>
    </row>
    <row r="1626" spans="1:5" x14ac:dyDescent="0.25">
      <c r="A1626" s="356">
        <v>37434</v>
      </c>
      <c r="B1626" s="16" t="s">
        <v>1460</v>
      </c>
      <c r="C1626" s="16" t="s">
        <v>23</v>
      </c>
      <c r="D1626" s="16" t="s">
        <v>27</v>
      </c>
      <c r="E1626" s="188" t="s">
        <v>7874</v>
      </c>
    </row>
    <row r="1627" spans="1:5" x14ac:dyDescent="0.25">
      <c r="A1627" s="356">
        <v>37431</v>
      </c>
      <c r="B1627" s="16" t="s">
        <v>1461</v>
      </c>
      <c r="C1627" s="16" t="s">
        <v>23</v>
      </c>
      <c r="D1627" s="16" t="s">
        <v>27</v>
      </c>
      <c r="E1627" s="188" t="s">
        <v>7875</v>
      </c>
    </row>
    <row r="1628" spans="1:5" x14ac:dyDescent="0.25">
      <c r="A1628" s="356">
        <v>37432</v>
      </c>
      <c r="B1628" s="16" t="s">
        <v>1462</v>
      </c>
      <c r="C1628" s="16" t="s">
        <v>23</v>
      </c>
      <c r="D1628" s="16" t="s">
        <v>27</v>
      </c>
      <c r="E1628" s="188" t="s">
        <v>7876</v>
      </c>
    </row>
    <row r="1629" spans="1:5" x14ac:dyDescent="0.25">
      <c r="A1629" s="356">
        <v>37413</v>
      </c>
      <c r="B1629" s="16" t="s">
        <v>1463</v>
      </c>
      <c r="C1629" s="16" t="s">
        <v>23</v>
      </c>
      <c r="D1629" s="16" t="s">
        <v>27</v>
      </c>
      <c r="E1629" s="188" t="s">
        <v>5747</v>
      </c>
    </row>
    <row r="1630" spans="1:5" x14ac:dyDescent="0.25">
      <c r="A1630" s="356">
        <v>37414</v>
      </c>
      <c r="B1630" s="16" t="s">
        <v>1464</v>
      </c>
      <c r="C1630" s="16" t="s">
        <v>23</v>
      </c>
      <c r="D1630" s="16" t="s">
        <v>27</v>
      </c>
      <c r="E1630" s="188" t="s">
        <v>6006</v>
      </c>
    </row>
    <row r="1631" spans="1:5" x14ac:dyDescent="0.25">
      <c r="A1631" s="356">
        <v>37415</v>
      </c>
      <c r="B1631" s="16" t="s">
        <v>1465</v>
      </c>
      <c r="C1631" s="16" t="s">
        <v>23</v>
      </c>
      <c r="D1631" s="16" t="s">
        <v>27</v>
      </c>
      <c r="E1631" s="188" t="s">
        <v>5545</v>
      </c>
    </row>
    <row r="1632" spans="1:5" x14ac:dyDescent="0.25">
      <c r="A1632" s="356">
        <v>37416</v>
      </c>
      <c r="B1632" s="16" t="s">
        <v>1466</v>
      </c>
      <c r="C1632" s="16" t="s">
        <v>23</v>
      </c>
      <c r="D1632" s="16" t="s">
        <v>27</v>
      </c>
      <c r="E1632" s="188" t="s">
        <v>5854</v>
      </c>
    </row>
    <row r="1633" spans="1:5" x14ac:dyDescent="0.25">
      <c r="A1633" s="356">
        <v>37417</v>
      </c>
      <c r="B1633" s="16" t="s">
        <v>1467</v>
      </c>
      <c r="C1633" s="16" t="s">
        <v>23</v>
      </c>
      <c r="D1633" s="16" t="s">
        <v>27</v>
      </c>
      <c r="E1633" s="188" t="s">
        <v>5948</v>
      </c>
    </row>
    <row r="1634" spans="1:5" x14ac:dyDescent="0.25">
      <c r="A1634" s="356">
        <v>43590</v>
      </c>
      <c r="B1634" s="16" t="s">
        <v>7877</v>
      </c>
      <c r="C1634" s="16" t="s">
        <v>23</v>
      </c>
      <c r="D1634" s="16" t="s">
        <v>24</v>
      </c>
      <c r="E1634" s="188" t="s">
        <v>7878</v>
      </c>
    </row>
    <row r="1635" spans="1:5" x14ac:dyDescent="0.25">
      <c r="A1635" s="356">
        <v>43589</v>
      </c>
      <c r="B1635" s="16" t="s">
        <v>7879</v>
      </c>
      <c r="C1635" s="16" t="s">
        <v>23</v>
      </c>
      <c r="D1635" s="16" t="s">
        <v>24</v>
      </c>
      <c r="E1635" s="188" t="s">
        <v>7880</v>
      </c>
    </row>
    <row r="1636" spans="1:5" x14ac:dyDescent="0.25">
      <c r="A1636" s="356">
        <v>34519</v>
      </c>
      <c r="B1636" s="16" t="s">
        <v>1468</v>
      </c>
      <c r="C1636" s="16" t="s">
        <v>23</v>
      </c>
      <c r="D1636" s="16" t="s">
        <v>24</v>
      </c>
      <c r="E1636" s="188" t="s">
        <v>6007</v>
      </c>
    </row>
    <row r="1637" spans="1:5" x14ac:dyDescent="0.25">
      <c r="A1637" s="356">
        <v>1649</v>
      </c>
      <c r="B1637" s="16" t="s">
        <v>1469</v>
      </c>
      <c r="C1637" s="16" t="s">
        <v>23</v>
      </c>
      <c r="D1637" s="16" t="s">
        <v>27</v>
      </c>
      <c r="E1637" s="188" t="s">
        <v>7881</v>
      </c>
    </row>
    <row r="1638" spans="1:5" x14ac:dyDescent="0.25">
      <c r="A1638" s="356">
        <v>1653</v>
      </c>
      <c r="B1638" s="16" t="s">
        <v>1470</v>
      </c>
      <c r="C1638" s="16" t="s">
        <v>23</v>
      </c>
      <c r="D1638" s="16" t="s">
        <v>27</v>
      </c>
      <c r="E1638" s="188" t="s">
        <v>7882</v>
      </c>
    </row>
    <row r="1639" spans="1:5" x14ac:dyDescent="0.25">
      <c r="A1639" s="356">
        <v>1647</v>
      </c>
      <c r="B1639" s="16" t="s">
        <v>1471</v>
      </c>
      <c r="C1639" s="16" t="s">
        <v>23</v>
      </c>
      <c r="D1639" s="16" t="s">
        <v>27</v>
      </c>
      <c r="E1639" s="188" t="s">
        <v>6804</v>
      </c>
    </row>
    <row r="1640" spans="1:5" x14ac:dyDescent="0.25">
      <c r="A1640" s="356">
        <v>1648</v>
      </c>
      <c r="B1640" s="16" t="s">
        <v>1472</v>
      </c>
      <c r="C1640" s="16" t="s">
        <v>23</v>
      </c>
      <c r="D1640" s="16" t="s">
        <v>27</v>
      </c>
      <c r="E1640" s="188" t="s">
        <v>7883</v>
      </c>
    </row>
    <row r="1641" spans="1:5" x14ac:dyDescent="0.25">
      <c r="A1641" s="356">
        <v>1651</v>
      </c>
      <c r="B1641" s="16" t="s">
        <v>1473</v>
      </c>
      <c r="C1641" s="16" t="s">
        <v>23</v>
      </c>
      <c r="D1641" s="16" t="s">
        <v>27</v>
      </c>
      <c r="E1641" s="188" t="s">
        <v>7884</v>
      </c>
    </row>
    <row r="1642" spans="1:5" x14ac:dyDescent="0.25">
      <c r="A1642" s="356">
        <v>1650</v>
      </c>
      <c r="B1642" s="16" t="s">
        <v>1474</v>
      </c>
      <c r="C1642" s="16" t="s">
        <v>23</v>
      </c>
      <c r="D1642" s="16" t="s">
        <v>27</v>
      </c>
      <c r="E1642" s="188" t="s">
        <v>7885</v>
      </c>
    </row>
    <row r="1643" spans="1:5" x14ac:dyDescent="0.25">
      <c r="A1643" s="356">
        <v>1654</v>
      </c>
      <c r="B1643" s="16" t="s">
        <v>1475</v>
      </c>
      <c r="C1643" s="16" t="s">
        <v>23</v>
      </c>
      <c r="D1643" s="16" t="s">
        <v>27</v>
      </c>
      <c r="E1643" s="188" t="s">
        <v>7886</v>
      </c>
    </row>
    <row r="1644" spans="1:5" x14ac:dyDescent="0.25">
      <c r="A1644" s="356">
        <v>1652</v>
      </c>
      <c r="B1644" s="16" t="s">
        <v>1476</v>
      </c>
      <c r="C1644" s="16" t="s">
        <v>23</v>
      </c>
      <c r="D1644" s="16" t="s">
        <v>27</v>
      </c>
      <c r="E1644" s="188" t="s">
        <v>7887</v>
      </c>
    </row>
    <row r="1645" spans="1:5" x14ac:dyDescent="0.25">
      <c r="A1645" s="356">
        <v>10510</v>
      </c>
      <c r="B1645" s="16" t="s">
        <v>7888</v>
      </c>
      <c r="C1645" s="16" t="s">
        <v>23</v>
      </c>
      <c r="D1645" s="16" t="s">
        <v>27</v>
      </c>
      <c r="E1645" s="188" t="s">
        <v>7889</v>
      </c>
    </row>
    <row r="1646" spans="1:5" x14ac:dyDescent="0.25">
      <c r="A1646" s="356">
        <v>1747</v>
      </c>
      <c r="B1646" s="16" t="s">
        <v>1477</v>
      </c>
      <c r="C1646" s="16" t="s">
        <v>23</v>
      </c>
      <c r="D1646" s="16" t="s">
        <v>24</v>
      </c>
      <c r="E1646" s="188" t="s">
        <v>7890</v>
      </c>
    </row>
    <row r="1647" spans="1:5" x14ac:dyDescent="0.25">
      <c r="A1647" s="356">
        <v>1744</v>
      </c>
      <c r="B1647" s="16" t="s">
        <v>1478</v>
      </c>
      <c r="C1647" s="16" t="s">
        <v>23</v>
      </c>
      <c r="D1647" s="16" t="s">
        <v>24</v>
      </c>
      <c r="E1647" s="188" t="s">
        <v>7891</v>
      </c>
    </row>
    <row r="1648" spans="1:5" x14ac:dyDescent="0.25">
      <c r="A1648" s="356">
        <v>1743</v>
      </c>
      <c r="B1648" s="16" t="s">
        <v>1479</v>
      </c>
      <c r="C1648" s="16" t="s">
        <v>23</v>
      </c>
      <c r="D1648" s="16" t="s">
        <v>24</v>
      </c>
      <c r="E1648" s="188" t="s">
        <v>7892</v>
      </c>
    </row>
    <row r="1649" spans="1:5" x14ac:dyDescent="0.25">
      <c r="A1649" s="356">
        <v>39640</v>
      </c>
      <c r="B1649" s="16" t="s">
        <v>1480</v>
      </c>
      <c r="C1649" s="16" t="s">
        <v>23</v>
      </c>
      <c r="D1649" s="16" t="s">
        <v>24</v>
      </c>
      <c r="E1649" s="188" t="s">
        <v>7319</v>
      </c>
    </row>
    <row r="1650" spans="1:5" x14ac:dyDescent="0.25">
      <c r="A1650" s="356">
        <v>11013</v>
      </c>
      <c r="B1650" s="16" t="s">
        <v>1481</v>
      </c>
      <c r="C1650" s="16" t="s">
        <v>23</v>
      </c>
      <c r="D1650" s="16" t="s">
        <v>24</v>
      </c>
      <c r="E1650" s="188" t="s">
        <v>6364</v>
      </c>
    </row>
    <row r="1651" spans="1:5" x14ac:dyDescent="0.25">
      <c r="A1651" s="356">
        <v>11017</v>
      </c>
      <c r="B1651" s="16" t="s">
        <v>1482</v>
      </c>
      <c r="C1651" s="16" t="s">
        <v>23</v>
      </c>
      <c r="D1651" s="16" t="s">
        <v>24</v>
      </c>
      <c r="E1651" s="188" t="s">
        <v>5973</v>
      </c>
    </row>
    <row r="1652" spans="1:5" x14ac:dyDescent="0.25">
      <c r="A1652" s="356">
        <v>20236</v>
      </c>
      <c r="B1652" s="16" t="s">
        <v>1483</v>
      </c>
      <c r="C1652" s="16" t="s">
        <v>23</v>
      </c>
      <c r="D1652" s="16" t="s">
        <v>24</v>
      </c>
      <c r="E1652" s="188" t="s">
        <v>6797</v>
      </c>
    </row>
    <row r="1653" spans="1:5" x14ac:dyDescent="0.25">
      <c r="A1653" s="356">
        <v>7215</v>
      </c>
      <c r="B1653" s="16" t="s">
        <v>1484</v>
      </c>
      <c r="C1653" s="16" t="s">
        <v>23</v>
      </c>
      <c r="D1653" s="16" t="s">
        <v>24</v>
      </c>
      <c r="E1653" s="188" t="s">
        <v>6168</v>
      </c>
    </row>
    <row r="1654" spans="1:5" x14ac:dyDescent="0.25">
      <c r="A1654" s="356">
        <v>7216</v>
      </c>
      <c r="B1654" s="16" t="s">
        <v>1485</v>
      </c>
      <c r="C1654" s="16" t="s">
        <v>23</v>
      </c>
      <c r="D1654" s="16" t="s">
        <v>24</v>
      </c>
      <c r="E1654" s="188" t="s">
        <v>7893</v>
      </c>
    </row>
    <row r="1655" spans="1:5" x14ac:dyDescent="0.25">
      <c r="A1655" s="356">
        <v>20235</v>
      </c>
      <c r="B1655" s="16" t="s">
        <v>1486</v>
      </c>
      <c r="C1655" s="16" t="s">
        <v>23</v>
      </c>
      <c r="D1655" s="16" t="s">
        <v>24</v>
      </c>
      <c r="E1655" s="188" t="s">
        <v>7894</v>
      </c>
    </row>
    <row r="1656" spans="1:5" x14ac:dyDescent="0.25">
      <c r="A1656" s="356">
        <v>7181</v>
      </c>
      <c r="B1656" s="16" t="s">
        <v>1487</v>
      </c>
      <c r="C1656" s="16" t="s">
        <v>23</v>
      </c>
      <c r="D1656" s="16" t="s">
        <v>24</v>
      </c>
      <c r="E1656" s="188" t="s">
        <v>5654</v>
      </c>
    </row>
    <row r="1657" spans="1:5" x14ac:dyDescent="0.25">
      <c r="A1657" s="356">
        <v>40742</v>
      </c>
      <c r="B1657" s="16" t="s">
        <v>6010</v>
      </c>
      <c r="C1657" s="16" t="s">
        <v>23</v>
      </c>
      <c r="D1657" s="16" t="s">
        <v>24</v>
      </c>
      <c r="E1657" s="188" t="s">
        <v>5495</v>
      </c>
    </row>
    <row r="1658" spans="1:5" x14ac:dyDescent="0.25">
      <c r="A1658" s="356">
        <v>7214</v>
      </c>
      <c r="B1658" s="16" t="s">
        <v>1488</v>
      </c>
      <c r="C1658" s="16" t="s">
        <v>23</v>
      </c>
      <c r="D1658" s="16" t="s">
        <v>24</v>
      </c>
      <c r="E1658" s="188" t="s">
        <v>5896</v>
      </c>
    </row>
    <row r="1659" spans="1:5" x14ac:dyDescent="0.25">
      <c r="A1659" s="356">
        <v>7219</v>
      </c>
      <c r="B1659" s="16" t="s">
        <v>1489</v>
      </c>
      <c r="C1659" s="16" t="s">
        <v>23</v>
      </c>
      <c r="D1659" s="16" t="s">
        <v>24</v>
      </c>
      <c r="E1659" s="188" t="s">
        <v>7895</v>
      </c>
    </row>
    <row r="1660" spans="1:5" x14ac:dyDescent="0.25">
      <c r="A1660" s="356">
        <v>37972</v>
      </c>
      <c r="B1660" s="16" t="s">
        <v>1490</v>
      </c>
      <c r="C1660" s="16" t="s">
        <v>23</v>
      </c>
      <c r="D1660" s="16" t="s">
        <v>24</v>
      </c>
      <c r="E1660" s="188" t="s">
        <v>7896</v>
      </c>
    </row>
    <row r="1661" spans="1:5" x14ac:dyDescent="0.25">
      <c r="A1661" s="356">
        <v>37973</v>
      </c>
      <c r="B1661" s="16" t="s">
        <v>1491</v>
      </c>
      <c r="C1661" s="16" t="s">
        <v>23</v>
      </c>
      <c r="D1661" s="16" t="s">
        <v>24</v>
      </c>
      <c r="E1661" s="188" t="s">
        <v>7897</v>
      </c>
    </row>
    <row r="1662" spans="1:5" x14ac:dyDescent="0.25">
      <c r="A1662" s="356">
        <v>37971</v>
      </c>
      <c r="B1662" s="16" t="s">
        <v>1492</v>
      </c>
      <c r="C1662" s="16" t="s">
        <v>23</v>
      </c>
      <c r="D1662" s="16" t="s">
        <v>24</v>
      </c>
      <c r="E1662" s="188" t="s">
        <v>5802</v>
      </c>
    </row>
    <row r="1663" spans="1:5" x14ac:dyDescent="0.25">
      <c r="A1663" s="356">
        <v>20094</v>
      </c>
      <c r="B1663" s="16" t="s">
        <v>1493</v>
      </c>
      <c r="C1663" s="16" t="s">
        <v>23</v>
      </c>
      <c r="D1663" s="16" t="s">
        <v>27</v>
      </c>
      <c r="E1663" s="188" t="s">
        <v>7898</v>
      </c>
    </row>
    <row r="1664" spans="1:5" x14ac:dyDescent="0.25">
      <c r="A1664" s="356">
        <v>20095</v>
      </c>
      <c r="B1664" s="16" t="s">
        <v>1494</v>
      </c>
      <c r="C1664" s="16" t="s">
        <v>23</v>
      </c>
      <c r="D1664" s="16" t="s">
        <v>27</v>
      </c>
      <c r="E1664" s="188" t="s">
        <v>7899</v>
      </c>
    </row>
    <row r="1665" spans="1:5" x14ac:dyDescent="0.25">
      <c r="A1665" s="356">
        <v>1954</v>
      </c>
      <c r="B1665" s="16" t="s">
        <v>1495</v>
      </c>
      <c r="C1665" s="16" t="s">
        <v>23</v>
      </c>
      <c r="D1665" s="16" t="s">
        <v>24</v>
      </c>
      <c r="E1665" s="188" t="s">
        <v>7900</v>
      </c>
    </row>
    <row r="1666" spans="1:5" x14ac:dyDescent="0.25">
      <c r="A1666" s="356">
        <v>1926</v>
      </c>
      <c r="B1666" s="16" t="s">
        <v>1496</v>
      </c>
      <c r="C1666" s="16" t="s">
        <v>23</v>
      </c>
      <c r="D1666" s="16" t="s">
        <v>24</v>
      </c>
      <c r="E1666" s="188" t="s">
        <v>7901</v>
      </c>
    </row>
    <row r="1667" spans="1:5" x14ac:dyDescent="0.25">
      <c r="A1667" s="356">
        <v>1927</v>
      </c>
      <c r="B1667" s="16" t="s">
        <v>1497</v>
      </c>
      <c r="C1667" s="16" t="s">
        <v>23</v>
      </c>
      <c r="D1667" s="16" t="s">
        <v>24</v>
      </c>
      <c r="E1667" s="188" t="s">
        <v>5539</v>
      </c>
    </row>
    <row r="1668" spans="1:5" x14ac:dyDescent="0.25">
      <c r="A1668" s="356">
        <v>1923</v>
      </c>
      <c r="B1668" s="16" t="s">
        <v>1498</v>
      </c>
      <c r="C1668" s="16" t="s">
        <v>23</v>
      </c>
      <c r="D1668" s="16" t="s">
        <v>24</v>
      </c>
      <c r="E1668" s="188" t="s">
        <v>6095</v>
      </c>
    </row>
    <row r="1669" spans="1:5" x14ac:dyDescent="0.25">
      <c r="A1669" s="356">
        <v>1929</v>
      </c>
      <c r="B1669" s="16" t="s">
        <v>1499</v>
      </c>
      <c r="C1669" s="16" t="s">
        <v>23</v>
      </c>
      <c r="D1669" s="16" t="s">
        <v>24</v>
      </c>
      <c r="E1669" s="188" t="s">
        <v>7902</v>
      </c>
    </row>
    <row r="1670" spans="1:5" x14ac:dyDescent="0.25">
      <c r="A1670" s="356">
        <v>1930</v>
      </c>
      <c r="B1670" s="16" t="s">
        <v>1500</v>
      </c>
      <c r="C1670" s="16" t="s">
        <v>23</v>
      </c>
      <c r="D1670" s="16" t="s">
        <v>24</v>
      </c>
      <c r="E1670" s="188" t="s">
        <v>7903</v>
      </c>
    </row>
    <row r="1671" spans="1:5" x14ac:dyDescent="0.25">
      <c r="A1671" s="356">
        <v>1924</v>
      </c>
      <c r="B1671" s="16" t="s">
        <v>1501</v>
      </c>
      <c r="C1671" s="16" t="s">
        <v>23</v>
      </c>
      <c r="D1671" s="16" t="s">
        <v>24</v>
      </c>
      <c r="E1671" s="188" t="s">
        <v>5821</v>
      </c>
    </row>
    <row r="1672" spans="1:5" x14ac:dyDescent="0.25">
      <c r="A1672" s="356">
        <v>1922</v>
      </c>
      <c r="B1672" s="16" t="s">
        <v>1502</v>
      </c>
      <c r="C1672" s="16" t="s">
        <v>23</v>
      </c>
      <c r="D1672" s="16" t="s">
        <v>24</v>
      </c>
      <c r="E1672" s="188" t="s">
        <v>6675</v>
      </c>
    </row>
    <row r="1673" spans="1:5" x14ac:dyDescent="0.25">
      <c r="A1673" s="356">
        <v>1953</v>
      </c>
      <c r="B1673" s="16" t="s">
        <v>1503</v>
      </c>
      <c r="C1673" s="16" t="s">
        <v>23</v>
      </c>
      <c r="D1673" s="16" t="s">
        <v>24</v>
      </c>
      <c r="E1673" s="188" t="s">
        <v>7904</v>
      </c>
    </row>
    <row r="1674" spans="1:5" x14ac:dyDescent="0.25">
      <c r="A1674" s="356">
        <v>1962</v>
      </c>
      <c r="B1674" s="16" t="s">
        <v>1504</v>
      </c>
      <c r="C1674" s="16" t="s">
        <v>23</v>
      </c>
      <c r="D1674" s="16" t="s">
        <v>24</v>
      </c>
      <c r="E1674" s="188" t="s">
        <v>7905</v>
      </c>
    </row>
    <row r="1675" spans="1:5" x14ac:dyDescent="0.25">
      <c r="A1675" s="356">
        <v>1955</v>
      </c>
      <c r="B1675" s="16" t="s">
        <v>1505</v>
      </c>
      <c r="C1675" s="16" t="s">
        <v>23</v>
      </c>
      <c r="D1675" s="16" t="s">
        <v>24</v>
      </c>
      <c r="E1675" s="188" t="s">
        <v>6253</v>
      </c>
    </row>
    <row r="1676" spans="1:5" x14ac:dyDescent="0.25">
      <c r="A1676" s="356">
        <v>1956</v>
      </c>
      <c r="B1676" s="16" t="s">
        <v>1506</v>
      </c>
      <c r="C1676" s="16" t="s">
        <v>23</v>
      </c>
      <c r="D1676" s="16" t="s">
        <v>24</v>
      </c>
      <c r="E1676" s="188" t="s">
        <v>7218</v>
      </c>
    </row>
    <row r="1677" spans="1:5" x14ac:dyDescent="0.25">
      <c r="A1677" s="356">
        <v>1957</v>
      </c>
      <c r="B1677" s="16" t="s">
        <v>1507</v>
      </c>
      <c r="C1677" s="16" t="s">
        <v>23</v>
      </c>
      <c r="D1677" s="16" t="s">
        <v>24</v>
      </c>
      <c r="E1677" s="188" t="s">
        <v>6153</v>
      </c>
    </row>
    <row r="1678" spans="1:5" x14ac:dyDescent="0.25">
      <c r="A1678" s="356">
        <v>1958</v>
      </c>
      <c r="B1678" s="16" t="s">
        <v>1508</v>
      </c>
      <c r="C1678" s="16" t="s">
        <v>23</v>
      </c>
      <c r="D1678" s="16" t="s">
        <v>24</v>
      </c>
      <c r="E1678" s="188" t="s">
        <v>7906</v>
      </c>
    </row>
    <row r="1679" spans="1:5" x14ac:dyDescent="0.25">
      <c r="A1679" s="356">
        <v>1959</v>
      </c>
      <c r="B1679" s="16" t="s">
        <v>1509</v>
      </c>
      <c r="C1679" s="16" t="s">
        <v>23</v>
      </c>
      <c r="D1679" s="16" t="s">
        <v>24</v>
      </c>
      <c r="E1679" s="188" t="s">
        <v>7907</v>
      </c>
    </row>
    <row r="1680" spans="1:5" x14ac:dyDescent="0.25">
      <c r="A1680" s="356">
        <v>1925</v>
      </c>
      <c r="B1680" s="16" t="s">
        <v>1510</v>
      </c>
      <c r="C1680" s="16" t="s">
        <v>23</v>
      </c>
      <c r="D1680" s="16" t="s">
        <v>24</v>
      </c>
      <c r="E1680" s="188" t="s">
        <v>7908</v>
      </c>
    </row>
    <row r="1681" spans="1:5" x14ac:dyDescent="0.25">
      <c r="A1681" s="356">
        <v>1960</v>
      </c>
      <c r="B1681" s="16" t="s">
        <v>1511</v>
      </c>
      <c r="C1681" s="16" t="s">
        <v>23</v>
      </c>
      <c r="D1681" s="16" t="s">
        <v>24</v>
      </c>
      <c r="E1681" s="188" t="s">
        <v>7909</v>
      </c>
    </row>
    <row r="1682" spans="1:5" x14ac:dyDescent="0.25">
      <c r="A1682" s="356">
        <v>1961</v>
      </c>
      <c r="B1682" s="16" t="s">
        <v>1512</v>
      </c>
      <c r="C1682" s="16" t="s">
        <v>23</v>
      </c>
      <c r="D1682" s="16" t="s">
        <v>24</v>
      </c>
      <c r="E1682" s="188" t="s">
        <v>7910</v>
      </c>
    </row>
    <row r="1683" spans="1:5" x14ac:dyDescent="0.25">
      <c r="A1683" s="356">
        <v>38426</v>
      </c>
      <c r="B1683" s="16" t="s">
        <v>7911</v>
      </c>
      <c r="C1683" s="16" t="s">
        <v>23</v>
      </c>
      <c r="D1683" s="16" t="s">
        <v>24</v>
      </c>
      <c r="E1683" s="188" t="s">
        <v>7912</v>
      </c>
    </row>
    <row r="1684" spans="1:5" x14ac:dyDescent="0.25">
      <c r="A1684" s="356">
        <v>38423</v>
      </c>
      <c r="B1684" s="16" t="s">
        <v>7913</v>
      </c>
      <c r="C1684" s="16" t="s">
        <v>23</v>
      </c>
      <c r="D1684" s="16" t="s">
        <v>24</v>
      </c>
      <c r="E1684" s="188" t="s">
        <v>6699</v>
      </c>
    </row>
    <row r="1685" spans="1:5" x14ac:dyDescent="0.25">
      <c r="A1685" s="356">
        <v>38421</v>
      </c>
      <c r="B1685" s="16" t="s">
        <v>7914</v>
      </c>
      <c r="C1685" s="16" t="s">
        <v>23</v>
      </c>
      <c r="D1685" s="16" t="s">
        <v>24</v>
      </c>
      <c r="E1685" s="188" t="s">
        <v>7915</v>
      </c>
    </row>
    <row r="1686" spans="1:5" x14ac:dyDescent="0.25">
      <c r="A1686" s="356">
        <v>38422</v>
      </c>
      <c r="B1686" s="16" t="s">
        <v>7916</v>
      </c>
      <c r="C1686" s="16" t="s">
        <v>23</v>
      </c>
      <c r="D1686" s="16" t="s">
        <v>24</v>
      </c>
      <c r="E1686" s="188" t="s">
        <v>7802</v>
      </c>
    </row>
    <row r="1687" spans="1:5" x14ac:dyDescent="0.25">
      <c r="A1687" s="356">
        <v>39866</v>
      </c>
      <c r="B1687" s="16" t="s">
        <v>1513</v>
      </c>
      <c r="C1687" s="16" t="s">
        <v>23</v>
      </c>
      <c r="D1687" s="16" t="s">
        <v>27</v>
      </c>
      <c r="E1687" s="188" t="s">
        <v>7917</v>
      </c>
    </row>
    <row r="1688" spans="1:5" x14ac:dyDescent="0.25">
      <c r="A1688" s="356">
        <v>39867</v>
      </c>
      <c r="B1688" s="16" t="s">
        <v>1514</v>
      </c>
      <c r="C1688" s="16" t="s">
        <v>23</v>
      </c>
      <c r="D1688" s="16" t="s">
        <v>27</v>
      </c>
      <c r="E1688" s="188" t="s">
        <v>7918</v>
      </c>
    </row>
    <row r="1689" spans="1:5" x14ac:dyDescent="0.25">
      <c r="A1689" s="356">
        <v>39868</v>
      </c>
      <c r="B1689" s="16" t="s">
        <v>1515</v>
      </c>
      <c r="C1689" s="16" t="s">
        <v>23</v>
      </c>
      <c r="D1689" s="16" t="s">
        <v>27</v>
      </c>
      <c r="E1689" s="188" t="s">
        <v>6358</v>
      </c>
    </row>
    <row r="1690" spans="1:5" x14ac:dyDescent="0.25">
      <c r="A1690" s="356">
        <v>37999</v>
      </c>
      <c r="B1690" s="16" t="s">
        <v>1516</v>
      </c>
      <c r="C1690" s="16" t="s">
        <v>23</v>
      </c>
      <c r="D1690" s="16" t="s">
        <v>24</v>
      </c>
      <c r="E1690" s="188" t="s">
        <v>7867</v>
      </c>
    </row>
    <row r="1691" spans="1:5" x14ac:dyDescent="0.25">
      <c r="A1691" s="356">
        <v>38000</v>
      </c>
      <c r="B1691" s="16" t="s">
        <v>1517</v>
      </c>
      <c r="C1691" s="16" t="s">
        <v>23</v>
      </c>
      <c r="D1691" s="16" t="s">
        <v>24</v>
      </c>
      <c r="E1691" s="188" t="s">
        <v>5886</v>
      </c>
    </row>
    <row r="1692" spans="1:5" x14ac:dyDescent="0.25">
      <c r="A1692" s="356">
        <v>38129</v>
      </c>
      <c r="B1692" s="16" t="s">
        <v>1518</v>
      </c>
      <c r="C1692" s="16" t="s">
        <v>23</v>
      </c>
      <c r="D1692" s="16" t="s">
        <v>24</v>
      </c>
      <c r="E1692" s="188" t="s">
        <v>6291</v>
      </c>
    </row>
    <row r="1693" spans="1:5" x14ac:dyDescent="0.25">
      <c r="A1693" s="356">
        <v>38025</v>
      </c>
      <c r="B1693" s="16" t="s">
        <v>1519</v>
      </c>
      <c r="C1693" s="16" t="s">
        <v>23</v>
      </c>
      <c r="D1693" s="16" t="s">
        <v>24</v>
      </c>
      <c r="E1693" s="188" t="s">
        <v>5413</v>
      </c>
    </row>
    <row r="1694" spans="1:5" x14ac:dyDescent="0.25">
      <c r="A1694" s="356">
        <v>38026</v>
      </c>
      <c r="B1694" s="16" t="s">
        <v>1520</v>
      </c>
      <c r="C1694" s="16" t="s">
        <v>23</v>
      </c>
      <c r="D1694" s="16" t="s">
        <v>24</v>
      </c>
      <c r="E1694" s="188" t="s">
        <v>7919</v>
      </c>
    </row>
    <row r="1695" spans="1:5" x14ac:dyDescent="0.25">
      <c r="A1695" s="356">
        <v>1858</v>
      </c>
      <c r="B1695" s="16" t="s">
        <v>1521</v>
      </c>
      <c r="C1695" s="16" t="s">
        <v>23</v>
      </c>
      <c r="D1695" s="16" t="s">
        <v>27</v>
      </c>
      <c r="E1695" s="188" t="s">
        <v>7920</v>
      </c>
    </row>
    <row r="1696" spans="1:5" x14ac:dyDescent="0.25">
      <c r="A1696" s="356">
        <v>1844</v>
      </c>
      <c r="B1696" s="16" t="s">
        <v>1522</v>
      </c>
      <c r="C1696" s="16" t="s">
        <v>23</v>
      </c>
      <c r="D1696" s="16" t="s">
        <v>27</v>
      </c>
      <c r="E1696" s="188" t="s">
        <v>7921</v>
      </c>
    </row>
    <row r="1697" spans="1:5" x14ac:dyDescent="0.25">
      <c r="A1697" s="356">
        <v>1863</v>
      </c>
      <c r="B1697" s="16" t="s">
        <v>1523</v>
      </c>
      <c r="C1697" s="16" t="s">
        <v>23</v>
      </c>
      <c r="D1697" s="16" t="s">
        <v>27</v>
      </c>
      <c r="E1697" s="188" t="s">
        <v>7922</v>
      </c>
    </row>
    <row r="1698" spans="1:5" x14ac:dyDescent="0.25">
      <c r="A1698" s="356">
        <v>1865</v>
      </c>
      <c r="B1698" s="16" t="s">
        <v>1524</v>
      </c>
      <c r="C1698" s="16" t="s">
        <v>23</v>
      </c>
      <c r="D1698" s="16" t="s">
        <v>27</v>
      </c>
      <c r="E1698" s="188" t="s">
        <v>7923</v>
      </c>
    </row>
    <row r="1699" spans="1:5" x14ac:dyDescent="0.25">
      <c r="A1699" s="356">
        <v>36355</v>
      </c>
      <c r="B1699" s="16" t="s">
        <v>1525</v>
      </c>
      <c r="C1699" s="16" t="s">
        <v>23</v>
      </c>
      <c r="D1699" s="16" t="s">
        <v>27</v>
      </c>
      <c r="E1699" s="188" t="s">
        <v>6514</v>
      </c>
    </row>
    <row r="1700" spans="1:5" x14ac:dyDescent="0.25">
      <c r="A1700" s="356">
        <v>36356</v>
      </c>
      <c r="B1700" s="16" t="s">
        <v>1526</v>
      </c>
      <c r="C1700" s="16" t="s">
        <v>23</v>
      </c>
      <c r="D1700" s="16" t="s">
        <v>27</v>
      </c>
      <c r="E1700" s="188" t="s">
        <v>6654</v>
      </c>
    </row>
    <row r="1701" spans="1:5" x14ac:dyDescent="0.25">
      <c r="A1701" s="356">
        <v>1932</v>
      </c>
      <c r="B1701" s="16" t="s">
        <v>1527</v>
      </c>
      <c r="C1701" s="16" t="s">
        <v>23</v>
      </c>
      <c r="D1701" s="16" t="s">
        <v>24</v>
      </c>
      <c r="E1701" s="188" t="s">
        <v>7924</v>
      </c>
    </row>
    <row r="1702" spans="1:5" x14ac:dyDescent="0.25">
      <c r="A1702" s="356">
        <v>1933</v>
      </c>
      <c r="B1702" s="16" t="s">
        <v>1528</v>
      </c>
      <c r="C1702" s="16" t="s">
        <v>23</v>
      </c>
      <c r="D1702" s="16" t="s">
        <v>24</v>
      </c>
      <c r="E1702" s="188" t="s">
        <v>6432</v>
      </c>
    </row>
    <row r="1703" spans="1:5" x14ac:dyDescent="0.25">
      <c r="A1703" s="356">
        <v>1951</v>
      </c>
      <c r="B1703" s="16" t="s">
        <v>1529</v>
      </c>
      <c r="C1703" s="16" t="s">
        <v>23</v>
      </c>
      <c r="D1703" s="16" t="s">
        <v>24</v>
      </c>
      <c r="E1703" s="188" t="s">
        <v>7925</v>
      </c>
    </row>
    <row r="1704" spans="1:5" x14ac:dyDescent="0.25">
      <c r="A1704" s="356">
        <v>1966</v>
      </c>
      <c r="B1704" s="16" t="s">
        <v>1530</v>
      </c>
      <c r="C1704" s="16" t="s">
        <v>23</v>
      </c>
      <c r="D1704" s="16" t="s">
        <v>24</v>
      </c>
      <c r="E1704" s="188" t="s">
        <v>7926</v>
      </c>
    </row>
    <row r="1705" spans="1:5" x14ac:dyDescent="0.25">
      <c r="A1705" s="356">
        <v>1952</v>
      </c>
      <c r="B1705" s="16" t="s">
        <v>1531</v>
      </c>
      <c r="C1705" s="16" t="s">
        <v>23</v>
      </c>
      <c r="D1705" s="16" t="s">
        <v>24</v>
      </c>
      <c r="E1705" s="188" t="s">
        <v>7927</v>
      </c>
    </row>
    <row r="1706" spans="1:5" x14ac:dyDescent="0.25">
      <c r="A1706" s="356">
        <v>20104</v>
      </c>
      <c r="B1706" s="16" t="s">
        <v>1532</v>
      </c>
      <c r="C1706" s="16" t="s">
        <v>23</v>
      </c>
      <c r="D1706" s="16" t="s">
        <v>24</v>
      </c>
      <c r="E1706" s="188" t="s">
        <v>7928</v>
      </c>
    </row>
    <row r="1707" spans="1:5" x14ac:dyDescent="0.25">
      <c r="A1707" s="356">
        <v>20105</v>
      </c>
      <c r="B1707" s="16" t="s">
        <v>1533</v>
      </c>
      <c r="C1707" s="16" t="s">
        <v>23</v>
      </c>
      <c r="D1707" s="16" t="s">
        <v>24</v>
      </c>
      <c r="E1707" s="188" t="s">
        <v>7929</v>
      </c>
    </row>
    <row r="1708" spans="1:5" x14ac:dyDescent="0.25">
      <c r="A1708" s="356">
        <v>1965</v>
      </c>
      <c r="B1708" s="16" t="s">
        <v>1534</v>
      </c>
      <c r="C1708" s="16" t="s">
        <v>23</v>
      </c>
      <c r="D1708" s="16" t="s">
        <v>24</v>
      </c>
      <c r="E1708" s="188" t="s">
        <v>6254</v>
      </c>
    </row>
    <row r="1709" spans="1:5" x14ac:dyDescent="0.25">
      <c r="A1709" s="356">
        <v>10765</v>
      </c>
      <c r="B1709" s="16" t="s">
        <v>1535</v>
      </c>
      <c r="C1709" s="16" t="s">
        <v>23</v>
      </c>
      <c r="D1709" s="16" t="s">
        <v>24</v>
      </c>
      <c r="E1709" s="188" t="s">
        <v>6367</v>
      </c>
    </row>
    <row r="1710" spans="1:5" x14ac:dyDescent="0.25">
      <c r="A1710" s="356">
        <v>10767</v>
      </c>
      <c r="B1710" s="16" t="s">
        <v>1536</v>
      </c>
      <c r="C1710" s="16" t="s">
        <v>23</v>
      </c>
      <c r="D1710" s="16" t="s">
        <v>24</v>
      </c>
      <c r="E1710" s="188" t="s">
        <v>7930</v>
      </c>
    </row>
    <row r="1711" spans="1:5" x14ac:dyDescent="0.25">
      <c r="A1711" s="356">
        <v>1970</v>
      </c>
      <c r="B1711" s="16" t="s">
        <v>1537</v>
      </c>
      <c r="C1711" s="16" t="s">
        <v>23</v>
      </c>
      <c r="D1711" s="16" t="s">
        <v>24</v>
      </c>
      <c r="E1711" s="188" t="s">
        <v>7931</v>
      </c>
    </row>
    <row r="1712" spans="1:5" x14ac:dyDescent="0.25">
      <c r="A1712" s="356">
        <v>1967</v>
      </c>
      <c r="B1712" s="16" t="s">
        <v>1538</v>
      </c>
      <c r="C1712" s="16" t="s">
        <v>23</v>
      </c>
      <c r="D1712" s="16" t="s">
        <v>24</v>
      </c>
      <c r="E1712" s="188" t="s">
        <v>5752</v>
      </c>
    </row>
    <row r="1713" spans="1:5" x14ac:dyDescent="0.25">
      <c r="A1713" s="356">
        <v>1968</v>
      </c>
      <c r="B1713" s="16" t="s">
        <v>1539</v>
      </c>
      <c r="C1713" s="16" t="s">
        <v>23</v>
      </c>
      <c r="D1713" s="16" t="s">
        <v>24</v>
      </c>
      <c r="E1713" s="188" t="s">
        <v>7932</v>
      </c>
    </row>
    <row r="1714" spans="1:5" x14ac:dyDescent="0.25">
      <c r="A1714" s="356">
        <v>1969</v>
      </c>
      <c r="B1714" s="16" t="s">
        <v>1540</v>
      </c>
      <c r="C1714" s="16" t="s">
        <v>23</v>
      </c>
      <c r="D1714" s="16" t="s">
        <v>24</v>
      </c>
      <c r="E1714" s="188" t="s">
        <v>7933</v>
      </c>
    </row>
    <row r="1715" spans="1:5" x14ac:dyDescent="0.25">
      <c r="A1715" s="356">
        <v>1839</v>
      </c>
      <c r="B1715" s="16" t="s">
        <v>1541</v>
      </c>
      <c r="C1715" s="16" t="s">
        <v>23</v>
      </c>
      <c r="D1715" s="16" t="s">
        <v>27</v>
      </c>
      <c r="E1715" s="188" t="s">
        <v>7934</v>
      </c>
    </row>
    <row r="1716" spans="1:5" x14ac:dyDescent="0.25">
      <c r="A1716" s="356">
        <v>1835</v>
      </c>
      <c r="B1716" s="16" t="s">
        <v>1542</v>
      </c>
      <c r="C1716" s="16" t="s">
        <v>23</v>
      </c>
      <c r="D1716" s="16" t="s">
        <v>27</v>
      </c>
      <c r="E1716" s="188" t="s">
        <v>7780</v>
      </c>
    </row>
    <row r="1717" spans="1:5" x14ac:dyDescent="0.25">
      <c r="A1717" s="356">
        <v>1823</v>
      </c>
      <c r="B1717" s="16" t="s">
        <v>1543</v>
      </c>
      <c r="C1717" s="16" t="s">
        <v>23</v>
      </c>
      <c r="D1717" s="16" t="s">
        <v>27</v>
      </c>
      <c r="E1717" s="188" t="s">
        <v>5605</v>
      </c>
    </row>
    <row r="1718" spans="1:5" x14ac:dyDescent="0.25">
      <c r="A1718" s="356">
        <v>1827</v>
      </c>
      <c r="B1718" s="16" t="s">
        <v>1544</v>
      </c>
      <c r="C1718" s="16" t="s">
        <v>23</v>
      </c>
      <c r="D1718" s="16" t="s">
        <v>27</v>
      </c>
      <c r="E1718" s="188" t="s">
        <v>7935</v>
      </c>
    </row>
    <row r="1719" spans="1:5" x14ac:dyDescent="0.25">
      <c r="A1719" s="356">
        <v>1831</v>
      </c>
      <c r="B1719" s="16" t="s">
        <v>1545</v>
      </c>
      <c r="C1719" s="16" t="s">
        <v>23</v>
      </c>
      <c r="D1719" s="16" t="s">
        <v>27</v>
      </c>
      <c r="E1719" s="188" t="s">
        <v>7936</v>
      </c>
    </row>
    <row r="1720" spans="1:5" x14ac:dyDescent="0.25">
      <c r="A1720" s="356">
        <v>1825</v>
      </c>
      <c r="B1720" s="16" t="s">
        <v>1546</v>
      </c>
      <c r="C1720" s="16" t="s">
        <v>23</v>
      </c>
      <c r="D1720" s="16" t="s">
        <v>27</v>
      </c>
      <c r="E1720" s="188" t="s">
        <v>7937</v>
      </c>
    </row>
    <row r="1721" spans="1:5" x14ac:dyDescent="0.25">
      <c r="A1721" s="356">
        <v>1828</v>
      </c>
      <c r="B1721" s="16" t="s">
        <v>1547</v>
      </c>
      <c r="C1721" s="16" t="s">
        <v>23</v>
      </c>
      <c r="D1721" s="16" t="s">
        <v>27</v>
      </c>
      <c r="E1721" s="188" t="s">
        <v>7938</v>
      </c>
    </row>
    <row r="1722" spans="1:5" x14ac:dyDescent="0.25">
      <c r="A1722" s="356">
        <v>1845</v>
      </c>
      <c r="B1722" s="16" t="s">
        <v>1548</v>
      </c>
      <c r="C1722" s="16" t="s">
        <v>23</v>
      </c>
      <c r="D1722" s="16" t="s">
        <v>27</v>
      </c>
      <c r="E1722" s="188" t="s">
        <v>7939</v>
      </c>
    </row>
    <row r="1723" spans="1:5" x14ac:dyDescent="0.25">
      <c r="A1723" s="356">
        <v>1824</v>
      </c>
      <c r="B1723" s="16" t="s">
        <v>1549</v>
      </c>
      <c r="C1723" s="16" t="s">
        <v>23</v>
      </c>
      <c r="D1723" s="16" t="s">
        <v>27</v>
      </c>
      <c r="E1723" s="188" t="s">
        <v>7940</v>
      </c>
    </row>
    <row r="1724" spans="1:5" x14ac:dyDescent="0.25">
      <c r="A1724" s="356">
        <v>1941</v>
      </c>
      <c r="B1724" s="16" t="s">
        <v>1550</v>
      </c>
      <c r="C1724" s="16" t="s">
        <v>23</v>
      </c>
      <c r="D1724" s="16" t="s">
        <v>24</v>
      </c>
      <c r="E1724" s="188" t="s">
        <v>7941</v>
      </c>
    </row>
    <row r="1725" spans="1:5" x14ac:dyDescent="0.25">
      <c r="A1725" s="356">
        <v>1940</v>
      </c>
      <c r="B1725" s="16" t="s">
        <v>1551</v>
      </c>
      <c r="C1725" s="16" t="s">
        <v>23</v>
      </c>
      <c r="D1725" s="16" t="s">
        <v>24</v>
      </c>
      <c r="E1725" s="188" t="s">
        <v>7942</v>
      </c>
    </row>
    <row r="1726" spans="1:5" x14ac:dyDescent="0.25">
      <c r="A1726" s="356">
        <v>1937</v>
      </c>
      <c r="B1726" s="16" t="s">
        <v>1552</v>
      </c>
      <c r="C1726" s="16" t="s">
        <v>23</v>
      </c>
      <c r="D1726" s="16" t="s">
        <v>24</v>
      </c>
      <c r="E1726" s="188" t="s">
        <v>5799</v>
      </c>
    </row>
    <row r="1727" spans="1:5" x14ac:dyDescent="0.25">
      <c r="A1727" s="356">
        <v>1939</v>
      </c>
      <c r="B1727" s="16" t="s">
        <v>1553</v>
      </c>
      <c r="C1727" s="16" t="s">
        <v>23</v>
      </c>
      <c r="D1727" s="16" t="s">
        <v>24</v>
      </c>
      <c r="E1727" s="188" t="s">
        <v>6085</v>
      </c>
    </row>
    <row r="1728" spans="1:5" x14ac:dyDescent="0.25">
      <c r="A1728" s="356">
        <v>1942</v>
      </c>
      <c r="B1728" s="16" t="s">
        <v>1554</v>
      </c>
      <c r="C1728" s="16" t="s">
        <v>23</v>
      </c>
      <c r="D1728" s="16" t="s">
        <v>24</v>
      </c>
      <c r="E1728" s="188" t="s">
        <v>7137</v>
      </c>
    </row>
    <row r="1729" spans="1:5" x14ac:dyDescent="0.25">
      <c r="A1729" s="356">
        <v>1938</v>
      </c>
      <c r="B1729" s="16" t="s">
        <v>1555</v>
      </c>
      <c r="C1729" s="16" t="s">
        <v>23</v>
      </c>
      <c r="D1729" s="16" t="s">
        <v>24</v>
      </c>
      <c r="E1729" s="188" t="s">
        <v>5999</v>
      </c>
    </row>
    <row r="1730" spans="1:5" x14ac:dyDescent="0.25">
      <c r="A1730" s="356">
        <v>42692</v>
      </c>
      <c r="B1730" s="16" t="s">
        <v>1556</v>
      </c>
      <c r="C1730" s="16" t="s">
        <v>23</v>
      </c>
      <c r="D1730" s="16" t="s">
        <v>27</v>
      </c>
      <c r="E1730" s="188" t="s">
        <v>7943</v>
      </c>
    </row>
    <row r="1731" spans="1:5" x14ac:dyDescent="0.25">
      <c r="A1731" s="356">
        <v>42693</v>
      </c>
      <c r="B1731" s="16" t="s">
        <v>1557</v>
      </c>
      <c r="C1731" s="16" t="s">
        <v>23</v>
      </c>
      <c r="D1731" s="16" t="s">
        <v>27</v>
      </c>
      <c r="E1731" s="188" t="s">
        <v>7944</v>
      </c>
    </row>
    <row r="1732" spans="1:5" x14ac:dyDescent="0.25">
      <c r="A1732" s="356">
        <v>42695</v>
      </c>
      <c r="B1732" s="16" t="s">
        <v>1558</v>
      </c>
      <c r="C1732" s="16" t="s">
        <v>23</v>
      </c>
      <c r="D1732" s="16" t="s">
        <v>27</v>
      </c>
      <c r="E1732" s="188" t="s">
        <v>7945</v>
      </c>
    </row>
    <row r="1733" spans="1:5" x14ac:dyDescent="0.25">
      <c r="A1733" s="356">
        <v>42694</v>
      </c>
      <c r="B1733" s="16" t="s">
        <v>1559</v>
      </c>
      <c r="C1733" s="16" t="s">
        <v>23</v>
      </c>
      <c r="D1733" s="16" t="s">
        <v>27</v>
      </c>
      <c r="E1733" s="188" t="s">
        <v>7946</v>
      </c>
    </row>
    <row r="1734" spans="1:5" x14ac:dyDescent="0.25">
      <c r="A1734" s="356">
        <v>20097</v>
      </c>
      <c r="B1734" s="16" t="s">
        <v>7947</v>
      </c>
      <c r="C1734" s="16" t="s">
        <v>23</v>
      </c>
      <c r="D1734" s="16" t="s">
        <v>24</v>
      </c>
      <c r="E1734" s="188" t="s">
        <v>6302</v>
      </c>
    </row>
    <row r="1735" spans="1:5" x14ac:dyDescent="0.25">
      <c r="A1735" s="356">
        <v>20098</v>
      </c>
      <c r="B1735" s="16" t="s">
        <v>7948</v>
      </c>
      <c r="C1735" s="16" t="s">
        <v>23</v>
      </c>
      <c r="D1735" s="16" t="s">
        <v>24</v>
      </c>
      <c r="E1735" s="188" t="s">
        <v>7949</v>
      </c>
    </row>
    <row r="1736" spans="1:5" x14ac:dyDescent="0.25">
      <c r="A1736" s="356">
        <v>20096</v>
      </c>
      <c r="B1736" s="16" t="s">
        <v>7950</v>
      </c>
      <c r="C1736" s="16" t="s">
        <v>23</v>
      </c>
      <c r="D1736" s="16" t="s">
        <v>24</v>
      </c>
      <c r="E1736" s="188" t="s">
        <v>6454</v>
      </c>
    </row>
    <row r="1737" spans="1:5" x14ac:dyDescent="0.25">
      <c r="A1737" s="356">
        <v>1964</v>
      </c>
      <c r="B1737" s="16" t="s">
        <v>1560</v>
      </c>
      <c r="C1737" s="16" t="s">
        <v>23</v>
      </c>
      <c r="D1737" s="16" t="s">
        <v>24</v>
      </c>
      <c r="E1737" s="188" t="s">
        <v>7696</v>
      </c>
    </row>
    <row r="1738" spans="1:5" x14ac:dyDescent="0.25">
      <c r="A1738" s="356">
        <v>1880</v>
      </c>
      <c r="B1738" s="16" t="s">
        <v>1561</v>
      </c>
      <c r="C1738" s="16" t="s">
        <v>23</v>
      </c>
      <c r="D1738" s="16" t="s">
        <v>24</v>
      </c>
      <c r="E1738" s="188" t="s">
        <v>5992</v>
      </c>
    </row>
    <row r="1739" spans="1:5" x14ac:dyDescent="0.25">
      <c r="A1739" s="356">
        <v>39274</v>
      </c>
      <c r="B1739" s="16" t="s">
        <v>1562</v>
      </c>
      <c r="C1739" s="16" t="s">
        <v>23</v>
      </c>
      <c r="D1739" s="16" t="s">
        <v>24</v>
      </c>
      <c r="E1739" s="188" t="s">
        <v>5459</v>
      </c>
    </row>
    <row r="1740" spans="1:5" x14ac:dyDescent="0.25">
      <c r="A1740" s="356">
        <v>2628</v>
      </c>
      <c r="B1740" s="16" t="s">
        <v>1563</v>
      </c>
      <c r="C1740" s="16" t="s">
        <v>23</v>
      </c>
      <c r="D1740" s="16" t="s">
        <v>24</v>
      </c>
      <c r="E1740" s="188" t="s">
        <v>7951</v>
      </c>
    </row>
    <row r="1741" spans="1:5" x14ac:dyDescent="0.25">
      <c r="A1741" s="356">
        <v>2622</v>
      </c>
      <c r="B1741" s="16" t="s">
        <v>1564</v>
      </c>
      <c r="C1741" s="16" t="s">
        <v>23</v>
      </c>
      <c r="D1741" s="16" t="s">
        <v>24</v>
      </c>
      <c r="E1741" s="188" t="s">
        <v>7219</v>
      </c>
    </row>
    <row r="1742" spans="1:5" x14ac:dyDescent="0.25">
      <c r="A1742" s="356">
        <v>2623</v>
      </c>
      <c r="B1742" s="16" t="s">
        <v>1565</v>
      </c>
      <c r="C1742" s="16" t="s">
        <v>23</v>
      </c>
      <c r="D1742" s="16" t="s">
        <v>24</v>
      </c>
      <c r="E1742" s="188" t="s">
        <v>5732</v>
      </c>
    </row>
    <row r="1743" spans="1:5" x14ac:dyDescent="0.25">
      <c r="A1743" s="356">
        <v>2624</v>
      </c>
      <c r="B1743" s="16" t="s">
        <v>1566</v>
      </c>
      <c r="C1743" s="16" t="s">
        <v>23</v>
      </c>
      <c r="D1743" s="16" t="s">
        <v>24</v>
      </c>
      <c r="E1743" s="188" t="s">
        <v>5482</v>
      </c>
    </row>
    <row r="1744" spans="1:5" x14ac:dyDescent="0.25">
      <c r="A1744" s="356">
        <v>2625</v>
      </c>
      <c r="B1744" s="16" t="s">
        <v>1567</v>
      </c>
      <c r="C1744" s="16" t="s">
        <v>23</v>
      </c>
      <c r="D1744" s="16" t="s">
        <v>24</v>
      </c>
      <c r="E1744" s="188" t="s">
        <v>7952</v>
      </c>
    </row>
    <row r="1745" spans="1:5" x14ac:dyDescent="0.25">
      <c r="A1745" s="356">
        <v>2626</v>
      </c>
      <c r="B1745" s="16" t="s">
        <v>1568</v>
      </c>
      <c r="C1745" s="16" t="s">
        <v>23</v>
      </c>
      <c r="D1745" s="16" t="s">
        <v>24</v>
      </c>
      <c r="E1745" s="188" t="s">
        <v>7953</v>
      </c>
    </row>
    <row r="1746" spans="1:5" x14ac:dyDescent="0.25">
      <c r="A1746" s="356">
        <v>2630</v>
      </c>
      <c r="B1746" s="16" t="s">
        <v>1569</v>
      </c>
      <c r="C1746" s="16" t="s">
        <v>23</v>
      </c>
      <c r="D1746" s="16" t="s">
        <v>24</v>
      </c>
      <c r="E1746" s="188" t="s">
        <v>7954</v>
      </c>
    </row>
    <row r="1747" spans="1:5" x14ac:dyDescent="0.25">
      <c r="A1747" s="356">
        <v>2627</v>
      </c>
      <c r="B1747" s="16" t="s">
        <v>1570</v>
      </c>
      <c r="C1747" s="16" t="s">
        <v>23</v>
      </c>
      <c r="D1747" s="16" t="s">
        <v>24</v>
      </c>
      <c r="E1747" s="188" t="s">
        <v>7955</v>
      </c>
    </row>
    <row r="1748" spans="1:5" x14ac:dyDescent="0.25">
      <c r="A1748" s="356">
        <v>2629</v>
      </c>
      <c r="B1748" s="16" t="s">
        <v>1571</v>
      </c>
      <c r="C1748" s="16" t="s">
        <v>23</v>
      </c>
      <c r="D1748" s="16" t="s">
        <v>24</v>
      </c>
      <c r="E1748" s="188" t="s">
        <v>6562</v>
      </c>
    </row>
    <row r="1749" spans="1:5" x14ac:dyDescent="0.25">
      <c r="A1749" s="356">
        <v>12033</v>
      </c>
      <c r="B1749" s="16" t="s">
        <v>1572</v>
      </c>
      <c r="C1749" s="16" t="s">
        <v>23</v>
      </c>
      <c r="D1749" s="16" t="s">
        <v>24</v>
      </c>
      <c r="E1749" s="188" t="s">
        <v>5921</v>
      </c>
    </row>
    <row r="1750" spans="1:5" x14ac:dyDescent="0.25">
      <c r="A1750" s="356">
        <v>40408</v>
      </c>
      <c r="B1750" s="16" t="s">
        <v>1573</v>
      </c>
      <c r="C1750" s="16" t="s">
        <v>23</v>
      </c>
      <c r="D1750" s="16" t="s">
        <v>24</v>
      </c>
      <c r="E1750" s="188" t="s">
        <v>5802</v>
      </c>
    </row>
    <row r="1751" spans="1:5" x14ac:dyDescent="0.25">
      <c r="A1751" s="356">
        <v>40409</v>
      </c>
      <c r="B1751" s="16" t="s">
        <v>1574</v>
      </c>
      <c r="C1751" s="16" t="s">
        <v>23</v>
      </c>
      <c r="D1751" s="16" t="s">
        <v>24</v>
      </c>
      <c r="E1751" s="188" t="s">
        <v>5964</v>
      </c>
    </row>
    <row r="1752" spans="1:5" x14ac:dyDescent="0.25">
      <c r="A1752" s="356">
        <v>39276</v>
      </c>
      <c r="B1752" s="16" t="s">
        <v>1575</v>
      </c>
      <c r="C1752" s="16" t="s">
        <v>23</v>
      </c>
      <c r="D1752" s="16" t="s">
        <v>24</v>
      </c>
      <c r="E1752" s="188" t="s">
        <v>6013</v>
      </c>
    </row>
    <row r="1753" spans="1:5" x14ac:dyDescent="0.25">
      <c r="A1753" s="356">
        <v>39277</v>
      </c>
      <c r="B1753" s="16" t="s">
        <v>1576</v>
      </c>
      <c r="C1753" s="16" t="s">
        <v>23</v>
      </c>
      <c r="D1753" s="16" t="s">
        <v>24</v>
      </c>
      <c r="E1753" s="188" t="s">
        <v>6636</v>
      </c>
    </row>
    <row r="1754" spans="1:5" x14ac:dyDescent="0.25">
      <c r="A1754" s="356">
        <v>12034</v>
      </c>
      <c r="B1754" s="16" t="s">
        <v>1577</v>
      </c>
      <c r="C1754" s="16" t="s">
        <v>23</v>
      </c>
      <c r="D1754" s="16" t="s">
        <v>24</v>
      </c>
      <c r="E1754" s="188" t="s">
        <v>6169</v>
      </c>
    </row>
    <row r="1755" spans="1:5" x14ac:dyDescent="0.25">
      <c r="A1755" s="356">
        <v>39879</v>
      </c>
      <c r="B1755" s="16" t="s">
        <v>1578</v>
      </c>
      <c r="C1755" s="16" t="s">
        <v>23</v>
      </c>
      <c r="D1755" s="16" t="s">
        <v>27</v>
      </c>
      <c r="E1755" s="188" t="s">
        <v>5674</v>
      </c>
    </row>
    <row r="1756" spans="1:5" x14ac:dyDescent="0.25">
      <c r="A1756" s="356">
        <v>39880</v>
      </c>
      <c r="B1756" s="16" t="s">
        <v>1579</v>
      </c>
      <c r="C1756" s="16" t="s">
        <v>23</v>
      </c>
      <c r="D1756" s="16" t="s">
        <v>27</v>
      </c>
      <c r="E1756" s="188" t="s">
        <v>6636</v>
      </c>
    </row>
    <row r="1757" spans="1:5" x14ac:dyDescent="0.25">
      <c r="A1757" s="356">
        <v>39881</v>
      </c>
      <c r="B1757" s="16" t="s">
        <v>1580</v>
      </c>
      <c r="C1757" s="16" t="s">
        <v>23</v>
      </c>
      <c r="D1757" s="16" t="s">
        <v>27</v>
      </c>
      <c r="E1757" s="188" t="s">
        <v>6689</v>
      </c>
    </row>
    <row r="1758" spans="1:5" x14ac:dyDescent="0.25">
      <c r="A1758" s="356">
        <v>39882</v>
      </c>
      <c r="B1758" s="16" t="s">
        <v>1581</v>
      </c>
      <c r="C1758" s="16" t="s">
        <v>23</v>
      </c>
      <c r="D1758" s="16" t="s">
        <v>27</v>
      </c>
      <c r="E1758" s="188" t="s">
        <v>6293</v>
      </c>
    </row>
    <row r="1759" spans="1:5" x14ac:dyDescent="0.25">
      <c r="A1759" s="356">
        <v>39883</v>
      </c>
      <c r="B1759" s="16" t="s">
        <v>1582</v>
      </c>
      <c r="C1759" s="16" t="s">
        <v>23</v>
      </c>
      <c r="D1759" s="16" t="s">
        <v>27</v>
      </c>
      <c r="E1759" s="188" t="s">
        <v>7956</v>
      </c>
    </row>
    <row r="1760" spans="1:5" x14ac:dyDescent="0.25">
      <c r="A1760" s="356">
        <v>39884</v>
      </c>
      <c r="B1760" s="16" t="s">
        <v>1583</v>
      </c>
      <c r="C1760" s="16" t="s">
        <v>23</v>
      </c>
      <c r="D1760" s="16" t="s">
        <v>27</v>
      </c>
      <c r="E1760" s="188" t="s">
        <v>7957</v>
      </c>
    </row>
    <row r="1761" spans="1:5" x14ac:dyDescent="0.25">
      <c r="A1761" s="356">
        <v>39885</v>
      </c>
      <c r="B1761" s="16" t="s">
        <v>1584</v>
      </c>
      <c r="C1761" s="16" t="s">
        <v>23</v>
      </c>
      <c r="D1761" s="16" t="s">
        <v>27</v>
      </c>
      <c r="E1761" s="188" t="s">
        <v>7958</v>
      </c>
    </row>
    <row r="1762" spans="1:5" x14ac:dyDescent="0.25">
      <c r="A1762" s="356">
        <v>1777</v>
      </c>
      <c r="B1762" s="16" t="s">
        <v>1585</v>
      </c>
      <c r="C1762" s="16" t="s">
        <v>23</v>
      </c>
      <c r="D1762" s="16" t="s">
        <v>27</v>
      </c>
      <c r="E1762" s="188" t="s">
        <v>7959</v>
      </c>
    </row>
    <row r="1763" spans="1:5" x14ac:dyDescent="0.25">
      <c r="A1763" s="356">
        <v>1819</v>
      </c>
      <c r="B1763" s="16" t="s">
        <v>1586</v>
      </c>
      <c r="C1763" s="16" t="s">
        <v>23</v>
      </c>
      <c r="D1763" s="16" t="s">
        <v>27</v>
      </c>
      <c r="E1763" s="188" t="s">
        <v>7960</v>
      </c>
    </row>
    <row r="1764" spans="1:5" x14ac:dyDescent="0.25">
      <c r="A1764" s="356">
        <v>1775</v>
      </c>
      <c r="B1764" s="16" t="s">
        <v>1587</v>
      </c>
      <c r="C1764" s="16" t="s">
        <v>23</v>
      </c>
      <c r="D1764" s="16" t="s">
        <v>27</v>
      </c>
      <c r="E1764" s="188" t="s">
        <v>6462</v>
      </c>
    </row>
    <row r="1765" spans="1:5" x14ac:dyDescent="0.25">
      <c r="A1765" s="356">
        <v>1776</v>
      </c>
      <c r="B1765" s="16" t="s">
        <v>1588</v>
      </c>
      <c r="C1765" s="16" t="s">
        <v>23</v>
      </c>
      <c r="D1765" s="16" t="s">
        <v>27</v>
      </c>
      <c r="E1765" s="188" t="s">
        <v>7961</v>
      </c>
    </row>
    <row r="1766" spans="1:5" x14ac:dyDescent="0.25">
      <c r="A1766" s="356">
        <v>1778</v>
      </c>
      <c r="B1766" s="16" t="s">
        <v>1589</v>
      </c>
      <c r="C1766" s="16" t="s">
        <v>23</v>
      </c>
      <c r="D1766" s="16" t="s">
        <v>27</v>
      </c>
      <c r="E1766" s="188" t="s">
        <v>7962</v>
      </c>
    </row>
    <row r="1767" spans="1:5" x14ac:dyDescent="0.25">
      <c r="A1767" s="356">
        <v>1818</v>
      </c>
      <c r="B1767" s="16" t="s">
        <v>1590</v>
      </c>
      <c r="C1767" s="16" t="s">
        <v>23</v>
      </c>
      <c r="D1767" s="16" t="s">
        <v>27</v>
      </c>
      <c r="E1767" s="188" t="s">
        <v>7963</v>
      </c>
    </row>
    <row r="1768" spans="1:5" x14ac:dyDescent="0.25">
      <c r="A1768" s="356">
        <v>1820</v>
      </c>
      <c r="B1768" s="16" t="s">
        <v>1591</v>
      </c>
      <c r="C1768" s="16" t="s">
        <v>23</v>
      </c>
      <c r="D1768" s="16" t="s">
        <v>27</v>
      </c>
      <c r="E1768" s="188" t="s">
        <v>6592</v>
      </c>
    </row>
    <row r="1769" spans="1:5" x14ac:dyDescent="0.25">
      <c r="A1769" s="356">
        <v>1779</v>
      </c>
      <c r="B1769" s="16" t="s">
        <v>1592</v>
      </c>
      <c r="C1769" s="16" t="s">
        <v>23</v>
      </c>
      <c r="D1769" s="16" t="s">
        <v>27</v>
      </c>
      <c r="E1769" s="188" t="s">
        <v>7964</v>
      </c>
    </row>
    <row r="1770" spans="1:5" x14ac:dyDescent="0.25">
      <c r="A1770" s="356">
        <v>1780</v>
      </c>
      <c r="B1770" s="16" t="s">
        <v>1593</v>
      </c>
      <c r="C1770" s="16" t="s">
        <v>23</v>
      </c>
      <c r="D1770" s="16" t="s">
        <v>27</v>
      </c>
      <c r="E1770" s="188" t="s">
        <v>7965</v>
      </c>
    </row>
    <row r="1771" spans="1:5" x14ac:dyDescent="0.25">
      <c r="A1771" s="356">
        <v>1783</v>
      </c>
      <c r="B1771" s="16" t="s">
        <v>1594</v>
      </c>
      <c r="C1771" s="16" t="s">
        <v>23</v>
      </c>
      <c r="D1771" s="16" t="s">
        <v>27</v>
      </c>
      <c r="E1771" s="188" t="s">
        <v>7966</v>
      </c>
    </row>
    <row r="1772" spans="1:5" x14ac:dyDescent="0.25">
      <c r="A1772" s="356">
        <v>1782</v>
      </c>
      <c r="B1772" s="16" t="s">
        <v>1595</v>
      </c>
      <c r="C1772" s="16" t="s">
        <v>23</v>
      </c>
      <c r="D1772" s="16" t="s">
        <v>27</v>
      </c>
      <c r="E1772" s="188" t="s">
        <v>7345</v>
      </c>
    </row>
    <row r="1773" spans="1:5" x14ac:dyDescent="0.25">
      <c r="A1773" s="356">
        <v>1817</v>
      </c>
      <c r="B1773" s="16" t="s">
        <v>1596</v>
      </c>
      <c r="C1773" s="16" t="s">
        <v>23</v>
      </c>
      <c r="D1773" s="16" t="s">
        <v>27</v>
      </c>
      <c r="E1773" s="188" t="s">
        <v>6323</v>
      </c>
    </row>
    <row r="1774" spans="1:5" x14ac:dyDescent="0.25">
      <c r="A1774" s="356">
        <v>1781</v>
      </c>
      <c r="B1774" s="16" t="s">
        <v>1597</v>
      </c>
      <c r="C1774" s="16" t="s">
        <v>23</v>
      </c>
      <c r="D1774" s="16" t="s">
        <v>27</v>
      </c>
      <c r="E1774" s="188" t="s">
        <v>7967</v>
      </c>
    </row>
    <row r="1775" spans="1:5" x14ac:dyDescent="0.25">
      <c r="A1775" s="356">
        <v>1784</v>
      </c>
      <c r="B1775" s="16" t="s">
        <v>1598</v>
      </c>
      <c r="C1775" s="16" t="s">
        <v>23</v>
      </c>
      <c r="D1775" s="16" t="s">
        <v>27</v>
      </c>
      <c r="E1775" s="188" t="s">
        <v>7968</v>
      </c>
    </row>
    <row r="1776" spans="1:5" x14ac:dyDescent="0.25">
      <c r="A1776" s="356">
        <v>1810</v>
      </c>
      <c r="B1776" s="16" t="s">
        <v>1599</v>
      </c>
      <c r="C1776" s="16" t="s">
        <v>23</v>
      </c>
      <c r="D1776" s="16" t="s">
        <v>27</v>
      </c>
      <c r="E1776" s="188" t="s">
        <v>7969</v>
      </c>
    </row>
    <row r="1777" spans="1:5" x14ac:dyDescent="0.25">
      <c r="A1777" s="356">
        <v>1811</v>
      </c>
      <c r="B1777" s="16" t="s">
        <v>1600</v>
      </c>
      <c r="C1777" s="16" t="s">
        <v>23</v>
      </c>
      <c r="D1777" s="16" t="s">
        <v>27</v>
      </c>
      <c r="E1777" s="188" t="s">
        <v>6232</v>
      </c>
    </row>
    <row r="1778" spans="1:5" x14ac:dyDescent="0.25">
      <c r="A1778" s="356">
        <v>1812</v>
      </c>
      <c r="B1778" s="16" t="s">
        <v>1601</v>
      </c>
      <c r="C1778" s="16" t="s">
        <v>23</v>
      </c>
      <c r="D1778" s="16" t="s">
        <v>27</v>
      </c>
      <c r="E1778" s="188" t="s">
        <v>7970</v>
      </c>
    </row>
    <row r="1779" spans="1:5" x14ac:dyDescent="0.25">
      <c r="A1779" s="356">
        <v>40386</v>
      </c>
      <c r="B1779" s="16" t="s">
        <v>1602</v>
      </c>
      <c r="C1779" s="16" t="s">
        <v>23</v>
      </c>
      <c r="D1779" s="16" t="s">
        <v>27</v>
      </c>
      <c r="E1779" s="188" t="s">
        <v>7971</v>
      </c>
    </row>
    <row r="1780" spans="1:5" x14ac:dyDescent="0.25">
      <c r="A1780" s="356">
        <v>40384</v>
      </c>
      <c r="B1780" s="16" t="s">
        <v>1603</v>
      </c>
      <c r="C1780" s="16" t="s">
        <v>23</v>
      </c>
      <c r="D1780" s="16" t="s">
        <v>27</v>
      </c>
      <c r="E1780" s="188" t="s">
        <v>5538</v>
      </c>
    </row>
    <row r="1781" spans="1:5" x14ac:dyDescent="0.25">
      <c r="A1781" s="356">
        <v>40379</v>
      </c>
      <c r="B1781" s="16" t="s">
        <v>1604</v>
      </c>
      <c r="C1781" s="16" t="s">
        <v>23</v>
      </c>
      <c r="D1781" s="16" t="s">
        <v>27</v>
      </c>
      <c r="E1781" s="188" t="s">
        <v>7972</v>
      </c>
    </row>
    <row r="1782" spans="1:5" x14ac:dyDescent="0.25">
      <c r="A1782" s="356">
        <v>40423</v>
      </c>
      <c r="B1782" s="16" t="s">
        <v>1605</v>
      </c>
      <c r="C1782" s="16" t="s">
        <v>23</v>
      </c>
      <c r="D1782" s="16" t="s">
        <v>27</v>
      </c>
      <c r="E1782" s="188" t="s">
        <v>7231</v>
      </c>
    </row>
    <row r="1783" spans="1:5" x14ac:dyDescent="0.25">
      <c r="A1783" s="356">
        <v>40389</v>
      </c>
      <c r="B1783" s="16" t="s">
        <v>1606</v>
      </c>
      <c r="C1783" s="16" t="s">
        <v>23</v>
      </c>
      <c r="D1783" s="16" t="s">
        <v>27</v>
      </c>
      <c r="E1783" s="188" t="s">
        <v>7973</v>
      </c>
    </row>
    <row r="1784" spans="1:5" x14ac:dyDescent="0.25">
      <c r="A1784" s="356">
        <v>40388</v>
      </c>
      <c r="B1784" s="16" t="s">
        <v>1607</v>
      </c>
      <c r="C1784" s="16" t="s">
        <v>23</v>
      </c>
      <c r="D1784" s="16" t="s">
        <v>27</v>
      </c>
      <c r="E1784" s="188" t="s">
        <v>7974</v>
      </c>
    </row>
    <row r="1785" spans="1:5" x14ac:dyDescent="0.25">
      <c r="A1785" s="356">
        <v>40381</v>
      </c>
      <c r="B1785" s="16" t="s">
        <v>1608</v>
      </c>
      <c r="C1785" s="16" t="s">
        <v>23</v>
      </c>
      <c r="D1785" s="16" t="s">
        <v>27</v>
      </c>
      <c r="E1785" s="188" t="s">
        <v>7975</v>
      </c>
    </row>
    <row r="1786" spans="1:5" x14ac:dyDescent="0.25">
      <c r="A1786" s="356">
        <v>40391</v>
      </c>
      <c r="B1786" s="16" t="s">
        <v>1609</v>
      </c>
      <c r="C1786" s="16" t="s">
        <v>23</v>
      </c>
      <c r="D1786" s="16" t="s">
        <v>27</v>
      </c>
      <c r="E1786" s="188" t="s">
        <v>7976</v>
      </c>
    </row>
    <row r="1787" spans="1:5" x14ac:dyDescent="0.25">
      <c r="A1787" s="356">
        <v>40414</v>
      </c>
      <c r="B1787" s="16" t="s">
        <v>1610</v>
      </c>
      <c r="C1787" s="16" t="s">
        <v>23</v>
      </c>
      <c r="D1787" s="16" t="s">
        <v>27</v>
      </c>
      <c r="E1787" s="188" t="s">
        <v>6264</v>
      </c>
    </row>
    <row r="1788" spans="1:5" x14ac:dyDescent="0.25">
      <c r="A1788" s="356">
        <v>40416</v>
      </c>
      <c r="B1788" s="16" t="s">
        <v>1611</v>
      </c>
      <c r="C1788" s="16" t="s">
        <v>23</v>
      </c>
      <c r="D1788" s="16" t="s">
        <v>27</v>
      </c>
      <c r="E1788" s="188" t="s">
        <v>7977</v>
      </c>
    </row>
    <row r="1789" spans="1:5" x14ac:dyDescent="0.25">
      <c r="A1789" s="356">
        <v>40418</v>
      </c>
      <c r="B1789" s="16" t="s">
        <v>1612</v>
      </c>
      <c r="C1789" s="16" t="s">
        <v>23</v>
      </c>
      <c r="D1789" s="16" t="s">
        <v>27</v>
      </c>
      <c r="E1789" s="188" t="s">
        <v>6547</v>
      </c>
    </row>
    <row r="1790" spans="1:5" x14ac:dyDescent="0.25">
      <c r="A1790" s="356">
        <v>2609</v>
      </c>
      <c r="B1790" s="16" t="s">
        <v>1613</v>
      </c>
      <c r="C1790" s="16" t="s">
        <v>23</v>
      </c>
      <c r="D1790" s="16" t="s">
        <v>24</v>
      </c>
      <c r="E1790" s="188" t="s">
        <v>7217</v>
      </c>
    </row>
    <row r="1791" spans="1:5" x14ac:dyDescent="0.25">
      <c r="A1791" s="356">
        <v>2634</v>
      </c>
      <c r="B1791" s="16" t="s">
        <v>1614</v>
      </c>
      <c r="C1791" s="16" t="s">
        <v>23</v>
      </c>
      <c r="D1791" s="16" t="s">
        <v>24</v>
      </c>
      <c r="E1791" s="188" t="s">
        <v>7978</v>
      </c>
    </row>
    <row r="1792" spans="1:5" x14ac:dyDescent="0.25">
      <c r="A1792" s="356">
        <v>2611</v>
      </c>
      <c r="B1792" s="16" t="s">
        <v>1615</v>
      </c>
      <c r="C1792" s="16" t="s">
        <v>23</v>
      </c>
      <c r="D1792" s="16" t="s">
        <v>24</v>
      </c>
      <c r="E1792" s="188" t="s">
        <v>5960</v>
      </c>
    </row>
    <row r="1793" spans="1:5" x14ac:dyDescent="0.25">
      <c r="A1793" s="356">
        <v>34359</v>
      </c>
      <c r="B1793" s="16" t="s">
        <v>1616</v>
      </c>
      <c r="C1793" s="16" t="s">
        <v>23</v>
      </c>
      <c r="D1793" s="16" t="s">
        <v>27</v>
      </c>
      <c r="E1793" s="188" t="s">
        <v>6666</v>
      </c>
    </row>
    <row r="1794" spans="1:5" x14ac:dyDescent="0.25">
      <c r="A1794" s="356">
        <v>1789</v>
      </c>
      <c r="B1794" s="16" t="s">
        <v>1617</v>
      </c>
      <c r="C1794" s="16" t="s">
        <v>23</v>
      </c>
      <c r="D1794" s="16" t="s">
        <v>27</v>
      </c>
      <c r="E1794" s="188" t="s">
        <v>7979</v>
      </c>
    </row>
    <row r="1795" spans="1:5" x14ac:dyDescent="0.25">
      <c r="A1795" s="356">
        <v>1788</v>
      </c>
      <c r="B1795" s="16" t="s">
        <v>1618</v>
      </c>
      <c r="C1795" s="16" t="s">
        <v>23</v>
      </c>
      <c r="D1795" s="16" t="s">
        <v>27</v>
      </c>
      <c r="E1795" s="188" t="s">
        <v>7980</v>
      </c>
    </row>
    <row r="1796" spans="1:5" x14ac:dyDescent="0.25">
      <c r="A1796" s="356">
        <v>1786</v>
      </c>
      <c r="B1796" s="16" t="s">
        <v>1619</v>
      </c>
      <c r="C1796" s="16" t="s">
        <v>23</v>
      </c>
      <c r="D1796" s="16" t="s">
        <v>27</v>
      </c>
      <c r="E1796" s="188" t="s">
        <v>6020</v>
      </c>
    </row>
    <row r="1797" spans="1:5" x14ac:dyDescent="0.25">
      <c r="A1797" s="356">
        <v>1787</v>
      </c>
      <c r="B1797" s="16" t="s">
        <v>1620</v>
      </c>
      <c r="C1797" s="16" t="s">
        <v>23</v>
      </c>
      <c r="D1797" s="16" t="s">
        <v>27</v>
      </c>
      <c r="E1797" s="188" t="s">
        <v>6066</v>
      </c>
    </row>
    <row r="1798" spans="1:5" x14ac:dyDescent="0.25">
      <c r="A1798" s="356">
        <v>1791</v>
      </c>
      <c r="B1798" s="16" t="s">
        <v>1621</v>
      </c>
      <c r="C1798" s="16" t="s">
        <v>23</v>
      </c>
      <c r="D1798" s="16" t="s">
        <v>27</v>
      </c>
      <c r="E1798" s="188" t="s">
        <v>7981</v>
      </c>
    </row>
    <row r="1799" spans="1:5" x14ac:dyDescent="0.25">
      <c r="A1799" s="356">
        <v>1790</v>
      </c>
      <c r="B1799" s="16" t="s">
        <v>1622</v>
      </c>
      <c r="C1799" s="16" t="s">
        <v>23</v>
      </c>
      <c r="D1799" s="16" t="s">
        <v>27</v>
      </c>
      <c r="E1799" s="188" t="s">
        <v>7982</v>
      </c>
    </row>
    <row r="1800" spans="1:5" x14ac:dyDescent="0.25">
      <c r="A1800" s="356">
        <v>1813</v>
      </c>
      <c r="B1800" s="16" t="s">
        <v>1623</v>
      </c>
      <c r="C1800" s="16" t="s">
        <v>23</v>
      </c>
      <c r="D1800" s="16" t="s">
        <v>27</v>
      </c>
      <c r="E1800" s="188" t="s">
        <v>7983</v>
      </c>
    </row>
    <row r="1801" spans="1:5" x14ac:dyDescent="0.25">
      <c r="A1801" s="356">
        <v>1792</v>
      </c>
      <c r="B1801" s="16" t="s">
        <v>1624</v>
      </c>
      <c r="C1801" s="16" t="s">
        <v>23</v>
      </c>
      <c r="D1801" s="16" t="s">
        <v>27</v>
      </c>
      <c r="E1801" s="188" t="s">
        <v>7984</v>
      </c>
    </row>
    <row r="1802" spans="1:5" x14ac:dyDescent="0.25">
      <c r="A1802" s="356">
        <v>1793</v>
      </c>
      <c r="B1802" s="16" t="s">
        <v>1625</v>
      </c>
      <c r="C1802" s="16" t="s">
        <v>23</v>
      </c>
      <c r="D1802" s="16" t="s">
        <v>27</v>
      </c>
      <c r="E1802" s="188" t="s">
        <v>7985</v>
      </c>
    </row>
    <row r="1803" spans="1:5" x14ac:dyDescent="0.25">
      <c r="A1803" s="356">
        <v>1809</v>
      </c>
      <c r="B1803" s="16" t="s">
        <v>1626</v>
      </c>
      <c r="C1803" s="16" t="s">
        <v>23</v>
      </c>
      <c r="D1803" s="16" t="s">
        <v>27</v>
      </c>
      <c r="E1803" s="188" t="s">
        <v>7986</v>
      </c>
    </row>
    <row r="1804" spans="1:5" x14ac:dyDescent="0.25">
      <c r="A1804" s="356">
        <v>1814</v>
      </c>
      <c r="B1804" s="16" t="s">
        <v>1627</v>
      </c>
      <c r="C1804" s="16" t="s">
        <v>23</v>
      </c>
      <c r="D1804" s="16" t="s">
        <v>27</v>
      </c>
      <c r="E1804" s="188" t="s">
        <v>7987</v>
      </c>
    </row>
    <row r="1805" spans="1:5" x14ac:dyDescent="0.25">
      <c r="A1805" s="356">
        <v>1803</v>
      </c>
      <c r="B1805" s="16" t="s">
        <v>1628</v>
      </c>
      <c r="C1805" s="16" t="s">
        <v>23</v>
      </c>
      <c r="D1805" s="16" t="s">
        <v>27</v>
      </c>
      <c r="E1805" s="188" t="s">
        <v>7988</v>
      </c>
    </row>
    <row r="1806" spans="1:5" x14ac:dyDescent="0.25">
      <c r="A1806" s="356">
        <v>1805</v>
      </c>
      <c r="B1806" s="16" t="s">
        <v>1629</v>
      </c>
      <c r="C1806" s="16" t="s">
        <v>23</v>
      </c>
      <c r="D1806" s="16" t="s">
        <v>27</v>
      </c>
      <c r="E1806" s="188" t="s">
        <v>6780</v>
      </c>
    </row>
    <row r="1807" spans="1:5" x14ac:dyDescent="0.25">
      <c r="A1807" s="356">
        <v>1821</v>
      </c>
      <c r="B1807" s="16" t="s">
        <v>1630</v>
      </c>
      <c r="C1807" s="16" t="s">
        <v>23</v>
      </c>
      <c r="D1807" s="16" t="s">
        <v>27</v>
      </c>
      <c r="E1807" s="188" t="s">
        <v>7989</v>
      </c>
    </row>
    <row r="1808" spans="1:5" x14ac:dyDescent="0.25">
      <c r="A1808" s="356">
        <v>1806</v>
      </c>
      <c r="B1808" s="16" t="s">
        <v>1631</v>
      </c>
      <c r="C1808" s="16" t="s">
        <v>23</v>
      </c>
      <c r="D1808" s="16" t="s">
        <v>27</v>
      </c>
      <c r="E1808" s="188" t="s">
        <v>7990</v>
      </c>
    </row>
    <row r="1809" spans="1:5" x14ac:dyDescent="0.25">
      <c r="A1809" s="356">
        <v>1804</v>
      </c>
      <c r="B1809" s="16" t="s">
        <v>1632</v>
      </c>
      <c r="C1809" s="16" t="s">
        <v>23</v>
      </c>
      <c r="D1809" s="16" t="s">
        <v>27</v>
      </c>
      <c r="E1809" s="188" t="s">
        <v>6086</v>
      </c>
    </row>
    <row r="1810" spans="1:5" x14ac:dyDescent="0.25">
      <c r="A1810" s="356">
        <v>1807</v>
      </c>
      <c r="B1810" s="16" t="s">
        <v>1633</v>
      </c>
      <c r="C1810" s="16" t="s">
        <v>23</v>
      </c>
      <c r="D1810" s="16" t="s">
        <v>27</v>
      </c>
      <c r="E1810" s="188" t="s">
        <v>7991</v>
      </c>
    </row>
    <row r="1811" spans="1:5" x14ac:dyDescent="0.25">
      <c r="A1811" s="356">
        <v>1808</v>
      </c>
      <c r="B1811" s="16" t="s">
        <v>1634</v>
      </c>
      <c r="C1811" s="16" t="s">
        <v>23</v>
      </c>
      <c r="D1811" s="16" t="s">
        <v>27</v>
      </c>
      <c r="E1811" s="188" t="s">
        <v>7992</v>
      </c>
    </row>
    <row r="1812" spans="1:5" x14ac:dyDescent="0.25">
      <c r="A1812" s="356">
        <v>1797</v>
      </c>
      <c r="B1812" s="16" t="s">
        <v>1635</v>
      </c>
      <c r="C1812" s="16" t="s">
        <v>23</v>
      </c>
      <c r="D1812" s="16" t="s">
        <v>27</v>
      </c>
      <c r="E1812" s="188" t="s">
        <v>7993</v>
      </c>
    </row>
    <row r="1813" spans="1:5" x14ac:dyDescent="0.25">
      <c r="A1813" s="356">
        <v>1796</v>
      </c>
      <c r="B1813" s="16" t="s">
        <v>1636</v>
      </c>
      <c r="C1813" s="16" t="s">
        <v>23</v>
      </c>
      <c r="D1813" s="16" t="s">
        <v>27</v>
      </c>
      <c r="E1813" s="188" t="s">
        <v>7994</v>
      </c>
    </row>
    <row r="1814" spans="1:5" x14ac:dyDescent="0.25">
      <c r="A1814" s="356">
        <v>1794</v>
      </c>
      <c r="B1814" s="16" t="s">
        <v>1637</v>
      </c>
      <c r="C1814" s="16" t="s">
        <v>23</v>
      </c>
      <c r="D1814" s="16" t="s">
        <v>27</v>
      </c>
      <c r="E1814" s="188" t="s">
        <v>7525</v>
      </c>
    </row>
    <row r="1815" spans="1:5" x14ac:dyDescent="0.25">
      <c r="A1815" s="356">
        <v>1816</v>
      </c>
      <c r="B1815" s="16" t="s">
        <v>1638</v>
      </c>
      <c r="C1815" s="16" t="s">
        <v>23</v>
      </c>
      <c r="D1815" s="16" t="s">
        <v>27</v>
      </c>
      <c r="E1815" s="188" t="s">
        <v>7995</v>
      </c>
    </row>
    <row r="1816" spans="1:5" x14ac:dyDescent="0.25">
      <c r="A1816" s="356">
        <v>1815</v>
      </c>
      <c r="B1816" s="16" t="s">
        <v>1639</v>
      </c>
      <c r="C1816" s="16" t="s">
        <v>23</v>
      </c>
      <c r="D1816" s="16" t="s">
        <v>27</v>
      </c>
      <c r="E1816" s="188" t="s">
        <v>7996</v>
      </c>
    </row>
    <row r="1817" spans="1:5" x14ac:dyDescent="0.25">
      <c r="A1817" s="356">
        <v>1798</v>
      </c>
      <c r="B1817" s="16" t="s">
        <v>1640</v>
      </c>
      <c r="C1817" s="16" t="s">
        <v>23</v>
      </c>
      <c r="D1817" s="16" t="s">
        <v>27</v>
      </c>
      <c r="E1817" s="188" t="s">
        <v>7997</v>
      </c>
    </row>
    <row r="1818" spans="1:5" x14ac:dyDescent="0.25">
      <c r="A1818" s="356">
        <v>1795</v>
      </c>
      <c r="B1818" s="16" t="s">
        <v>1641</v>
      </c>
      <c r="C1818" s="16" t="s">
        <v>23</v>
      </c>
      <c r="D1818" s="16" t="s">
        <v>27</v>
      </c>
      <c r="E1818" s="188" t="s">
        <v>7998</v>
      </c>
    </row>
    <row r="1819" spans="1:5" x14ac:dyDescent="0.25">
      <c r="A1819" s="356">
        <v>1799</v>
      </c>
      <c r="B1819" s="16" t="s">
        <v>1642</v>
      </c>
      <c r="C1819" s="16" t="s">
        <v>23</v>
      </c>
      <c r="D1819" s="16" t="s">
        <v>27</v>
      </c>
      <c r="E1819" s="188" t="s">
        <v>7999</v>
      </c>
    </row>
    <row r="1820" spans="1:5" x14ac:dyDescent="0.25">
      <c r="A1820" s="356">
        <v>1800</v>
      </c>
      <c r="B1820" s="16" t="s">
        <v>1643</v>
      </c>
      <c r="C1820" s="16" t="s">
        <v>23</v>
      </c>
      <c r="D1820" s="16" t="s">
        <v>27</v>
      </c>
      <c r="E1820" s="188" t="s">
        <v>8000</v>
      </c>
    </row>
    <row r="1821" spans="1:5" x14ac:dyDescent="0.25">
      <c r="A1821" s="356">
        <v>1802</v>
      </c>
      <c r="B1821" s="16" t="s">
        <v>1644</v>
      </c>
      <c r="C1821" s="16" t="s">
        <v>23</v>
      </c>
      <c r="D1821" s="16" t="s">
        <v>27</v>
      </c>
      <c r="E1821" s="188" t="s">
        <v>8001</v>
      </c>
    </row>
    <row r="1822" spans="1:5" x14ac:dyDescent="0.25">
      <c r="A1822" s="356">
        <v>40385</v>
      </c>
      <c r="B1822" s="16" t="s">
        <v>1645</v>
      </c>
      <c r="C1822" s="16" t="s">
        <v>23</v>
      </c>
      <c r="D1822" s="16" t="s">
        <v>27</v>
      </c>
      <c r="E1822" s="188" t="s">
        <v>7971</v>
      </c>
    </row>
    <row r="1823" spans="1:5" x14ac:dyDescent="0.25">
      <c r="A1823" s="356">
        <v>40383</v>
      </c>
      <c r="B1823" s="16" t="s">
        <v>1646</v>
      </c>
      <c r="C1823" s="16" t="s">
        <v>23</v>
      </c>
      <c r="D1823" s="16" t="s">
        <v>27</v>
      </c>
      <c r="E1823" s="188" t="s">
        <v>5538</v>
      </c>
    </row>
    <row r="1824" spans="1:5" x14ac:dyDescent="0.25">
      <c r="A1824" s="356">
        <v>40378</v>
      </c>
      <c r="B1824" s="16" t="s">
        <v>1647</v>
      </c>
      <c r="C1824" s="16" t="s">
        <v>23</v>
      </c>
      <c r="D1824" s="16" t="s">
        <v>27</v>
      </c>
      <c r="E1824" s="188" t="s">
        <v>7972</v>
      </c>
    </row>
    <row r="1825" spans="1:5" x14ac:dyDescent="0.25">
      <c r="A1825" s="356">
        <v>40382</v>
      </c>
      <c r="B1825" s="16" t="s">
        <v>1648</v>
      </c>
      <c r="C1825" s="16" t="s">
        <v>23</v>
      </c>
      <c r="D1825" s="16" t="s">
        <v>27</v>
      </c>
      <c r="E1825" s="188" t="s">
        <v>7231</v>
      </c>
    </row>
    <row r="1826" spans="1:5" x14ac:dyDescent="0.25">
      <c r="A1826" s="356">
        <v>40422</v>
      </c>
      <c r="B1826" s="16" t="s">
        <v>1649</v>
      </c>
      <c r="C1826" s="16" t="s">
        <v>23</v>
      </c>
      <c r="D1826" s="16" t="s">
        <v>27</v>
      </c>
      <c r="E1826" s="188" t="s">
        <v>8002</v>
      </c>
    </row>
    <row r="1827" spans="1:5" x14ac:dyDescent="0.25">
      <c r="A1827" s="356">
        <v>40387</v>
      </c>
      <c r="B1827" s="16" t="s">
        <v>1650</v>
      </c>
      <c r="C1827" s="16" t="s">
        <v>23</v>
      </c>
      <c r="D1827" s="16" t="s">
        <v>27</v>
      </c>
      <c r="E1827" s="188" t="s">
        <v>8003</v>
      </c>
    </row>
    <row r="1828" spans="1:5" x14ac:dyDescent="0.25">
      <c r="A1828" s="356">
        <v>40380</v>
      </c>
      <c r="B1828" s="16" t="s">
        <v>1651</v>
      </c>
      <c r="C1828" s="16" t="s">
        <v>23</v>
      </c>
      <c r="D1828" s="16" t="s">
        <v>27</v>
      </c>
      <c r="E1828" s="188" t="s">
        <v>7975</v>
      </c>
    </row>
    <row r="1829" spans="1:5" x14ac:dyDescent="0.25">
      <c r="A1829" s="356">
        <v>40390</v>
      </c>
      <c r="B1829" s="16" t="s">
        <v>1652</v>
      </c>
      <c r="C1829" s="16" t="s">
        <v>23</v>
      </c>
      <c r="D1829" s="16" t="s">
        <v>27</v>
      </c>
      <c r="E1829" s="188" t="s">
        <v>8004</v>
      </c>
    </row>
    <row r="1830" spans="1:5" x14ac:dyDescent="0.25">
      <c r="A1830" s="356">
        <v>40413</v>
      </c>
      <c r="B1830" s="16" t="s">
        <v>1653</v>
      </c>
      <c r="C1830" s="16" t="s">
        <v>23</v>
      </c>
      <c r="D1830" s="16" t="s">
        <v>27</v>
      </c>
      <c r="E1830" s="188" t="s">
        <v>8005</v>
      </c>
    </row>
    <row r="1831" spans="1:5" x14ac:dyDescent="0.25">
      <c r="A1831" s="356">
        <v>40415</v>
      </c>
      <c r="B1831" s="16" t="s">
        <v>1654</v>
      </c>
      <c r="C1831" s="16" t="s">
        <v>23</v>
      </c>
      <c r="D1831" s="16" t="s">
        <v>27</v>
      </c>
      <c r="E1831" s="188" t="s">
        <v>8006</v>
      </c>
    </row>
    <row r="1832" spans="1:5" x14ac:dyDescent="0.25">
      <c r="A1832" s="356">
        <v>40417</v>
      </c>
      <c r="B1832" s="16" t="s">
        <v>1655</v>
      </c>
      <c r="C1832" s="16" t="s">
        <v>23</v>
      </c>
      <c r="D1832" s="16" t="s">
        <v>27</v>
      </c>
      <c r="E1832" s="188" t="s">
        <v>8007</v>
      </c>
    </row>
    <row r="1833" spans="1:5" x14ac:dyDescent="0.25">
      <c r="A1833" s="356">
        <v>39271</v>
      </c>
      <c r="B1833" s="16" t="s">
        <v>1656</v>
      </c>
      <c r="C1833" s="16" t="s">
        <v>23</v>
      </c>
      <c r="D1833" s="16" t="s">
        <v>24</v>
      </c>
      <c r="E1833" s="188" t="s">
        <v>5595</v>
      </c>
    </row>
    <row r="1834" spans="1:5" x14ac:dyDescent="0.25">
      <c r="A1834" s="356">
        <v>39273</v>
      </c>
      <c r="B1834" s="16" t="s">
        <v>1657</v>
      </c>
      <c r="C1834" s="16" t="s">
        <v>23</v>
      </c>
      <c r="D1834" s="16" t="s">
        <v>24</v>
      </c>
      <c r="E1834" s="188" t="s">
        <v>6889</v>
      </c>
    </row>
    <row r="1835" spans="1:5" x14ac:dyDescent="0.25">
      <c r="A1835" s="356">
        <v>39272</v>
      </c>
      <c r="B1835" s="16" t="s">
        <v>1658</v>
      </c>
      <c r="C1835" s="16" t="s">
        <v>23</v>
      </c>
      <c r="D1835" s="16" t="s">
        <v>24</v>
      </c>
      <c r="E1835" s="188" t="s">
        <v>5972</v>
      </c>
    </row>
    <row r="1836" spans="1:5" x14ac:dyDescent="0.25">
      <c r="A1836" s="356">
        <v>1875</v>
      </c>
      <c r="B1836" s="16" t="s">
        <v>1659</v>
      </c>
      <c r="C1836" s="16" t="s">
        <v>23</v>
      </c>
      <c r="D1836" s="16" t="s">
        <v>24</v>
      </c>
      <c r="E1836" s="188" t="s">
        <v>6959</v>
      </c>
    </row>
    <row r="1837" spans="1:5" x14ac:dyDescent="0.25">
      <c r="A1837" s="356">
        <v>1874</v>
      </c>
      <c r="B1837" s="16" t="s">
        <v>1660</v>
      </c>
      <c r="C1837" s="16" t="s">
        <v>23</v>
      </c>
      <c r="D1837" s="16" t="s">
        <v>24</v>
      </c>
      <c r="E1837" s="188" t="s">
        <v>5694</v>
      </c>
    </row>
    <row r="1838" spans="1:5" x14ac:dyDescent="0.25">
      <c r="A1838" s="356">
        <v>1870</v>
      </c>
      <c r="B1838" s="16" t="s">
        <v>1661</v>
      </c>
      <c r="C1838" s="16" t="s">
        <v>23</v>
      </c>
      <c r="D1838" s="16" t="s">
        <v>33</v>
      </c>
      <c r="E1838" s="188" t="s">
        <v>5460</v>
      </c>
    </row>
    <row r="1839" spans="1:5" x14ac:dyDescent="0.25">
      <c r="A1839" s="356">
        <v>1884</v>
      </c>
      <c r="B1839" s="16" t="s">
        <v>1662</v>
      </c>
      <c r="C1839" s="16" t="s">
        <v>23</v>
      </c>
      <c r="D1839" s="16" t="s">
        <v>24</v>
      </c>
      <c r="E1839" s="188" t="s">
        <v>5555</v>
      </c>
    </row>
    <row r="1840" spans="1:5" x14ac:dyDescent="0.25">
      <c r="A1840" s="356">
        <v>1887</v>
      </c>
      <c r="B1840" s="16" t="s">
        <v>1663</v>
      </c>
      <c r="C1840" s="16" t="s">
        <v>23</v>
      </c>
      <c r="D1840" s="16" t="s">
        <v>24</v>
      </c>
      <c r="E1840" s="188" t="s">
        <v>5945</v>
      </c>
    </row>
    <row r="1841" spans="1:5" x14ac:dyDescent="0.25">
      <c r="A1841" s="356">
        <v>1876</v>
      </c>
      <c r="B1841" s="16" t="s">
        <v>1664</v>
      </c>
      <c r="C1841" s="16" t="s">
        <v>23</v>
      </c>
      <c r="D1841" s="16" t="s">
        <v>24</v>
      </c>
      <c r="E1841" s="188" t="s">
        <v>6048</v>
      </c>
    </row>
    <row r="1842" spans="1:5" x14ac:dyDescent="0.25">
      <c r="A1842" s="356">
        <v>1879</v>
      </c>
      <c r="B1842" s="16" t="s">
        <v>1665</v>
      </c>
      <c r="C1842" s="16" t="s">
        <v>23</v>
      </c>
      <c r="D1842" s="16" t="s">
        <v>24</v>
      </c>
      <c r="E1842" s="188" t="s">
        <v>6262</v>
      </c>
    </row>
    <row r="1843" spans="1:5" x14ac:dyDescent="0.25">
      <c r="A1843" s="356">
        <v>1877</v>
      </c>
      <c r="B1843" s="16" t="s">
        <v>1666</v>
      </c>
      <c r="C1843" s="16" t="s">
        <v>23</v>
      </c>
      <c r="D1843" s="16" t="s">
        <v>24</v>
      </c>
      <c r="E1843" s="188" t="s">
        <v>6618</v>
      </c>
    </row>
    <row r="1844" spans="1:5" x14ac:dyDescent="0.25">
      <c r="A1844" s="356">
        <v>1878</v>
      </c>
      <c r="B1844" s="16" t="s">
        <v>1667</v>
      </c>
      <c r="C1844" s="16" t="s">
        <v>23</v>
      </c>
      <c r="D1844" s="16" t="s">
        <v>24</v>
      </c>
      <c r="E1844" s="188" t="s">
        <v>5939</v>
      </c>
    </row>
    <row r="1845" spans="1:5" x14ac:dyDescent="0.25">
      <c r="A1845" s="356">
        <v>2621</v>
      </c>
      <c r="B1845" s="16" t="s">
        <v>1668</v>
      </c>
      <c r="C1845" s="16" t="s">
        <v>23</v>
      </c>
      <c r="D1845" s="16" t="s">
        <v>24</v>
      </c>
      <c r="E1845" s="188" t="s">
        <v>5959</v>
      </c>
    </row>
    <row r="1846" spans="1:5" x14ac:dyDescent="0.25">
      <c r="A1846" s="356">
        <v>2616</v>
      </c>
      <c r="B1846" s="16" t="s">
        <v>1669</v>
      </c>
      <c r="C1846" s="16" t="s">
        <v>23</v>
      </c>
      <c r="D1846" s="16" t="s">
        <v>24</v>
      </c>
      <c r="E1846" s="188" t="s">
        <v>5783</v>
      </c>
    </row>
    <row r="1847" spans="1:5" x14ac:dyDescent="0.25">
      <c r="A1847" s="356">
        <v>2633</v>
      </c>
      <c r="B1847" s="16" t="s">
        <v>1670</v>
      </c>
      <c r="C1847" s="16" t="s">
        <v>23</v>
      </c>
      <c r="D1847" s="16" t="s">
        <v>24</v>
      </c>
      <c r="E1847" s="188" t="s">
        <v>5839</v>
      </c>
    </row>
    <row r="1848" spans="1:5" x14ac:dyDescent="0.25">
      <c r="A1848" s="356">
        <v>2617</v>
      </c>
      <c r="B1848" s="16" t="s">
        <v>1671</v>
      </c>
      <c r="C1848" s="16" t="s">
        <v>23</v>
      </c>
      <c r="D1848" s="16" t="s">
        <v>24</v>
      </c>
      <c r="E1848" s="188" t="s">
        <v>6006</v>
      </c>
    </row>
    <row r="1849" spans="1:5" x14ac:dyDescent="0.25">
      <c r="A1849" s="356">
        <v>2618</v>
      </c>
      <c r="B1849" s="16" t="s">
        <v>1672</v>
      </c>
      <c r="C1849" s="16" t="s">
        <v>23</v>
      </c>
      <c r="D1849" s="16" t="s">
        <v>24</v>
      </c>
      <c r="E1849" s="188" t="s">
        <v>7640</v>
      </c>
    </row>
    <row r="1850" spans="1:5" x14ac:dyDescent="0.25">
      <c r="A1850" s="356">
        <v>2632</v>
      </c>
      <c r="B1850" s="16" t="s">
        <v>1673</v>
      </c>
      <c r="C1850" s="16" t="s">
        <v>23</v>
      </c>
      <c r="D1850" s="16" t="s">
        <v>24</v>
      </c>
      <c r="E1850" s="188" t="s">
        <v>6252</v>
      </c>
    </row>
    <row r="1851" spans="1:5" x14ac:dyDescent="0.25">
      <c r="A1851" s="356">
        <v>2631</v>
      </c>
      <c r="B1851" s="16" t="s">
        <v>1674</v>
      </c>
      <c r="C1851" s="16" t="s">
        <v>23</v>
      </c>
      <c r="D1851" s="16" t="s">
        <v>24</v>
      </c>
      <c r="E1851" s="188" t="s">
        <v>6076</v>
      </c>
    </row>
    <row r="1852" spans="1:5" x14ac:dyDescent="0.25">
      <c r="A1852" s="356">
        <v>2619</v>
      </c>
      <c r="B1852" s="16" t="s">
        <v>1675</v>
      </c>
      <c r="C1852" s="16" t="s">
        <v>23</v>
      </c>
      <c r="D1852" s="16" t="s">
        <v>24</v>
      </c>
      <c r="E1852" s="188" t="s">
        <v>8008</v>
      </c>
    </row>
    <row r="1853" spans="1:5" x14ac:dyDescent="0.25">
      <c r="A1853" s="356">
        <v>2620</v>
      </c>
      <c r="B1853" s="16" t="s">
        <v>1676</v>
      </c>
      <c r="C1853" s="16" t="s">
        <v>23</v>
      </c>
      <c r="D1853" s="16" t="s">
        <v>24</v>
      </c>
      <c r="E1853" s="188" t="s">
        <v>8009</v>
      </c>
    </row>
    <row r="1854" spans="1:5" x14ac:dyDescent="0.25">
      <c r="A1854" s="356">
        <v>25968</v>
      </c>
      <c r="B1854" s="16" t="s">
        <v>1677</v>
      </c>
      <c r="C1854" s="16" t="s">
        <v>23</v>
      </c>
      <c r="D1854" s="16" t="s">
        <v>27</v>
      </c>
      <c r="E1854" s="188" t="s">
        <v>6060</v>
      </c>
    </row>
    <row r="1855" spans="1:5" x14ac:dyDescent="0.25">
      <c r="A1855" s="356">
        <v>38369</v>
      </c>
      <c r="B1855" s="16" t="s">
        <v>1678</v>
      </c>
      <c r="C1855" s="16" t="s">
        <v>23</v>
      </c>
      <c r="D1855" s="16" t="s">
        <v>24</v>
      </c>
      <c r="E1855" s="188" t="s">
        <v>6961</v>
      </c>
    </row>
    <row r="1856" spans="1:5" x14ac:dyDescent="0.25">
      <c r="A1856" s="356">
        <v>38370</v>
      </c>
      <c r="B1856" s="16" t="s">
        <v>1679</v>
      </c>
      <c r="C1856" s="16" t="s">
        <v>23</v>
      </c>
      <c r="D1856" s="16" t="s">
        <v>24</v>
      </c>
      <c r="E1856" s="188" t="s">
        <v>6961</v>
      </c>
    </row>
    <row r="1857" spans="1:5" x14ac:dyDescent="0.25">
      <c r="A1857" s="356">
        <v>38372</v>
      </c>
      <c r="B1857" s="16" t="s">
        <v>1680</v>
      </c>
      <c r="C1857" s="16" t="s">
        <v>23</v>
      </c>
      <c r="D1857" s="16" t="s">
        <v>24</v>
      </c>
      <c r="E1857" s="188" t="s">
        <v>8010</v>
      </c>
    </row>
    <row r="1858" spans="1:5" x14ac:dyDescent="0.25">
      <c r="A1858" s="356">
        <v>2357</v>
      </c>
      <c r="B1858" s="16" t="s">
        <v>1681</v>
      </c>
      <c r="C1858" s="16" t="s">
        <v>29</v>
      </c>
      <c r="D1858" s="16" t="s">
        <v>24</v>
      </c>
      <c r="E1858" s="188" t="s">
        <v>6061</v>
      </c>
    </row>
    <row r="1859" spans="1:5" x14ac:dyDescent="0.25">
      <c r="A1859" s="356">
        <v>40806</v>
      </c>
      <c r="B1859" s="16" t="s">
        <v>1682</v>
      </c>
      <c r="C1859" s="16" t="s">
        <v>206</v>
      </c>
      <c r="D1859" s="16" t="s">
        <v>24</v>
      </c>
      <c r="E1859" s="188" t="s">
        <v>8011</v>
      </c>
    </row>
    <row r="1860" spans="1:5" x14ac:dyDescent="0.25">
      <c r="A1860" s="356">
        <v>2355</v>
      </c>
      <c r="B1860" s="16" t="s">
        <v>1683</v>
      </c>
      <c r="C1860" s="16" t="s">
        <v>29</v>
      </c>
      <c r="D1860" s="16" t="s">
        <v>24</v>
      </c>
      <c r="E1860" s="188" t="s">
        <v>6062</v>
      </c>
    </row>
    <row r="1861" spans="1:5" x14ac:dyDescent="0.25">
      <c r="A1861" s="356">
        <v>40805</v>
      </c>
      <c r="B1861" s="16" t="s">
        <v>1684</v>
      </c>
      <c r="C1861" s="16" t="s">
        <v>206</v>
      </c>
      <c r="D1861" s="16" t="s">
        <v>24</v>
      </c>
      <c r="E1861" s="188" t="s">
        <v>8012</v>
      </c>
    </row>
    <row r="1862" spans="1:5" x14ac:dyDescent="0.25">
      <c r="A1862" s="356">
        <v>2358</v>
      </c>
      <c r="B1862" s="16" t="s">
        <v>1685</v>
      </c>
      <c r="C1862" s="16" t="s">
        <v>29</v>
      </c>
      <c r="D1862" s="16" t="s">
        <v>24</v>
      </c>
      <c r="E1862" s="188" t="s">
        <v>8013</v>
      </c>
    </row>
    <row r="1863" spans="1:5" x14ac:dyDescent="0.25">
      <c r="A1863" s="356">
        <v>40807</v>
      </c>
      <c r="B1863" s="16" t="s">
        <v>1686</v>
      </c>
      <c r="C1863" s="16" t="s">
        <v>206</v>
      </c>
      <c r="D1863" s="16" t="s">
        <v>24</v>
      </c>
      <c r="E1863" s="188" t="s">
        <v>8014</v>
      </c>
    </row>
    <row r="1864" spans="1:5" x14ac:dyDescent="0.25">
      <c r="A1864" s="356">
        <v>2359</v>
      </c>
      <c r="B1864" s="16" t="s">
        <v>1687</v>
      </c>
      <c r="C1864" s="16" t="s">
        <v>29</v>
      </c>
      <c r="D1864" s="16" t="s">
        <v>24</v>
      </c>
      <c r="E1864" s="188" t="s">
        <v>8015</v>
      </c>
    </row>
    <row r="1865" spans="1:5" x14ac:dyDescent="0.25">
      <c r="A1865" s="356">
        <v>40808</v>
      </c>
      <c r="B1865" s="16" t="s">
        <v>1688</v>
      </c>
      <c r="C1865" s="16" t="s">
        <v>206</v>
      </c>
      <c r="D1865" s="16" t="s">
        <v>24</v>
      </c>
      <c r="E1865" s="188" t="s">
        <v>8016</v>
      </c>
    </row>
    <row r="1866" spans="1:5" x14ac:dyDescent="0.25">
      <c r="A1866" s="356">
        <v>43144</v>
      </c>
      <c r="B1866" s="16" t="s">
        <v>1689</v>
      </c>
      <c r="C1866" s="16" t="s">
        <v>48</v>
      </c>
      <c r="D1866" s="16" t="s">
        <v>24</v>
      </c>
      <c r="E1866" s="188" t="s">
        <v>6063</v>
      </c>
    </row>
    <row r="1867" spans="1:5" x14ac:dyDescent="0.25">
      <c r="A1867" s="356">
        <v>39397</v>
      </c>
      <c r="B1867" s="16" t="s">
        <v>1690</v>
      </c>
      <c r="C1867" s="16" t="s">
        <v>97</v>
      </c>
      <c r="D1867" s="16" t="s">
        <v>24</v>
      </c>
      <c r="E1867" s="188" t="s">
        <v>6064</v>
      </c>
    </row>
    <row r="1868" spans="1:5" x14ac:dyDescent="0.25">
      <c r="A1868" s="356">
        <v>2692</v>
      </c>
      <c r="B1868" s="16" t="s">
        <v>1691</v>
      </c>
      <c r="C1868" s="16" t="s">
        <v>97</v>
      </c>
      <c r="D1868" s="16" t="s">
        <v>24</v>
      </c>
      <c r="E1868" s="188" t="s">
        <v>6065</v>
      </c>
    </row>
    <row r="1869" spans="1:5" x14ac:dyDescent="0.25">
      <c r="A1869" s="356">
        <v>5330</v>
      </c>
      <c r="B1869" s="16" t="s">
        <v>1692</v>
      </c>
      <c r="C1869" s="16" t="s">
        <v>97</v>
      </c>
      <c r="D1869" s="16" t="s">
        <v>24</v>
      </c>
      <c r="E1869" s="188" t="s">
        <v>8017</v>
      </c>
    </row>
    <row r="1870" spans="1:5" x14ac:dyDescent="0.25">
      <c r="A1870" s="356">
        <v>26017</v>
      </c>
      <c r="B1870" s="16" t="s">
        <v>1693</v>
      </c>
      <c r="C1870" s="16" t="s">
        <v>23</v>
      </c>
      <c r="D1870" s="16" t="s">
        <v>24</v>
      </c>
      <c r="E1870" s="188" t="s">
        <v>8018</v>
      </c>
    </row>
    <row r="1871" spans="1:5" x14ac:dyDescent="0.25">
      <c r="A1871" s="356">
        <v>25931</v>
      </c>
      <c r="B1871" s="16" t="s">
        <v>1694</v>
      </c>
      <c r="C1871" s="16" t="s">
        <v>23</v>
      </c>
      <c r="D1871" s="16" t="s">
        <v>24</v>
      </c>
      <c r="E1871" s="188" t="s">
        <v>8019</v>
      </c>
    </row>
    <row r="1872" spans="1:5" x14ac:dyDescent="0.25">
      <c r="A1872" s="356">
        <v>38140</v>
      </c>
      <c r="B1872" s="16" t="s">
        <v>1695</v>
      </c>
      <c r="C1872" s="16" t="s">
        <v>23</v>
      </c>
      <c r="D1872" s="16" t="s">
        <v>33</v>
      </c>
      <c r="E1872" s="188" t="s">
        <v>8020</v>
      </c>
    </row>
    <row r="1873" spans="1:5" x14ac:dyDescent="0.25">
      <c r="A1873" s="356">
        <v>13887</v>
      </c>
      <c r="B1873" s="16" t="s">
        <v>1696</v>
      </c>
      <c r="C1873" s="16" t="s">
        <v>23</v>
      </c>
      <c r="D1873" s="16" t="s">
        <v>24</v>
      </c>
      <c r="E1873" s="188" t="s">
        <v>8021</v>
      </c>
    </row>
    <row r="1874" spans="1:5" x14ac:dyDescent="0.25">
      <c r="A1874" s="356">
        <v>26018</v>
      </c>
      <c r="B1874" s="16" t="s">
        <v>1697</v>
      </c>
      <c r="C1874" s="16" t="s">
        <v>23</v>
      </c>
      <c r="D1874" s="16" t="s">
        <v>24</v>
      </c>
      <c r="E1874" s="188" t="s">
        <v>5849</v>
      </c>
    </row>
    <row r="1875" spans="1:5" x14ac:dyDescent="0.25">
      <c r="A1875" s="356">
        <v>26019</v>
      </c>
      <c r="B1875" s="16" t="s">
        <v>1698</v>
      </c>
      <c r="C1875" s="16" t="s">
        <v>23</v>
      </c>
      <c r="D1875" s="16" t="s">
        <v>24</v>
      </c>
      <c r="E1875" s="188" t="s">
        <v>5900</v>
      </c>
    </row>
    <row r="1876" spans="1:5" x14ac:dyDescent="0.25">
      <c r="A1876" s="356">
        <v>26020</v>
      </c>
      <c r="B1876" s="16" t="s">
        <v>1699</v>
      </c>
      <c r="C1876" s="16" t="s">
        <v>23</v>
      </c>
      <c r="D1876" s="16" t="s">
        <v>24</v>
      </c>
      <c r="E1876" s="188" t="s">
        <v>5686</v>
      </c>
    </row>
    <row r="1877" spans="1:5" x14ac:dyDescent="0.25">
      <c r="A1877" s="356">
        <v>34544</v>
      </c>
      <c r="B1877" s="16" t="s">
        <v>1700</v>
      </c>
      <c r="C1877" s="16" t="s">
        <v>23</v>
      </c>
      <c r="D1877" s="16" t="s">
        <v>24</v>
      </c>
      <c r="E1877" s="188" t="s">
        <v>8022</v>
      </c>
    </row>
    <row r="1878" spans="1:5" x14ac:dyDescent="0.25">
      <c r="A1878" s="356">
        <v>34729</v>
      </c>
      <c r="B1878" s="16" t="s">
        <v>1701</v>
      </c>
      <c r="C1878" s="16" t="s">
        <v>23</v>
      </c>
      <c r="D1878" s="16" t="s">
        <v>24</v>
      </c>
      <c r="E1878" s="188" t="s">
        <v>8023</v>
      </c>
    </row>
    <row r="1879" spans="1:5" x14ac:dyDescent="0.25">
      <c r="A1879" s="356">
        <v>34734</v>
      </c>
      <c r="B1879" s="16" t="s">
        <v>1702</v>
      </c>
      <c r="C1879" s="16" t="s">
        <v>23</v>
      </c>
      <c r="D1879" s="16" t="s">
        <v>24</v>
      </c>
      <c r="E1879" s="188" t="s">
        <v>8024</v>
      </c>
    </row>
    <row r="1880" spans="1:5" x14ac:dyDescent="0.25">
      <c r="A1880" s="356">
        <v>34738</v>
      </c>
      <c r="B1880" s="16" t="s">
        <v>1703</v>
      </c>
      <c r="C1880" s="16" t="s">
        <v>23</v>
      </c>
      <c r="D1880" s="16" t="s">
        <v>24</v>
      </c>
      <c r="E1880" s="188" t="s">
        <v>8025</v>
      </c>
    </row>
    <row r="1881" spans="1:5" x14ac:dyDescent="0.25">
      <c r="A1881" s="356">
        <v>2391</v>
      </c>
      <c r="B1881" s="16" t="s">
        <v>1704</v>
      </c>
      <c r="C1881" s="16" t="s">
        <v>23</v>
      </c>
      <c r="D1881" s="16" t="s">
        <v>24</v>
      </c>
      <c r="E1881" s="188" t="s">
        <v>8026</v>
      </c>
    </row>
    <row r="1882" spans="1:5" x14ac:dyDescent="0.25">
      <c r="A1882" s="356">
        <v>2374</v>
      </c>
      <c r="B1882" s="16" t="s">
        <v>1705</v>
      </c>
      <c r="C1882" s="16" t="s">
        <v>23</v>
      </c>
      <c r="D1882" s="16" t="s">
        <v>24</v>
      </c>
      <c r="E1882" s="188" t="s">
        <v>8027</v>
      </c>
    </row>
    <row r="1883" spans="1:5" x14ac:dyDescent="0.25">
      <c r="A1883" s="356">
        <v>2377</v>
      </c>
      <c r="B1883" s="16" t="s">
        <v>1706</v>
      </c>
      <c r="C1883" s="16" t="s">
        <v>23</v>
      </c>
      <c r="D1883" s="16" t="s">
        <v>24</v>
      </c>
      <c r="E1883" s="188" t="s">
        <v>8028</v>
      </c>
    </row>
    <row r="1884" spans="1:5" x14ac:dyDescent="0.25">
      <c r="A1884" s="356">
        <v>2393</v>
      </c>
      <c r="B1884" s="16" t="s">
        <v>1707</v>
      </c>
      <c r="C1884" s="16" t="s">
        <v>23</v>
      </c>
      <c r="D1884" s="16" t="s">
        <v>24</v>
      </c>
      <c r="E1884" s="188" t="s">
        <v>8029</v>
      </c>
    </row>
    <row r="1885" spans="1:5" x14ac:dyDescent="0.25">
      <c r="A1885" s="356">
        <v>34705</v>
      </c>
      <c r="B1885" s="16" t="s">
        <v>1708</v>
      </c>
      <c r="C1885" s="16" t="s">
        <v>23</v>
      </c>
      <c r="D1885" s="16" t="s">
        <v>24</v>
      </c>
      <c r="E1885" s="188" t="s">
        <v>8030</v>
      </c>
    </row>
    <row r="1886" spans="1:5" x14ac:dyDescent="0.25">
      <c r="A1886" s="356">
        <v>34707</v>
      </c>
      <c r="B1886" s="16" t="s">
        <v>1709</v>
      </c>
      <c r="C1886" s="16" t="s">
        <v>23</v>
      </c>
      <c r="D1886" s="16" t="s">
        <v>24</v>
      </c>
      <c r="E1886" s="188" t="s">
        <v>8031</v>
      </c>
    </row>
    <row r="1887" spans="1:5" x14ac:dyDescent="0.25">
      <c r="A1887" s="356">
        <v>2378</v>
      </c>
      <c r="B1887" s="16" t="s">
        <v>1710</v>
      </c>
      <c r="C1887" s="16" t="s">
        <v>23</v>
      </c>
      <c r="D1887" s="16" t="s">
        <v>24</v>
      </c>
      <c r="E1887" s="188" t="s">
        <v>8032</v>
      </c>
    </row>
    <row r="1888" spans="1:5" x14ac:dyDescent="0.25">
      <c r="A1888" s="356">
        <v>2379</v>
      </c>
      <c r="B1888" s="16" t="s">
        <v>1711</v>
      </c>
      <c r="C1888" s="16" t="s">
        <v>23</v>
      </c>
      <c r="D1888" s="16" t="s">
        <v>24</v>
      </c>
      <c r="E1888" s="188" t="s">
        <v>8032</v>
      </c>
    </row>
    <row r="1889" spans="1:5" x14ac:dyDescent="0.25">
      <c r="A1889" s="356">
        <v>2376</v>
      </c>
      <c r="B1889" s="16" t="s">
        <v>1712</v>
      </c>
      <c r="C1889" s="16" t="s">
        <v>23</v>
      </c>
      <c r="D1889" s="16" t="s">
        <v>24</v>
      </c>
      <c r="E1889" s="188" t="s">
        <v>8033</v>
      </c>
    </row>
    <row r="1890" spans="1:5" x14ac:dyDescent="0.25">
      <c r="A1890" s="356">
        <v>2394</v>
      </c>
      <c r="B1890" s="16" t="s">
        <v>1713</v>
      </c>
      <c r="C1890" s="16" t="s">
        <v>23</v>
      </c>
      <c r="D1890" s="16" t="s">
        <v>24</v>
      </c>
      <c r="E1890" s="188" t="s">
        <v>8034</v>
      </c>
    </row>
    <row r="1891" spans="1:5" x14ac:dyDescent="0.25">
      <c r="A1891" s="356">
        <v>34686</v>
      </c>
      <c r="B1891" s="16" t="s">
        <v>1714</v>
      </c>
      <c r="C1891" s="16" t="s">
        <v>23</v>
      </c>
      <c r="D1891" s="16" t="s">
        <v>24</v>
      </c>
      <c r="E1891" s="188" t="s">
        <v>6594</v>
      </c>
    </row>
    <row r="1892" spans="1:5" x14ac:dyDescent="0.25">
      <c r="A1892" s="356">
        <v>34616</v>
      </c>
      <c r="B1892" s="16" t="s">
        <v>1715</v>
      </c>
      <c r="C1892" s="16" t="s">
        <v>23</v>
      </c>
      <c r="D1892" s="16" t="s">
        <v>24</v>
      </c>
      <c r="E1892" s="188" t="s">
        <v>8035</v>
      </c>
    </row>
    <row r="1893" spans="1:5" x14ac:dyDescent="0.25">
      <c r="A1893" s="356">
        <v>34623</v>
      </c>
      <c r="B1893" s="16" t="s">
        <v>1716</v>
      </c>
      <c r="C1893" s="16" t="s">
        <v>23</v>
      </c>
      <c r="D1893" s="16" t="s">
        <v>24</v>
      </c>
      <c r="E1893" s="188" t="s">
        <v>8036</v>
      </c>
    </row>
    <row r="1894" spans="1:5" x14ac:dyDescent="0.25">
      <c r="A1894" s="356">
        <v>34628</v>
      </c>
      <c r="B1894" s="16" t="s">
        <v>1717</v>
      </c>
      <c r="C1894" s="16" t="s">
        <v>23</v>
      </c>
      <c r="D1894" s="16" t="s">
        <v>24</v>
      </c>
      <c r="E1894" s="188" t="s">
        <v>6861</v>
      </c>
    </row>
    <row r="1895" spans="1:5" x14ac:dyDescent="0.25">
      <c r="A1895" s="356">
        <v>34653</v>
      </c>
      <c r="B1895" s="16" t="s">
        <v>1718</v>
      </c>
      <c r="C1895" s="16" t="s">
        <v>23</v>
      </c>
      <c r="D1895" s="16" t="s">
        <v>24</v>
      </c>
      <c r="E1895" s="188" t="s">
        <v>5978</v>
      </c>
    </row>
    <row r="1896" spans="1:5" x14ac:dyDescent="0.25">
      <c r="A1896" s="356">
        <v>34688</v>
      </c>
      <c r="B1896" s="16" t="s">
        <v>1719</v>
      </c>
      <c r="C1896" s="16" t="s">
        <v>23</v>
      </c>
      <c r="D1896" s="16" t="s">
        <v>24</v>
      </c>
      <c r="E1896" s="188" t="s">
        <v>5570</v>
      </c>
    </row>
    <row r="1897" spans="1:5" x14ac:dyDescent="0.25">
      <c r="A1897" s="356">
        <v>34709</v>
      </c>
      <c r="B1897" s="16" t="s">
        <v>1720</v>
      </c>
      <c r="C1897" s="16" t="s">
        <v>23</v>
      </c>
      <c r="D1897" s="16" t="s">
        <v>24</v>
      </c>
      <c r="E1897" s="188" t="s">
        <v>8037</v>
      </c>
    </row>
    <row r="1898" spans="1:5" x14ac:dyDescent="0.25">
      <c r="A1898" s="356">
        <v>34714</v>
      </c>
      <c r="B1898" s="16" t="s">
        <v>1721</v>
      </c>
      <c r="C1898" s="16" t="s">
        <v>23</v>
      </c>
      <c r="D1898" s="16" t="s">
        <v>24</v>
      </c>
      <c r="E1898" s="188" t="s">
        <v>8038</v>
      </c>
    </row>
    <row r="1899" spans="1:5" x14ac:dyDescent="0.25">
      <c r="A1899" s="356">
        <v>2388</v>
      </c>
      <c r="B1899" s="16" t="s">
        <v>1722</v>
      </c>
      <c r="C1899" s="16" t="s">
        <v>23</v>
      </c>
      <c r="D1899" s="16" t="s">
        <v>24</v>
      </c>
      <c r="E1899" s="188" t="s">
        <v>8039</v>
      </c>
    </row>
    <row r="1900" spans="1:5" x14ac:dyDescent="0.25">
      <c r="A1900" s="356">
        <v>34606</v>
      </c>
      <c r="B1900" s="16" t="s">
        <v>1723</v>
      </c>
      <c r="C1900" s="16" t="s">
        <v>23</v>
      </c>
      <c r="D1900" s="16" t="s">
        <v>24</v>
      </c>
      <c r="E1900" s="188" t="s">
        <v>8040</v>
      </c>
    </row>
    <row r="1901" spans="1:5" x14ac:dyDescent="0.25">
      <c r="A1901" s="356">
        <v>34689</v>
      </c>
      <c r="B1901" s="16" t="s">
        <v>1724</v>
      </c>
      <c r="C1901" s="16" t="s">
        <v>23</v>
      </c>
      <c r="D1901" s="16" t="s">
        <v>24</v>
      </c>
      <c r="E1901" s="188" t="s">
        <v>8041</v>
      </c>
    </row>
    <row r="1902" spans="1:5" x14ac:dyDescent="0.25">
      <c r="A1902" s="356">
        <v>2370</v>
      </c>
      <c r="B1902" s="16" t="s">
        <v>1725</v>
      </c>
      <c r="C1902" s="16" t="s">
        <v>23</v>
      </c>
      <c r="D1902" s="16" t="s">
        <v>33</v>
      </c>
      <c r="E1902" s="188" t="s">
        <v>8042</v>
      </c>
    </row>
    <row r="1903" spans="1:5" x14ac:dyDescent="0.25">
      <c r="A1903" s="356">
        <v>2386</v>
      </c>
      <c r="B1903" s="16" t="s">
        <v>1726</v>
      </c>
      <c r="C1903" s="16" t="s">
        <v>23</v>
      </c>
      <c r="D1903" s="16" t="s">
        <v>24</v>
      </c>
      <c r="E1903" s="188" t="s">
        <v>6894</v>
      </c>
    </row>
    <row r="1904" spans="1:5" x14ac:dyDescent="0.25">
      <c r="A1904" s="356">
        <v>2392</v>
      </c>
      <c r="B1904" s="16" t="s">
        <v>1727</v>
      </c>
      <c r="C1904" s="16" t="s">
        <v>23</v>
      </c>
      <c r="D1904" s="16" t="s">
        <v>24</v>
      </c>
      <c r="E1904" s="188" t="s">
        <v>8043</v>
      </c>
    </row>
    <row r="1905" spans="1:5" x14ac:dyDescent="0.25">
      <c r="A1905" s="356">
        <v>2373</v>
      </c>
      <c r="B1905" s="16" t="s">
        <v>1728</v>
      </c>
      <c r="C1905" s="16" t="s">
        <v>23</v>
      </c>
      <c r="D1905" s="16" t="s">
        <v>24</v>
      </c>
      <c r="E1905" s="188" t="s">
        <v>8044</v>
      </c>
    </row>
    <row r="1906" spans="1:5" x14ac:dyDescent="0.25">
      <c r="A1906" s="356">
        <v>39465</v>
      </c>
      <c r="B1906" s="16" t="s">
        <v>1729</v>
      </c>
      <c r="C1906" s="16" t="s">
        <v>23</v>
      </c>
      <c r="D1906" s="16" t="s">
        <v>24</v>
      </c>
      <c r="E1906" s="188" t="s">
        <v>6069</v>
      </c>
    </row>
    <row r="1907" spans="1:5" x14ac:dyDescent="0.25">
      <c r="A1907" s="356">
        <v>39466</v>
      </c>
      <c r="B1907" s="16" t="s">
        <v>1730</v>
      </c>
      <c r="C1907" s="16" t="s">
        <v>23</v>
      </c>
      <c r="D1907" s="16" t="s">
        <v>24</v>
      </c>
      <c r="E1907" s="188" t="s">
        <v>5549</v>
      </c>
    </row>
    <row r="1908" spans="1:5" x14ac:dyDescent="0.25">
      <c r="A1908" s="356">
        <v>39467</v>
      </c>
      <c r="B1908" s="16" t="s">
        <v>1731</v>
      </c>
      <c r="C1908" s="16" t="s">
        <v>23</v>
      </c>
      <c r="D1908" s="16" t="s">
        <v>24</v>
      </c>
      <c r="E1908" s="188" t="s">
        <v>8045</v>
      </c>
    </row>
    <row r="1909" spans="1:5" x14ac:dyDescent="0.25">
      <c r="A1909" s="356">
        <v>39468</v>
      </c>
      <c r="B1909" s="16" t="s">
        <v>1732</v>
      </c>
      <c r="C1909" s="16" t="s">
        <v>23</v>
      </c>
      <c r="D1909" s="16" t="s">
        <v>24</v>
      </c>
      <c r="E1909" s="188" t="s">
        <v>8046</v>
      </c>
    </row>
    <row r="1910" spans="1:5" x14ac:dyDescent="0.25">
      <c r="A1910" s="356">
        <v>39469</v>
      </c>
      <c r="B1910" s="16" t="s">
        <v>1733</v>
      </c>
      <c r="C1910" s="16" t="s">
        <v>23</v>
      </c>
      <c r="D1910" s="16" t="s">
        <v>24</v>
      </c>
      <c r="E1910" s="188" t="s">
        <v>8047</v>
      </c>
    </row>
    <row r="1911" spans="1:5" x14ac:dyDescent="0.25">
      <c r="A1911" s="356">
        <v>39470</v>
      </c>
      <c r="B1911" s="16" t="s">
        <v>1734</v>
      </c>
      <c r="C1911" s="16" t="s">
        <v>23</v>
      </c>
      <c r="D1911" s="16" t="s">
        <v>24</v>
      </c>
      <c r="E1911" s="188" t="s">
        <v>8048</v>
      </c>
    </row>
    <row r="1912" spans="1:5" x14ac:dyDescent="0.25">
      <c r="A1912" s="356">
        <v>39471</v>
      </c>
      <c r="B1912" s="16" t="s">
        <v>1735</v>
      </c>
      <c r="C1912" s="16" t="s">
        <v>23</v>
      </c>
      <c r="D1912" s="16" t="s">
        <v>24</v>
      </c>
      <c r="E1912" s="188" t="s">
        <v>6761</v>
      </c>
    </row>
    <row r="1913" spans="1:5" x14ac:dyDescent="0.25">
      <c r="A1913" s="356">
        <v>39472</v>
      </c>
      <c r="B1913" s="16" t="s">
        <v>1736</v>
      </c>
      <c r="C1913" s="16" t="s">
        <v>23</v>
      </c>
      <c r="D1913" s="16" t="s">
        <v>24</v>
      </c>
      <c r="E1913" s="188" t="s">
        <v>8049</v>
      </c>
    </row>
    <row r="1914" spans="1:5" x14ac:dyDescent="0.25">
      <c r="A1914" s="356">
        <v>39473</v>
      </c>
      <c r="B1914" s="16" t="s">
        <v>1737</v>
      </c>
      <c r="C1914" s="16" t="s">
        <v>23</v>
      </c>
      <c r="D1914" s="16" t="s">
        <v>24</v>
      </c>
      <c r="E1914" s="188" t="s">
        <v>8050</v>
      </c>
    </row>
    <row r="1915" spans="1:5" x14ac:dyDescent="0.25">
      <c r="A1915" s="356">
        <v>39474</v>
      </c>
      <c r="B1915" s="16" t="s">
        <v>1738</v>
      </c>
      <c r="C1915" s="16" t="s">
        <v>23</v>
      </c>
      <c r="D1915" s="16" t="s">
        <v>24</v>
      </c>
      <c r="E1915" s="188" t="s">
        <v>8051</v>
      </c>
    </row>
    <row r="1916" spans="1:5" x14ac:dyDescent="0.25">
      <c r="A1916" s="356">
        <v>39475</v>
      </c>
      <c r="B1916" s="16" t="s">
        <v>1739</v>
      </c>
      <c r="C1916" s="16" t="s">
        <v>23</v>
      </c>
      <c r="D1916" s="16" t="s">
        <v>24</v>
      </c>
      <c r="E1916" s="188" t="s">
        <v>8052</v>
      </c>
    </row>
    <row r="1917" spans="1:5" x14ac:dyDescent="0.25">
      <c r="A1917" s="356">
        <v>39476</v>
      </c>
      <c r="B1917" s="16" t="s">
        <v>1740</v>
      </c>
      <c r="C1917" s="16" t="s">
        <v>23</v>
      </c>
      <c r="D1917" s="16" t="s">
        <v>24</v>
      </c>
      <c r="E1917" s="188" t="s">
        <v>8053</v>
      </c>
    </row>
    <row r="1918" spans="1:5" x14ac:dyDescent="0.25">
      <c r="A1918" s="356">
        <v>39477</v>
      </c>
      <c r="B1918" s="16" t="s">
        <v>1741</v>
      </c>
      <c r="C1918" s="16" t="s">
        <v>23</v>
      </c>
      <c r="D1918" s="16" t="s">
        <v>24</v>
      </c>
      <c r="E1918" s="188" t="s">
        <v>8054</v>
      </c>
    </row>
    <row r="1919" spans="1:5" x14ac:dyDescent="0.25">
      <c r="A1919" s="356">
        <v>39478</v>
      </c>
      <c r="B1919" s="16" t="s">
        <v>1742</v>
      </c>
      <c r="C1919" s="16" t="s">
        <v>23</v>
      </c>
      <c r="D1919" s="16" t="s">
        <v>24</v>
      </c>
      <c r="E1919" s="188" t="s">
        <v>8055</v>
      </c>
    </row>
    <row r="1920" spans="1:5" x14ac:dyDescent="0.25">
      <c r="A1920" s="356">
        <v>39479</v>
      </c>
      <c r="B1920" s="16" t="s">
        <v>1743</v>
      </c>
      <c r="C1920" s="16" t="s">
        <v>23</v>
      </c>
      <c r="D1920" s="16" t="s">
        <v>24</v>
      </c>
      <c r="E1920" s="188" t="s">
        <v>8056</v>
      </c>
    </row>
    <row r="1921" spans="1:5" x14ac:dyDescent="0.25">
      <c r="A1921" s="356">
        <v>39480</v>
      </c>
      <c r="B1921" s="16" t="s">
        <v>1744</v>
      </c>
      <c r="C1921" s="16" t="s">
        <v>23</v>
      </c>
      <c r="D1921" s="16" t="s">
        <v>24</v>
      </c>
      <c r="E1921" s="188" t="s">
        <v>8057</v>
      </c>
    </row>
    <row r="1922" spans="1:5" x14ac:dyDescent="0.25">
      <c r="A1922" s="356">
        <v>39459</v>
      </c>
      <c r="B1922" s="16" t="s">
        <v>1745</v>
      </c>
      <c r="C1922" s="16" t="s">
        <v>23</v>
      </c>
      <c r="D1922" s="16" t="s">
        <v>24</v>
      </c>
      <c r="E1922" s="188" t="s">
        <v>8058</v>
      </c>
    </row>
    <row r="1923" spans="1:5" x14ac:dyDescent="0.25">
      <c r="A1923" s="356">
        <v>39445</v>
      </c>
      <c r="B1923" s="16" t="s">
        <v>1746</v>
      </c>
      <c r="C1923" s="16" t="s">
        <v>23</v>
      </c>
      <c r="D1923" s="16" t="s">
        <v>24</v>
      </c>
      <c r="E1923" s="188" t="s">
        <v>8059</v>
      </c>
    </row>
    <row r="1924" spans="1:5" x14ac:dyDescent="0.25">
      <c r="A1924" s="356">
        <v>39446</v>
      </c>
      <c r="B1924" s="16" t="s">
        <v>1747</v>
      </c>
      <c r="C1924" s="16" t="s">
        <v>23</v>
      </c>
      <c r="D1924" s="16" t="s">
        <v>24</v>
      </c>
      <c r="E1924" s="188" t="s">
        <v>8060</v>
      </c>
    </row>
    <row r="1925" spans="1:5" x14ac:dyDescent="0.25">
      <c r="A1925" s="356">
        <v>39447</v>
      </c>
      <c r="B1925" s="16" t="s">
        <v>1748</v>
      </c>
      <c r="C1925" s="16" t="s">
        <v>23</v>
      </c>
      <c r="D1925" s="16" t="s">
        <v>24</v>
      </c>
      <c r="E1925" s="188" t="s">
        <v>8061</v>
      </c>
    </row>
    <row r="1926" spans="1:5" x14ac:dyDescent="0.25">
      <c r="A1926" s="356">
        <v>39448</v>
      </c>
      <c r="B1926" s="16" t="s">
        <v>1749</v>
      </c>
      <c r="C1926" s="16" t="s">
        <v>23</v>
      </c>
      <c r="D1926" s="16" t="s">
        <v>24</v>
      </c>
      <c r="E1926" s="188" t="s">
        <v>8062</v>
      </c>
    </row>
    <row r="1927" spans="1:5" x14ac:dyDescent="0.25">
      <c r="A1927" s="356">
        <v>39450</v>
      </c>
      <c r="B1927" s="16" t="s">
        <v>1750</v>
      </c>
      <c r="C1927" s="16" t="s">
        <v>23</v>
      </c>
      <c r="D1927" s="16" t="s">
        <v>24</v>
      </c>
      <c r="E1927" s="188" t="s">
        <v>8063</v>
      </c>
    </row>
    <row r="1928" spans="1:5" x14ac:dyDescent="0.25">
      <c r="A1928" s="356">
        <v>39451</v>
      </c>
      <c r="B1928" s="16" t="s">
        <v>1751</v>
      </c>
      <c r="C1928" s="16" t="s">
        <v>23</v>
      </c>
      <c r="D1928" s="16" t="s">
        <v>24</v>
      </c>
      <c r="E1928" s="188" t="s">
        <v>8064</v>
      </c>
    </row>
    <row r="1929" spans="1:5" x14ac:dyDescent="0.25">
      <c r="A1929" s="356">
        <v>39452</v>
      </c>
      <c r="B1929" s="16" t="s">
        <v>1752</v>
      </c>
      <c r="C1929" s="16" t="s">
        <v>23</v>
      </c>
      <c r="D1929" s="16" t="s">
        <v>24</v>
      </c>
      <c r="E1929" s="188" t="s">
        <v>8065</v>
      </c>
    </row>
    <row r="1930" spans="1:5" x14ac:dyDescent="0.25">
      <c r="A1930" s="356">
        <v>39523</v>
      </c>
      <c r="B1930" s="16" t="s">
        <v>1753</v>
      </c>
      <c r="C1930" s="16" t="s">
        <v>23</v>
      </c>
      <c r="D1930" s="16" t="s">
        <v>24</v>
      </c>
      <c r="E1930" s="188" t="s">
        <v>8066</v>
      </c>
    </row>
    <row r="1931" spans="1:5" x14ac:dyDescent="0.25">
      <c r="A1931" s="356">
        <v>39449</v>
      </c>
      <c r="B1931" s="16" t="s">
        <v>1754</v>
      </c>
      <c r="C1931" s="16" t="s">
        <v>23</v>
      </c>
      <c r="D1931" s="16" t="s">
        <v>24</v>
      </c>
      <c r="E1931" s="188" t="s">
        <v>8067</v>
      </c>
    </row>
    <row r="1932" spans="1:5" x14ac:dyDescent="0.25">
      <c r="A1932" s="356">
        <v>39455</v>
      </c>
      <c r="B1932" s="16" t="s">
        <v>1755</v>
      </c>
      <c r="C1932" s="16" t="s">
        <v>23</v>
      </c>
      <c r="D1932" s="16" t="s">
        <v>24</v>
      </c>
      <c r="E1932" s="188" t="s">
        <v>8068</v>
      </c>
    </row>
    <row r="1933" spans="1:5" x14ac:dyDescent="0.25">
      <c r="A1933" s="356">
        <v>39456</v>
      </c>
      <c r="B1933" s="16" t="s">
        <v>1756</v>
      </c>
      <c r="C1933" s="16" t="s">
        <v>23</v>
      </c>
      <c r="D1933" s="16" t="s">
        <v>24</v>
      </c>
      <c r="E1933" s="188" t="s">
        <v>8069</v>
      </c>
    </row>
    <row r="1934" spans="1:5" x14ac:dyDescent="0.25">
      <c r="A1934" s="356">
        <v>39457</v>
      </c>
      <c r="B1934" s="16" t="s">
        <v>1757</v>
      </c>
      <c r="C1934" s="16" t="s">
        <v>23</v>
      </c>
      <c r="D1934" s="16" t="s">
        <v>24</v>
      </c>
      <c r="E1934" s="188" t="s">
        <v>8070</v>
      </c>
    </row>
    <row r="1935" spans="1:5" x14ac:dyDescent="0.25">
      <c r="A1935" s="356">
        <v>39458</v>
      </c>
      <c r="B1935" s="16" t="s">
        <v>1758</v>
      </c>
      <c r="C1935" s="16" t="s">
        <v>23</v>
      </c>
      <c r="D1935" s="16" t="s">
        <v>24</v>
      </c>
      <c r="E1935" s="188" t="s">
        <v>8071</v>
      </c>
    </row>
    <row r="1936" spans="1:5" x14ac:dyDescent="0.25">
      <c r="A1936" s="356">
        <v>39464</v>
      </c>
      <c r="B1936" s="16" t="s">
        <v>1759</v>
      </c>
      <c r="C1936" s="16" t="s">
        <v>23</v>
      </c>
      <c r="D1936" s="16" t="s">
        <v>24</v>
      </c>
      <c r="E1936" s="188" t="s">
        <v>8072</v>
      </c>
    </row>
    <row r="1937" spans="1:5" x14ac:dyDescent="0.25">
      <c r="A1937" s="356">
        <v>39460</v>
      </c>
      <c r="B1937" s="16" t="s">
        <v>1760</v>
      </c>
      <c r="C1937" s="16" t="s">
        <v>23</v>
      </c>
      <c r="D1937" s="16" t="s">
        <v>24</v>
      </c>
      <c r="E1937" s="188" t="s">
        <v>8073</v>
      </c>
    </row>
    <row r="1938" spans="1:5" x14ac:dyDescent="0.25">
      <c r="A1938" s="356">
        <v>39461</v>
      </c>
      <c r="B1938" s="16" t="s">
        <v>1761</v>
      </c>
      <c r="C1938" s="16" t="s">
        <v>23</v>
      </c>
      <c r="D1938" s="16" t="s">
        <v>24</v>
      </c>
      <c r="E1938" s="188" t="s">
        <v>8074</v>
      </c>
    </row>
    <row r="1939" spans="1:5" x14ac:dyDescent="0.25">
      <c r="A1939" s="356">
        <v>39462</v>
      </c>
      <c r="B1939" s="16" t="s">
        <v>1762</v>
      </c>
      <c r="C1939" s="16" t="s">
        <v>23</v>
      </c>
      <c r="D1939" s="16" t="s">
        <v>24</v>
      </c>
      <c r="E1939" s="188" t="s">
        <v>8075</v>
      </c>
    </row>
    <row r="1940" spans="1:5" x14ac:dyDescent="0.25">
      <c r="A1940" s="356">
        <v>39463</v>
      </c>
      <c r="B1940" s="16" t="s">
        <v>1763</v>
      </c>
      <c r="C1940" s="16" t="s">
        <v>23</v>
      </c>
      <c r="D1940" s="16" t="s">
        <v>24</v>
      </c>
      <c r="E1940" s="188" t="s">
        <v>8076</v>
      </c>
    </row>
    <row r="1941" spans="1:5" x14ac:dyDescent="0.25">
      <c r="A1941" s="356">
        <v>26039</v>
      </c>
      <c r="B1941" s="16" t="s">
        <v>1764</v>
      </c>
      <c r="C1941" s="16" t="s">
        <v>23</v>
      </c>
      <c r="D1941" s="16" t="s">
        <v>27</v>
      </c>
      <c r="E1941" s="188" t="s">
        <v>6073</v>
      </c>
    </row>
    <row r="1942" spans="1:5" x14ac:dyDescent="0.25">
      <c r="A1942" s="356">
        <v>2401</v>
      </c>
      <c r="B1942" s="16" t="s">
        <v>1765</v>
      </c>
      <c r="C1942" s="16" t="s">
        <v>23</v>
      </c>
      <c r="D1942" s="16" t="s">
        <v>27</v>
      </c>
      <c r="E1942" s="188" t="s">
        <v>6074</v>
      </c>
    </row>
    <row r="1943" spans="1:5" x14ac:dyDescent="0.25">
      <c r="A1943" s="356">
        <v>38870</v>
      </c>
      <c r="B1943" s="16" t="s">
        <v>1766</v>
      </c>
      <c r="C1943" s="16" t="s">
        <v>23</v>
      </c>
      <c r="D1943" s="16" t="s">
        <v>27</v>
      </c>
      <c r="E1943" s="188" t="s">
        <v>8077</v>
      </c>
    </row>
    <row r="1944" spans="1:5" x14ac:dyDescent="0.25">
      <c r="A1944" s="356">
        <v>38869</v>
      </c>
      <c r="B1944" s="16" t="s">
        <v>1767</v>
      </c>
      <c r="C1944" s="16" t="s">
        <v>23</v>
      </c>
      <c r="D1944" s="16" t="s">
        <v>27</v>
      </c>
      <c r="E1944" s="188" t="s">
        <v>8078</v>
      </c>
    </row>
    <row r="1945" spans="1:5" x14ac:dyDescent="0.25">
      <c r="A1945" s="356">
        <v>38872</v>
      </c>
      <c r="B1945" s="16" t="s">
        <v>1768</v>
      </c>
      <c r="C1945" s="16" t="s">
        <v>23</v>
      </c>
      <c r="D1945" s="16" t="s">
        <v>27</v>
      </c>
      <c r="E1945" s="188" t="s">
        <v>6769</v>
      </c>
    </row>
    <row r="1946" spans="1:5" x14ac:dyDescent="0.25">
      <c r="A1946" s="356">
        <v>38871</v>
      </c>
      <c r="B1946" s="16" t="s">
        <v>1769</v>
      </c>
      <c r="C1946" s="16" t="s">
        <v>23</v>
      </c>
      <c r="D1946" s="16" t="s">
        <v>27</v>
      </c>
      <c r="E1946" s="188" t="s">
        <v>8079</v>
      </c>
    </row>
    <row r="1947" spans="1:5" x14ac:dyDescent="0.25">
      <c r="A1947" s="356">
        <v>39283</v>
      </c>
      <c r="B1947" s="16" t="s">
        <v>1770</v>
      </c>
      <c r="C1947" s="16" t="s">
        <v>23</v>
      </c>
      <c r="D1947" s="16" t="s">
        <v>27</v>
      </c>
      <c r="E1947" s="188" t="s">
        <v>8080</v>
      </c>
    </row>
    <row r="1948" spans="1:5" x14ac:dyDescent="0.25">
      <c r="A1948" s="356">
        <v>39284</v>
      </c>
      <c r="B1948" s="16" t="s">
        <v>1771</v>
      </c>
      <c r="C1948" s="16" t="s">
        <v>23</v>
      </c>
      <c r="D1948" s="16" t="s">
        <v>27</v>
      </c>
      <c r="E1948" s="188" t="s">
        <v>8081</v>
      </c>
    </row>
    <row r="1949" spans="1:5" x14ac:dyDescent="0.25">
      <c r="A1949" s="356">
        <v>39285</v>
      </c>
      <c r="B1949" s="16" t="s">
        <v>1772</v>
      </c>
      <c r="C1949" s="16" t="s">
        <v>23</v>
      </c>
      <c r="D1949" s="16" t="s">
        <v>27</v>
      </c>
      <c r="E1949" s="188" t="s">
        <v>8082</v>
      </c>
    </row>
    <row r="1950" spans="1:5" x14ac:dyDescent="0.25">
      <c r="A1950" s="356">
        <v>39286</v>
      </c>
      <c r="B1950" s="16" t="s">
        <v>1773</v>
      </c>
      <c r="C1950" s="16" t="s">
        <v>23</v>
      </c>
      <c r="D1950" s="16" t="s">
        <v>27</v>
      </c>
      <c r="E1950" s="188" t="s">
        <v>8083</v>
      </c>
    </row>
    <row r="1951" spans="1:5" x14ac:dyDescent="0.25">
      <c r="A1951" s="356">
        <v>39287</v>
      </c>
      <c r="B1951" s="16" t="s">
        <v>1774</v>
      </c>
      <c r="C1951" s="16" t="s">
        <v>23</v>
      </c>
      <c r="D1951" s="16" t="s">
        <v>27</v>
      </c>
      <c r="E1951" s="188" t="s">
        <v>8084</v>
      </c>
    </row>
    <row r="1952" spans="1:5" x14ac:dyDescent="0.25">
      <c r="A1952" s="356">
        <v>39288</v>
      </c>
      <c r="B1952" s="16" t="s">
        <v>1775</v>
      </c>
      <c r="C1952" s="16" t="s">
        <v>23</v>
      </c>
      <c r="D1952" s="16" t="s">
        <v>27</v>
      </c>
      <c r="E1952" s="188" t="s">
        <v>8085</v>
      </c>
    </row>
    <row r="1953" spans="1:5" x14ac:dyDescent="0.25">
      <c r="A1953" s="356">
        <v>2414</v>
      </c>
      <c r="B1953" s="16" t="s">
        <v>1776</v>
      </c>
      <c r="C1953" s="16" t="s">
        <v>26</v>
      </c>
      <c r="D1953" s="16" t="s">
        <v>27</v>
      </c>
      <c r="E1953" s="188" t="s">
        <v>8086</v>
      </c>
    </row>
    <row r="1954" spans="1:5" x14ac:dyDescent="0.25">
      <c r="A1954" s="356">
        <v>2413</v>
      </c>
      <c r="B1954" s="16" t="s">
        <v>1777</v>
      </c>
      <c r="C1954" s="16" t="s">
        <v>26</v>
      </c>
      <c r="D1954" s="16" t="s">
        <v>27</v>
      </c>
      <c r="E1954" s="188" t="s">
        <v>8087</v>
      </c>
    </row>
    <row r="1955" spans="1:5" x14ac:dyDescent="0.25">
      <c r="A1955" s="356">
        <v>2405</v>
      </c>
      <c r="B1955" s="16" t="s">
        <v>1778</v>
      </c>
      <c r="C1955" s="16" t="s">
        <v>26</v>
      </c>
      <c r="D1955" s="16" t="s">
        <v>27</v>
      </c>
      <c r="E1955" s="188" t="s">
        <v>8088</v>
      </c>
    </row>
    <row r="1956" spans="1:5" x14ac:dyDescent="0.25">
      <c r="A1956" s="356">
        <v>13361</v>
      </c>
      <c r="B1956" s="16" t="s">
        <v>1779</v>
      </c>
      <c r="C1956" s="16" t="s">
        <v>26</v>
      </c>
      <c r="D1956" s="16" t="s">
        <v>27</v>
      </c>
      <c r="E1956" s="188" t="s">
        <v>8089</v>
      </c>
    </row>
    <row r="1957" spans="1:5" x14ac:dyDescent="0.25">
      <c r="A1957" s="356">
        <v>11987</v>
      </c>
      <c r="B1957" s="16" t="s">
        <v>1780</v>
      </c>
      <c r="C1957" s="16" t="s">
        <v>26</v>
      </c>
      <c r="D1957" s="16" t="s">
        <v>27</v>
      </c>
      <c r="E1957" s="188" t="s">
        <v>8090</v>
      </c>
    </row>
    <row r="1958" spans="1:5" x14ac:dyDescent="0.25">
      <c r="A1958" s="356">
        <v>2416</v>
      </c>
      <c r="B1958" s="16" t="s">
        <v>1781</v>
      </c>
      <c r="C1958" s="16" t="s">
        <v>26</v>
      </c>
      <c r="D1958" s="16" t="s">
        <v>27</v>
      </c>
      <c r="E1958" s="188" t="s">
        <v>8091</v>
      </c>
    </row>
    <row r="1959" spans="1:5" x14ac:dyDescent="0.25">
      <c r="A1959" s="356">
        <v>2412</v>
      </c>
      <c r="B1959" s="16" t="s">
        <v>1782</v>
      </c>
      <c r="C1959" s="16" t="s">
        <v>26</v>
      </c>
      <c r="D1959" s="16" t="s">
        <v>27</v>
      </c>
      <c r="E1959" s="188" t="s">
        <v>8092</v>
      </c>
    </row>
    <row r="1960" spans="1:5" x14ac:dyDescent="0.25">
      <c r="A1960" s="356">
        <v>2411</v>
      </c>
      <c r="B1960" s="16" t="s">
        <v>1783</v>
      </c>
      <c r="C1960" s="16" t="s">
        <v>26</v>
      </c>
      <c r="D1960" s="16" t="s">
        <v>27</v>
      </c>
      <c r="E1960" s="188" t="s">
        <v>8089</v>
      </c>
    </row>
    <row r="1961" spans="1:5" x14ac:dyDescent="0.25">
      <c r="A1961" s="356">
        <v>2406</v>
      </c>
      <c r="B1961" s="16" t="s">
        <v>1784</v>
      </c>
      <c r="C1961" s="16" t="s">
        <v>26</v>
      </c>
      <c r="D1961" s="16" t="s">
        <v>27</v>
      </c>
      <c r="E1961" s="188" t="s">
        <v>8093</v>
      </c>
    </row>
    <row r="1962" spans="1:5" x14ac:dyDescent="0.25">
      <c r="A1962" s="356">
        <v>10571</v>
      </c>
      <c r="B1962" s="16" t="s">
        <v>1785</v>
      </c>
      <c r="C1962" s="16" t="s">
        <v>26</v>
      </c>
      <c r="D1962" s="16" t="s">
        <v>27</v>
      </c>
      <c r="E1962" s="188" t="s">
        <v>8094</v>
      </c>
    </row>
    <row r="1963" spans="1:5" x14ac:dyDescent="0.25">
      <c r="A1963" s="356">
        <v>11985</v>
      </c>
      <c r="B1963" s="16" t="s">
        <v>1786</v>
      </c>
      <c r="C1963" s="16" t="s">
        <v>26</v>
      </c>
      <c r="D1963" s="16" t="s">
        <v>27</v>
      </c>
      <c r="E1963" s="188" t="s">
        <v>8095</v>
      </c>
    </row>
    <row r="1964" spans="1:5" x14ac:dyDescent="0.25">
      <c r="A1964" s="356">
        <v>2410</v>
      </c>
      <c r="B1964" s="16" t="s">
        <v>1787</v>
      </c>
      <c r="C1964" s="16" t="s">
        <v>26</v>
      </c>
      <c r="D1964" s="16" t="s">
        <v>27</v>
      </c>
      <c r="E1964" s="188" t="s">
        <v>8096</v>
      </c>
    </row>
    <row r="1965" spans="1:5" x14ac:dyDescent="0.25">
      <c r="A1965" s="356">
        <v>2417</v>
      </c>
      <c r="B1965" s="16" t="s">
        <v>1788</v>
      </c>
      <c r="C1965" s="16" t="s">
        <v>26</v>
      </c>
      <c r="D1965" s="16" t="s">
        <v>27</v>
      </c>
      <c r="E1965" s="188" t="s">
        <v>6712</v>
      </c>
    </row>
    <row r="1966" spans="1:5" x14ac:dyDescent="0.25">
      <c r="A1966" s="356">
        <v>2415</v>
      </c>
      <c r="B1966" s="16" t="s">
        <v>1789</v>
      </c>
      <c r="C1966" s="16" t="s">
        <v>26</v>
      </c>
      <c r="D1966" s="16" t="s">
        <v>27</v>
      </c>
      <c r="E1966" s="188" t="s">
        <v>8097</v>
      </c>
    </row>
    <row r="1967" spans="1:5" x14ac:dyDescent="0.25">
      <c r="A1967" s="356">
        <v>13360</v>
      </c>
      <c r="B1967" s="16" t="s">
        <v>1790</v>
      </c>
      <c r="C1967" s="16" t="s">
        <v>26</v>
      </c>
      <c r="D1967" s="16" t="s">
        <v>27</v>
      </c>
      <c r="E1967" s="188" t="s">
        <v>8097</v>
      </c>
    </row>
    <row r="1968" spans="1:5" x14ac:dyDescent="0.25">
      <c r="A1968" s="356">
        <v>11983</v>
      </c>
      <c r="B1968" s="16" t="s">
        <v>1791</v>
      </c>
      <c r="C1968" s="16" t="s">
        <v>26</v>
      </c>
      <c r="D1968" s="16" t="s">
        <v>27</v>
      </c>
      <c r="E1968" s="188" t="s">
        <v>8098</v>
      </c>
    </row>
    <row r="1969" spans="1:5" x14ac:dyDescent="0.25">
      <c r="A1969" s="356">
        <v>11986</v>
      </c>
      <c r="B1969" s="16" t="s">
        <v>1792</v>
      </c>
      <c r="C1969" s="16" t="s">
        <v>26</v>
      </c>
      <c r="D1969" s="16" t="s">
        <v>27</v>
      </c>
      <c r="E1969" s="188" t="s">
        <v>8099</v>
      </c>
    </row>
    <row r="1970" spans="1:5" x14ac:dyDescent="0.25">
      <c r="A1970" s="356">
        <v>25976</v>
      </c>
      <c r="B1970" s="16" t="s">
        <v>1793</v>
      </c>
      <c r="C1970" s="16" t="s">
        <v>26</v>
      </c>
      <c r="D1970" s="16" t="s">
        <v>24</v>
      </c>
      <c r="E1970" s="188" t="s">
        <v>8100</v>
      </c>
    </row>
    <row r="1971" spans="1:5" x14ac:dyDescent="0.25">
      <c r="A1971" s="356">
        <v>10629</v>
      </c>
      <c r="B1971" s="16" t="s">
        <v>1794</v>
      </c>
      <c r="C1971" s="16" t="s">
        <v>26</v>
      </c>
      <c r="D1971" s="16" t="s">
        <v>24</v>
      </c>
      <c r="E1971" s="188" t="s">
        <v>8101</v>
      </c>
    </row>
    <row r="1972" spans="1:5" x14ac:dyDescent="0.25">
      <c r="A1972" s="356">
        <v>10698</v>
      </c>
      <c r="B1972" s="16" t="s">
        <v>1795</v>
      </c>
      <c r="C1972" s="16" t="s">
        <v>26</v>
      </c>
      <c r="D1972" s="16" t="s">
        <v>27</v>
      </c>
      <c r="E1972" s="188" t="s">
        <v>8102</v>
      </c>
    </row>
    <row r="1973" spans="1:5" x14ac:dyDescent="0.25">
      <c r="A1973" s="356">
        <v>40521</v>
      </c>
      <c r="B1973" s="16" t="s">
        <v>8103</v>
      </c>
      <c r="C1973" s="16" t="s">
        <v>23</v>
      </c>
      <c r="D1973" s="16" t="s">
        <v>24</v>
      </c>
      <c r="E1973" s="188" t="s">
        <v>8104</v>
      </c>
    </row>
    <row r="1974" spans="1:5" x14ac:dyDescent="0.25">
      <c r="A1974" s="356">
        <v>2432</v>
      </c>
      <c r="B1974" s="16" t="s">
        <v>1796</v>
      </c>
      <c r="C1974" s="16" t="s">
        <v>23</v>
      </c>
      <c r="D1974" s="16" t="s">
        <v>24</v>
      </c>
      <c r="E1974" s="188" t="s">
        <v>6606</v>
      </c>
    </row>
    <row r="1975" spans="1:5" x14ac:dyDescent="0.25">
      <c r="A1975" s="356">
        <v>2433</v>
      </c>
      <c r="B1975" s="16" t="s">
        <v>1797</v>
      </c>
      <c r="C1975" s="16" t="s">
        <v>23</v>
      </c>
      <c r="D1975" s="16" t="s">
        <v>24</v>
      </c>
      <c r="E1975" s="188" t="s">
        <v>5638</v>
      </c>
    </row>
    <row r="1976" spans="1:5" x14ac:dyDescent="0.25">
      <c r="A1976" s="356">
        <v>2420</v>
      </c>
      <c r="B1976" s="16" t="s">
        <v>1798</v>
      </c>
      <c r="C1976" s="16" t="s">
        <v>23</v>
      </c>
      <c r="D1976" s="16" t="s">
        <v>24</v>
      </c>
      <c r="E1976" s="188" t="s">
        <v>8105</v>
      </c>
    </row>
    <row r="1977" spans="1:5" x14ac:dyDescent="0.25">
      <c r="A1977" s="356">
        <v>11447</v>
      </c>
      <c r="B1977" s="16" t="s">
        <v>1799</v>
      </c>
      <c r="C1977" s="16" t="s">
        <v>23</v>
      </c>
      <c r="D1977" s="16" t="s">
        <v>24</v>
      </c>
      <c r="E1977" s="188" t="s">
        <v>5770</v>
      </c>
    </row>
    <row r="1978" spans="1:5" x14ac:dyDescent="0.25">
      <c r="A1978" s="356">
        <v>11451</v>
      </c>
      <c r="B1978" s="16" t="s">
        <v>1800</v>
      </c>
      <c r="C1978" s="16" t="s">
        <v>23</v>
      </c>
      <c r="D1978" s="16" t="s">
        <v>24</v>
      </c>
      <c r="E1978" s="188" t="s">
        <v>8106</v>
      </c>
    </row>
    <row r="1979" spans="1:5" x14ac:dyDescent="0.25">
      <c r="A1979" s="356">
        <v>11116</v>
      </c>
      <c r="B1979" s="16" t="s">
        <v>1801</v>
      </c>
      <c r="C1979" s="16" t="s">
        <v>23</v>
      </c>
      <c r="D1979" s="16" t="s">
        <v>27</v>
      </c>
      <c r="E1979" s="188" t="s">
        <v>8107</v>
      </c>
    </row>
    <row r="1980" spans="1:5" x14ac:dyDescent="0.25">
      <c r="A1980" s="356">
        <v>38411</v>
      </c>
      <c r="B1980" s="16" t="s">
        <v>1802</v>
      </c>
      <c r="C1980" s="16" t="s">
        <v>23</v>
      </c>
      <c r="D1980" s="16" t="s">
        <v>24</v>
      </c>
      <c r="E1980" s="188" t="s">
        <v>8108</v>
      </c>
    </row>
    <row r="1981" spans="1:5" x14ac:dyDescent="0.25">
      <c r="A1981" s="356">
        <v>1370</v>
      </c>
      <c r="B1981" s="16" t="s">
        <v>1803</v>
      </c>
      <c r="C1981" s="16" t="s">
        <v>23</v>
      </c>
      <c r="D1981" s="16" t="s">
        <v>24</v>
      </c>
      <c r="E1981" s="188" t="s">
        <v>8109</v>
      </c>
    </row>
    <row r="1982" spans="1:5" x14ac:dyDescent="0.25">
      <c r="A1982" s="356">
        <v>38189</v>
      </c>
      <c r="B1982" s="16" t="s">
        <v>1804</v>
      </c>
      <c r="C1982" s="16" t="s">
        <v>23</v>
      </c>
      <c r="D1982" s="16" t="s">
        <v>24</v>
      </c>
      <c r="E1982" s="188" t="s">
        <v>6077</v>
      </c>
    </row>
    <row r="1983" spans="1:5" x14ac:dyDescent="0.25">
      <c r="A1983" s="356">
        <v>38190</v>
      </c>
      <c r="B1983" s="16" t="s">
        <v>1805</v>
      </c>
      <c r="C1983" s="16" t="s">
        <v>23</v>
      </c>
      <c r="D1983" s="16" t="s">
        <v>24</v>
      </c>
      <c r="E1983" s="188" t="s">
        <v>6078</v>
      </c>
    </row>
    <row r="1984" spans="1:5" x14ac:dyDescent="0.25">
      <c r="A1984" s="356">
        <v>36516</v>
      </c>
      <c r="B1984" s="16" t="s">
        <v>1806</v>
      </c>
      <c r="C1984" s="16" t="s">
        <v>23</v>
      </c>
      <c r="D1984" s="16" t="s">
        <v>27</v>
      </c>
      <c r="E1984" s="188" t="s">
        <v>8110</v>
      </c>
    </row>
    <row r="1985" spans="1:5" x14ac:dyDescent="0.25">
      <c r="A1985" s="356">
        <v>34777</v>
      </c>
      <c r="B1985" s="16" t="s">
        <v>8111</v>
      </c>
      <c r="C1985" s="16" t="s">
        <v>23</v>
      </c>
      <c r="D1985" s="16" t="s">
        <v>24</v>
      </c>
      <c r="E1985" s="188" t="s">
        <v>6031</v>
      </c>
    </row>
    <row r="1986" spans="1:5" x14ac:dyDescent="0.25">
      <c r="A1986" s="356">
        <v>7272</v>
      </c>
      <c r="B1986" s="16" t="s">
        <v>8112</v>
      </c>
      <c r="C1986" s="16" t="s">
        <v>23</v>
      </c>
      <c r="D1986" s="16" t="s">
        <v>24</v>
      </c>
      <c r="E1986" s="188" t="s">
        <v>8113</v>
      </c>
    </row>
    <row r="1987" spans="1:5" x14ac:dyDescent="0.25">
      <c r="A1987" s="356">
        <v>10605</v>
      </c>
      <c r="B1987" s="16" t="s">
        <v>1807</v>
      </c>
      <c r="C1987" s="16" t="s">
        <v>23</v>
      </c>
      <c r="D1987" s="16" t="s">
        <v>24</v>
      </c>
      <c r="E1987" s="188" t="s">
        <v>6170</v>
      </c>
    </row>
    <row r="1988" spans="1:5" x14ac:dyDescent="0.25">
      <c r="A1988" s="356">
        <v>10604</v>
      </c>
      <c r="B1988" s="16" t="s">
        <v>1808</v>
      </c>
      <c r="C1988" s="16" t="s">
        <v>23</v>
      </c>
      <c r="D1988" s="16" t="s">
        <v>24</v>
      </c>
      <c r="E1988" s="188" t="s">
        <v>6703</v>
      </c>
    </row>
    <row r="1989" spans="1:5" x14ac:dyDescent="0.25">
      <c r="A1989" s="356">
        <v>672</v>
      </c>
      <c r="B1989" s="16" t="s">
        <v>1809</v>
      </c>
      <c r="C1989" s="16" t="s">
        <v>23</v>
      </c>
      <c r="D1989" s="16" t="s">
        <v>24</v>
      </c>
      <c r="E1989" s="188" t="s">
        <v>6598</v>
      </c>
    </row>
    <row r="1990" spans="1:5" x14ac:dyDescent="0.25">
      <c r="A1990" s="356">
        <v>668</v>
      </c>
      <c r="B1990" s="16" t="s">
        <v>1810</v>
      </c>
      <c r="C1990" s="16" t="s">
        <v>23</v>
      </c>
      <c r="D1990" s="16" t="s">
        <v>24</v>
      </c>
      <c r="E1990" s="188" t="s">
        <v>8114</v>
      </c>
    </row>
    <row r="1991" spans="1:5" x14ac:dyDescent="0.25">
      <c r="A1991" s="356">
        <v>10578</v>
      </c>
      <c r="B1991" s="16" t="s">
        <v>1811</v>
      </c>
      <c r="C1991" s="16" t="s">
        <v>23</v>
      </c>
      <c r="D1991" s="16" t="s">
        <v>24</v>
      </c>
      <c r="E1991" s="188" t="s">
        <v>8115</v>
      </c>
    </row>
    <row r="1992" spans="1:5" x14ac:dyDescent="0.25">
      <c r="A1992" s="356">
        <v>666</v>
      </c>
      <c r="B1992" s="16" t="s">
        <v>1812</v>
      </c>
      <c r="C1992" s="16" t="s">
        <v>23</v>
      </c>
      <c r="D1992" s="16" t="s">
        <v>24</v>
      </c>
      <c r="E1992" s="188" t="s">
        <v>7579</v>
      </c>
    </row>
    <row r="1993" spans="1:5" x14ac:dyDescent="0.25">
      <c r="A1993" s="356">
        <v>665</v>
      </c>
      <c r="B1993" s="16" t="s">
        <v>1813</v>
      </c>
      <c r="C1993" s="16" t="s">
        <v>23</v>
      </c>
      <c r="D1993" s="16" t="s">
        <v>24</v>
      </c>
      <c r="E1993" s="188" t="s">
        <v>5745</v>
      </c>
    </row>
    <row r="1994" spans="1:5" x14ac:dyDescent="0.25">
      <c r="A1994" s="356">
        <v>10577</v>
      </c>
      <c r="B1994" s="16" t="s">
        <v>1814</v>
      </c>
      <c r="C1994" s="16" t="s">
        <v>23</v>
      </c>
      <c r="D1994" s="16" t="s">
        <v>24</v>
      </c>
      <c r="E1994" s="188" t="s">
        <v>8116</v>
      </c>
    </row>
    <row r="1995" spans="1:5" x14ac:dyDescent="0.25">
      <c r="A1995" s="356">
        <v>10583</v>
      </c>
      <c r="B1995" s="16" t="s">
        <v>1815</v>
      </c>
      <c r="C1995" s="16" t="s">
        <v>23</v>
      </c>
      <c r="D1995" s="16" t="s">
        <v>24</v>
      </c>
      <c r="E1995" s="188" t="s">
        <v>8117</v>
      </c>
    </row>
    <row r="1996" spans="1:5" x14ac:dyDescent="0.25">
      <c r="A1996" s="356">
        <v>10579</v>
      </c>
      <c r="B1996" s="16" t="s">
        <v>1816</v>
      </c>
      <c r="C1996" s="16" t="s">
        <v>23</v>
      </c>
      <c r="D1996" s="16" t="s">
        <v>24</v>
      </c>
      <c r="E1996" s="188" t="s">
        <v>6612</v>
      </c>
    </row>
    <row r="1997" spans="1:5" x14ac:dyDescent="0.25">
      <c r="A1997" s="356">
        <v>10582</v>
      </c>
      <c r="B1997" s="16" t="s">
        <v>1817</v>
      </c>
      <c r="C1997" s="16" t="s">
        <v>23</v>
      </c>
      <c r="D1997" s="16" t="s">
        <v>24</v>
      </c>
      <c r="E1997" s="188" t="s">
        <v>5475</v>
      </c>
    </row>
    <row r="1998" spans="1:5" x14ac:dyDescent="0.25">
      <c r="A1998" s="356">
        <v>2436</v>
      </c>
      <c r="B1998" s="16" t="s">
        <v>1818</v>
      </c>
      <c r="C1998" s="16" t="s">
        <v>29</v>
      </c>
      <c r="D1998" s="16" t="s">
        <v>33</v>
      </c>
      <c r="E1998" s="188" t="s">
        <v>5830</v>
      </c>
    </row>
    <row r="1999" spans="1:5" x14ac:dyDescent="0.25">
      <c r="A1999" s="356">
        <v>40918</v>
      </c>
      <c r="B1999" s="16" t="s">
        <v>1819</v>
      </c>
      <c r="C1999" s="16" t="s">
        <v>206</v>
      </c>
      <c r="D1999" s="16" t="s">
        <v>24</v>
      </c>
      <c r="E1999" s="188" t="s">
        <v>7108</v>
      </c>
    </row>
    <row r="2000" spans="1:5" x14ac:dyDescent="0.25">
      <c r="A2000" s="356">
        <v>2439</v>
      </c>
      <c r="B2000" s="16" t="s">
        <v>1820</v>
      </c>
      <c r="C2000" s="16" t="s">
        <v>29</v>
      </c>
      <c r="D2000" s="16" t="s">
        <v>24</v>
      </c>
      <c r="E2000" s="188" t="s">
        <v>8118</v>
      </c>
    </row>
    <row r="2001" spans="1:5" x14ac:dyDescent="0.25">
      <c r="A2001" s="356">
        <v>40923</v>
      </c>
      <c r="B2001" s="16" t="s">
        <v>1821</v>
      </c>
      <c r="C2001" s="16" t="s">
        <v>206</v>
      </c>
      <c r="D2001" s="16" t="s">
        <v>24</v>
      </c>
      <c r="E2001" s="188" t="s">
        <v>8119</v>
      </c>
    </row>
    <row r="2002" spans="1:5" x14ac:dyDescent="0.25">
      <c r="A2002" s="356">
        <v>10998</v>
      </c>
      <c r="B2002" s="16" t="s">
        <v>1822</v>
      </c>
      <c r="C2002" s="16" t="s">
        <v>48</v>
      </c>
      <c r="D2002" s="16" t="s">
        <v>24</v>
      </c>
      <c r="E2002" s="188" t="s">
        <v>8120</v>
      </c>
    </row>
    <row r="2003" spans="1:5" x14ac:dyDescent="0.25">
      <c r="A2003" s="356">
        <v>11002</v>
      </c>
      <c r="B2003" s="16" t="s">
        <v>1823</v>
      </c>
      <c r="C2003" s="16" t="s">
        <v>48</v>
      </c>
      <c r="D2003" s="16" t="s">
        <v>24</v>
      </c>
      <c r="E2003" s="188" t="s">
        <v>6481</v>
      </c>
    </row>
    <row r="2004" spans="1:5" x14ac:dyDescent="0.25">
      <c r="A2004" s="356">
        <v>10999</v>
      </c>
      <c r="B2004" s="16" t="s">
        <v>1824</v>
      </c>
      <c r="C2004" s="16" t="s">
        <v>48</v>
      </c>
      <c r="D2004" s="16" t="s">
        <v>24</v>
      </c>
      <c r="E2004" s="188" t="s">
        <v>6505</v>
      </c>
    </row>
    <row r="2005" spans="1:5" x14ac:dyDescent="0.25">
      <c r="A2005" s="356">
        <v>10997</v>
      </c>
      <c r="B2005" s="16" t="s">
        <v>1825</v>
      </c>
      <c r="C2005" s="16" t="s">
        <v>48</v>
      </c>
      <c r="D2005" s="16" t="s">
        <v>33</v>
      </c>
      <c r="E2005" s="188" t="s">
        <v>8121</v>
      </c>
    </row>
    <row r="2006" spans="1:5" x14ac:dyDescent="0.25">
      <c r="A2006" s="356">
        <v>2685</v>
      </c>
      <c r="B2006" s="16" t="s">
        <v>1826</v>
      </c>
      <c r="C2006" s="16" t="s">
        <v>44</v>
      </c>
      <c r="D2006" s="16" t="s">
        <v>24</v>
      </c>
      <c r="E2006" s="188" t="s">
        <v>8122</v>
      </c>
    </row>
    <row r="2007" spans="1:5" x14ac:dyDescent="0.25">
      <c r="A2007" s="356">
        <v>2680</v>
      </c>
      <c r="B2007" s="16" t="s">
        <v>1827</v>
      </c>
      <c r="C2007" s="16" t="s">
        <v>44</v>
      </c>
      <c r="D2007" s="16" t="s">
        <v>24</v>
      </c>
      <c r="E2007" s="188" t="s">
        <v>5490</v>
      </c>
    </row>
    <row r="2008" spans="1:5" x14ac:dyDescent="0.25">
      <c r="A2008" s="356">
        <v>2684</v>
      </c>
      <c r="B2008" s="16" t="s">
        <v>1828</v>
      </c>
      <c r="C2008" s="16" t="s">
        <v>44</v>
      </c>
      <c r="D2008" s="16" t="s">
        <v>24</v>
      </c>
      <c r="E2008" s="188" t="s">
        <v>6564</v>
      </c>
    </row>
    <row r="2009" spans="1:5" x14ac:dyDescent="0.25">
      <c r="A2009" s="356">
        <v>2673</v>
      </c>
      <c r="B2009" s="16" t="s">
        <v>1829</v>
      </c>
      <c r="C2009" s="16" t="s">
        <v>44</v>
      </c>
      <c r="D2009" s="16" t="s">
        <v>33</v>
      </c>
      <c r="E2009" s="188" t="s">
        <v>8123</v>
      </c>
    </row>
    <row r="2010" spans="1:5" x14ac:dyDescent="0.25">
      <c r="A2010" s="356">
        <v>2681</v>
      </c>
      <c r="B2010" s="16" t="s">
        <v>1830</v>
      </c>
      <c r="C2010" s="16" t="s">
        <v>44</v>
      </c>
      <c r="D2010" s="16" t="s">
        <v>24</v>
      </c>
      <c r="E2010" s="188" t="s">
        <v>5428</v>
      </c>
    </row>
    <row r="2011" spans="1:5" x14ac:dyDescent="0.25">
      <c r="A2011" s="356">
        <v>2682</v>
      </c>
      <c r="B2011" s="16" t="s">
        <v>1831</v>
      </c>
      <c r="C2011" s="16" t="s">
        <v>44</v>
      </c>
      <c r="D2011" s="16" t="s">
        <v>24</v>
      </c>
      <c r="E2011" s="188" t="s">
        <v>8124</v>
      </c>
    </row>
    <row r="2012" spans="1:5" x14ac:dyDescent="0.25">
      <c r="A2012" s="356">
        <v>2686</v>
      </c>
      <c r="B2012" s="16" t="s">
        <v>1832</v>
      </c>
      <c r="C2012" s="16" t="s">
        <v>44</v>
      </c>
      <c r="D2012" s="16" t="s">
        <v>24</v>
      </c>
      <c r="E2012" s="188" t="s">
        <v>8125</v>
      </c>
    </row>
    <row r="2013" spans="1:5" x14ac:dyDescent="0.25">
      <c r="A2013" s="356">
        <v>2674</v>
      </c>
      <c r="B2013" s="16" t="s">
        <v>1833</v>
      </c>
      <c r="C2013" s="16" t="s">
        <v>44</v>
      </c>
      <c r="D2013" s="16" t="s">
        <v>24</v>
      </c>
      <c r="E2013" s="188" t="s">
        <v>5539</v>
      </c>
    </row>
    <row r="2014" spans="1:5" x14ac:dyDescent="0.25">
      <c r="A2014" s="356">
        <v>2683</v>
      </c>
      <c r="B2014" s="16" t="s">
        <v>1834</v>
      </c>
      <c r="C2014" s="16" t="s">
        <v>44</v>
      </c>
      <c r="D2014" s="16" t="s">
        <v>24</v>
      </c>
      <c r="E2014" s="188" t="s">
        <v>8126</v>
      </c>
    </row>
    <row r="2015" spans="1:5" x14ac:dyDescent="0.25">
      <c r="A2015" s="356">
        <v>2676</v>
      </c>
      <c r="B2015" s="16" t="s">
        <v>1835</v>
      </c>
      <c r="C2015" s="16" t="s">
        <v>44</v>
      </c>
      <c r="D2015" s="16" t="s">
        <v>24</v>
      </c>
      <c r="E2015" s="188" t="s">
        <v>5844</v>
      </c>
    </row>
    <row r="2016" spans="1:5" x14ac:dyDescent="0.25">
      <c r="A2016" s="356">
        <v>2678</v>
      </c>
      <c r="B2016" s="16" t="s">
        <v>1836</v>
      </c>
      <c r="C2016" s="16" t="s">
        <v>44</v>
      </c>
      <c r="D2016" s="16" t="s">
        <v>24</v>
      </c>
      <c r="E2016" s="188" t="s">
        <v>5460</v>
      </c>
    </row>
    <row r="2017" spans="1:5" x14ac:dyDescent="0.25">
      <c r="A2017" s="356">
        <v>2679</v>
      </c>
      <c r="B2017" s="16" t="s">
        <v>1837</v>
      </c>
      <c r="C2017" s="16" t="s">
        <v>44</v>
      </c>
      <c r="D2017" s="16" t="s">
        <v>24</v>
      </c>
      <c r="E2017" s="188" t="s">
        <v>7599</v>
      </c>
    </row>
    <row r="2018" spans="1:5" x14ac:dyDescent="0.25">
      <c r="A2018" s="356">
        <v>12070</v>
      </c>
      <c r="B2018" s="16" t="s">
        <v>1838</v>
      </c>
      <c r="C2018" s="16" t="s">
        <v>44</v>
      </c>
      <c r="D2018" s="16" t="s">
        <v>24</v>
      </c>
      <c r="E2018" s="188" t="s">
        <v>5654</v>
      </c>
    </row>
    <row r="2019" spans="1:5" x14ac:dyDescent="0.25">
      <c r="A2019" s="356">
        <v>2675</v>
      </c>
      <c r="B2019" s="16" t="s">
        <v>1839</v>
      </c>
      <c r="C2019" s="16" t="s">
        <v>44</v>
      </c>
      <c r="D2019" s="16" t="s">
        <v>24</v>
      </c>
      <c r="E2019" s="188" t="s">
        <v>6095</v>
      </c>
    </row>
    <row r="2020" spans="1:5" x14ac:dyDescent="0.25">
      <c r="A2020" s="356">
        <v>12067</v>
      </c>
      <c r="B2020" s="16" t="s">
        <v>1840</v>
      </c>
      <c r="C2020" s="16" t="s">
        <v>44</v>
      </c>
      <c r="D2020" s="16" t="s">
        <v>24</v>
      </c>
      <c r="E2020" s="188" t="s">
        <v>5478</v>
      </c>
    </row>
    <row r="2021" spans="1:5" x14ac:dyDescent="0.25">
      <c r="A2021" s="356">
        <v>40401</v>
      </c>
      <c r="B2021" s="16" t="s">
        <v>1841</v>
      </c>
      <c r="C2021" s="16" t="s">
        <v>44</v>
      </c>
      <c r="D2021" s="16" t="s">
        <v>27</v>
      </c>
      <c r="E2021" s="188" t="s">
        <v>5817</v>
      </c>
    </row>
    <row r="2022" spans="1:5" x14ac:dyDescent="0.25">
      <c r="A2022" s="356">
        <v>40402</v>
      </c>
      <c r="B2022" s="16" t="s">
        <v>1842</v>
      </c>
      <c r="C2022" s="16" t="s">
        <v>44</v>
      </c>
      <c r="D2022" s="16" t="s">
        <v>27</v>
      </c>
      <c r="E2022" s="188" t="s">
        <v>5556</v>
      </c>
    </row>
    <row r="2023" spans="1:5" x14ac:dyDescent="0.25">
      <c r="A2023" s="356">
        <v>40400</v>
      </c>
      <c r="B2023" s="16" t="s">
        <v>1843</v>
      </c>
      <c r="C2023" s="16" t="s">
        <v>44</v>
      </c>
      <c r="D2023" s="16" t="s">
        <v>27</v>
      </c>
      <c r="E2023" s="188" t="s">
        <v>5547</v>
      </c>
    </row>
    <row r="2024" spans="1:5" x14ac:dyDescent="0.25">
      <c r="A2024" s="356">
        <v>2504</v>
      </c>
      <c r="B2024" s="16" t="s">
        <v>1844</v>
      </c>
      <c r="C2024" s="16" t="s">
        <v>44</v>
      </c>
      <c r="D2024" s="16" t="s">
        <v>24</v>
      </c>
      <c r="E2024" s="188" t="s">
        <v>8127</v>
      </c>
    </row>
    <row r="2025" spans="1:5" x14ac:dyDescent="0.25">
      <c r="A2025" s="356">
        <v>2501</v>
      </c>
      <c r="B2025" s="16" t="s">
        <v>1845</v>
      </c>
      <c r="C2025" s="16" t="s">
        <v>44</v>
      </c>
      <c r="D2025" s="16" t="s">
        <v>24</v>
      </c>
      <c r="E2025" s="188" t="s">
        <v>8128</v>
      </c>
    </row>
    <row r="2026" spans="1:5" x14ac:dyDescent="0.25">
      <c r="A2026" s="356">
        <v>2502</v>
      </c>
      <c r="B2026" s="16" t="s">
        <v>1846</v>
      </c>
      <c r="C2026" s="16" t="s">
        <v>44</v>
      </c>
      <c r="D2026" s="16" t="s">
        <v>24</v>
      </c>
      <c r="E2026" s="188" t="s">
        <v>6303</v>
      </c>
    </row>
    <row r="2027" spans="1:5" x14ac:dyDescent="0.25">
      <c r="A2027" s="356">
        <v>2503</v>
      </c>
      <c r="B2027" s="16" t="s">
        <v>1847</v>
      </c>
      <c r="C2027" s="16" t="s">
        <v>44</v>
      </c>
      <c r="D2027" s="16" t="s">
        <v>24</v>
      </c>
      <c r="E2027" s="188" t="s">
        <v>7426</v>
      </c>
    </row>
    <row r="2028" spans="1:5" x14ac:dyDescent="0.25">
      <c r="A2028" s="356">
        <v>2500</v>
      </c>
      <c r="B2028" s="16" t="s">
        <v>1848</v>
      </c>
      <c r="C2028" s="16" t="s">
        <v>44</v>
      </c>
      <c r="D2028" s="16" t="s">
        <v>24</v>
      </c>
      <c r="E2028" s="188" t="s">
        <v>7886</v>
      </c>
    </row>
    <row r="2029" spans="1:5" x14ac:dyDescent="0.25">
      <c r="A2029" s="356">
        <v>2505</v>
      </c>
      <c r="B2029" s="16" t="s">
        <v>1849</v>
      </c>
      <c r="C2029" s="16" t="s">
        <v>44</v>
      </c>
      <c r="D2029" s="16" t="s">
        <v>24</v>
      </c>
      <c r="E2029" s="188" t="s">
        <v>8129</v>
      </c>
    </row>
    <row r="2030" spans="1:5" x14ac:dyDescent="0.25">
      <c r="A2030" s="356">
        <v>12056</v>
      </c>
      <c r="B2030" s="16" t="s">
        <v>1850</v>
      </c>
      <c r="C2030" s="16" t="s">
        <v>44</v>
      </c>
      <c r="D2030" s="16" t="s">
        <v>24</v>
      </c>
      <c r="E2030" s="188" t="s">
        <v>6271</v>
      </c>
    </row>
    <row r="2031" spans="1:5" x14ac:dyDescent="0.25">
      <c r="A2031" s="356">
        <v>12057</v>
      </c>
      <c r="B2031" s="16" t="s">
        <v>1851</v>
      </c>
      <c r="C2031" s="16" t="s">
        <v>44</v>
      </c>
      <c r="D2031" s="16" t="s">
        <v>24</v>
      </c>
      <c r="E2031" s="188" t="s">
        <v>6020</v>
      </c>
    </row>
    <row r="2032" spans="1:5" x14ac:dyDescent="0.25">
      <c r="A2032" s="356">
        <v>12059</v>
      </c>
      <c r="B2032" s="16" t="s">
        <v>1852</v>
      </c>
      <c r="C2032" s="16" t="s">
        <v>44</v>
      </c>
      <c r="D2032" s="16" t="s">
        <v>24</v>
      </c>
      <c r="E2032" s="188" t="s">
        <v>6643</v>
      </c>
    </row>
    <row r="2033" spans="1:5" x14ac:dyDescent="0.25">
      <c r="A2033" s="356">
        <v>12058</v>
      </c>
      <c r="B2033" s="16" t="s">
        <v>1853</v>
      </c>
      <c r="C2033" s="16" t="s">
        <v>44</v>
      </c>
      <c r="D2033" s="16" t="s">
        <v>24</v>
      </c>
      <c r="E2033" s="188" t="s">
        <v>5911</v>
      </c>
    </row>
    <row r="2034" spans="1:5" x14ac:dyDescent="0.25">
      <c r="A2034" s="356">
        <v>12060</v>
      </c>
      <c r="B2034" s="16" t="s">
        <v>1854</v>
      </c>
      <c r="C2034" s="16" t="s">
        <v>44</v>
      </c>
      <c r="D2034" s="16" t="s">
        <v>24</v>
      </c>
      <c r="E2034" s="188" t="s">
        <v>6670</v>
      </c>
    </row>
    <row r="2035" spans="1:5" x14ac:dyDescent="0.25">
      <c r="A2035" s="356">
        <v>12061</v>
      </c>
      <c r="B2035" s="16" t="s">
        <v>1855</v>
      </c>
      <c r="C2035" s="16" t="s">
        <v>44</v>
      </c>
      <c r="D2035" s="16" t="s">
        <v>24</v>
      </c>
      <c r="E2035" s="188" t="s">
        <v>6164</v>
      </c>
    </row>
    <row r="2036" spans="1:5" x14ac:dyDescent="0.25">
      <c r="A2036" s="356">
        <v>12062</v>
      </c>
      <c r="B2036" s="16" t="s">
        <v>1856</v>
      </c>
      <c r="C2036" s="16" t="s">
        <v>44</v>
      </c>
      <c r="D2036" s="16" t="s">
        <v>24</v>
      </c>
      <c r="E2036" s="188" t="s">
        <v>8130</v>
      </c>
    </row>
    <row r="2037" spans="1:5" x14ac:dyDescent="0.25">
      <c r="A2037" s="356">
        <v>21137</v>
      </c>
      <c r="B2037" s="16" t="s">
        <v>1857</v>
      </c>
      <c r="C2037" s="16" t="s">
        <v>44</v>
      </c>
      <c r="D2037" s="16" t="s">
        <v>24</v>
      </c>
      <c r="E2037" s="188" t="s">
        <v>5738</v>
      </c>
    </row>
    <row r="2038" spans="1:5" x14ac:dyDescent="0.25">
      <c r="A2038" s="356">
        <v>2687</v>
      </c>
      <c r="B2038" s="16" t="s">
        <v>1858</v>
      </c>
      <c r="C2038" s="16" t="s">
        <v>44</v>
      </c>
      <c r="D2038" s="16" t="s">
        <v>24</v>
      </c>
      <c r="E2038" s="188" t="s">
        <v>5589</v>
      </c>
    </row>
    <row r="2039" spans="1:5" x14ac:dyDescent="0.25">
      <c r="A2039" s="356">
        <v>2689</v>
      </c>
      <c r="B2039" s="16" t="s">
        <v>1859</v>
      </c>
      <c r="C2039" s="16" t="s">
        <v>44</v>
      </c>
      <c r="D2039" s="16" t="s">
        <v>24</v>
      </c>
      <c r="E2039" s="188" t="s">
        <v>6092</v>
      </c>
    </row>
    <row r="2040" spans="1:5" x14ac:dyDescent="0.25">
      <c r="A2040" s="356">
        <v>2688</v>
      </c>
      <c r="B2040" s="16" t="s">
        <v>1860</v>
      </c>
      <c r="C2040" s="16" t="s">
        <v>44</v>
      </c>
      <c r="D2040" s="16" t="s">
        <v>24</v>
      </c>
      <c r="E2040" s="188" t="s">
        <v>5450</v>
      </c>
    </row>
    <row r="2041" spans="1:5" x14ac:dyDescent="0.25">
      <c r="A2041" s="356">
        <v>2690</v>
      </c>
      <c r="B2041" s="16" t="s">
        <v>1861</v>
      </c>
      <c r="C2041" s="16" t="s">
        <v>44</v>
      </c>
      <c r="D2041" s="16" t="s">
        <v>24</v>
      </c>
      <c r="E2041" s="188" t="s">
        <v>5965</v>
      </c>
    </row>
    <row r="2042" spans="1:5" x14ac:dyDescent="0.25">
      <c r="A2042" s="356">
        <v>39243</v>
      </c>
      <c r="B2042" s="16" t="s">
        <v>1862</v>
      </c>
      <c r="C2042" s="16" t="s">
        <v>44</v>
      </c>
      <c r="D2042" s="16" t="s">
        <v>24</v>
      </c>
      <c r="E2042" s="188" t="s">
        <v>5547</v>
      </c>
    </row>
    <row r="2043" spans="1:5" x14ac:dyDescent="0.25">
      <c r="A2043" s="356">
        <v>39244</v>
      </c>
      <c r="B2043" s="16" t="s">
        <v>1863</v>
      </c>
      <c r="C2043" s="16" t="s">
        <v>44</v>
      </c>
      <c r="D2043" s="16" t="s">
        <v>24</v>
      </c>
      <c r="E2043" s="188" t="s">
        <v>5685</v>
      </c>
    </row>
    <row r="2044" spans="1:5" x14ac:dyDescent="0.25">
      <c r="A2044" s="356">
        <v>39245</v>
      </c>
      <c r="B2044" s="16" t="s">
        <v>1864</v>
      </c>
      <c r="C2044" s="16" t="s">
        <v>44</v>
      </c>
      <c r="D2044" s="16" t="s">
        <v>24</v>
      </c>
      <c r="E2044" s="188" t="s">
        <v>5846</v>
      </c>
    </row>
    <row r="2045" spans="1:5" x14ac:dyDescent="0.25">
      <c r="A2045" s="356">
        <v>39254</v>
      </c>
      <c r="B2045" s="16" t="s">
        <v>1865</v>
      </c>
      <c r="C2045" s="16" t="s">
        <v>44</v>
      </c>
      <c r="D2045" s="16" t="s">
        <v>24</v>
      </c>
      <c r="E2045" s="188" t="s">
        <v>6233</v>
      </c>
    </row>
    <row r="2046" spans="1:5" x14ac:dyDescent="0.25">
      <c r="A2046" s="356">
        <v>39255</v>
      </c>
      <c r="B2046" s="16" t="s">
        <v>1866</v>
      </c>
      <c r="C2046" s="16" t="s">
        <v>44</v>
      </c>
      <c r="D2046" s="16" t="s">
        <v>24</v>
      </c>
      <c r="E2046" s="188" t="s">
        <v>5865</v>
      </c>
    </row>
    <row r="2047" spans="1:5" x14ac:dyDescent="0.25">
      <c r="A2047" s="356">
        <v>39253</v>
      </c>
      <c r="B2047" s="16" t="s">
        <v>1867</v>
      </c>
      <c r="C2047" s="16" t="s">
        <v>44</v>
      </c>
      <c r="D2047" s="16" t="s">
        <v>24</v>
      </c>
      <c r="E2047" s="188" t="s">
        <v>6153</v>
      </c>
    </row>
    <row r="2048" spans="1:5" x14ac:dyDescent="0.25">
      <c r="A2048" s="356">
        <v>2446</v>
      </c>
      <c r="B2048" s="16" t="s">
        <v>1868</v>
      </c>
      <c r="C2048" s="16" t="s">
        <v>44</v>
      </c>
      <c r="D2048" s="16" t="s">
        <v>27</v>
      </c>
      <c r="E2048" s="188" t="s">
        <v>8131</v>
      </c>
    </row>
    <row r="2049" spans="1:5" x14ac:dyDescent="0.25">
      <c r="A2049" s="356">
        <v>2442</v>
      </c>
      <c r="B2049" s="16" t="s">
        <v>1869</v>
      </c>
      <c r="C2049" s="16" t="s">
        <v>44</v>
      </c>
      <c r="D2049" s="16" t="s">
        <v>27</v>
      </c>
      <c r="E2049" s="188" t="s">
        <v>6251</v>
      </c>
    </row>
    <row r="2050" spans="1:5" x14ac:dyDescent="0.25">
      <c r="A2050" s="356">
        <v>39246</v>
      </c>
      <c r="B2050" s="16" t="s">
        <v>1870</v>
      </c>
      <c r="C2050" s="16" t="s">
        <v>44</v>
      </c>
      <c r="D2050" s="16" t="s">
        <v>27</v>
      </c>
      <c r="E2050" s="188" t="s">
        <v>6417</v>
      </c>
    </row>
    <row r="2051" spans="1:5" x14ac:dyDescent="0.25">
      <c r="A2051" s="356">
        <v>39247</v>
      </c>
      <c r="B2051" s="16" t="s">
        <v>1871</v>
      </c>
      <c r="C2051" s="16" t="s">
        <v>44</v>
      </c>
      <c r="D2051" s="16" t="s">
        <v>27</v>
      </c>
      <c r="E2051" s="188" t="s">
        <v>6013</v>
      </c>
    </row>
    <row r="2052" spans="1:5" x14ac:dyDescent="0.25">
      <c r="A2052" s="356">
        <v>39248</v>
      </c>
      <c r="B2052" s="16" t="s">
        <v>1872</v>
      </c>
      <c r="C2052" s="16" t="s">
        <v>44</v>
      </c>
      <c r="D2052" s="16" t="s">
        <v>27</v>
      </c>
      <c r="E2052" s="188" t="s">
        <v>8132</v>
      </c>
    </row>
    <row r="2053" spans="1:5" x14ac:dyDescent="0.25">
      <c r="A2053" s="356">
        <v>2438</v>
      </c>
      <c r="B2053" s="16" t="s">
        <v>1873</v>
      </c>
      <c r="C2053" s="16" t="s">
        <v>29</v>
      </c>
      <c r="D2053" s="16" t="s">
        <v>24</v>
      </c>
      <c r="E2053" s="188" t="s">
        <v>6284</v>
      </c>
    </row>
    <row r="2054" spans="1:5" x14ac:dyDescent="0.25">
      <c r="A2054" s="356">
        <v>40922</v>
      </c>
      <c r="B2054" s="16" t="s">
        <v>1874</v>
      </c>
      <c r="C2054" s="16" t="s">
        <v>206</v>
      </c>
      <c r="D2054" s="16" t="s">
        <v>24</v>
      </c>
      <c r="E2054" s="188" t="s">
        <v>8133</v>
      </c>
    </row>
    <row r="2055" spans="1:5" x14ac:dyDescent="0.25">
      <c r="A2055" s="356">
        <v>36486</v>
      </c>
      <c r="B2055" s="16" t="s">
        <v>1875</v>
      </c>
      <c r="C2055" s="16" t="s">
        <v>23</v>
      </c>
      <c r="D2055" s="16" t="s">
        <v>27</v>
      </c>
      <c r="E2055" s="188" t="s">
        <v>8134</v>
      </c>
    </row>
    <row r="2056" spans="1:5" x14ac:dyDescent="0.25">
      <c r="A2056" s="356">
        <v>37777</v>
      </c>
      <c r="B2056" s="16" t="s">
        <v>1876</v>
      </c>
      <c r="C2056" s="16" t="s">
        <v>23</v>
      </c>
      <c r="D2056" s="16" t="s">
        <v>27</v>
      </c>
      <c r="E2056" s="188" t="s">
        <v>8135</v>
      </c>
    </row>
    <row r="2057" spans="1:5" x14ac:dyDescent="0.25">
      <c r="A2057" s="356">
        <v>12624</v>
      </c>
      <c r="B2057" s="16" t="s">
        <v>1877</v>
      </c>
      <c r="C2057" s="16" t="s">
        <v>23</v>
      </c>
      <c r="D2057" s="16" t="s">
        <v>27</v>
      </c>
      <c r="E2057" s="188" t="s">
        <v>5725</v>
      </c>
    </row>
    <row r="2058" spans="1:5" x14ac:dyDescent="0.25">
      <c r="A2058" s="356">
        <v>10638</v>
      </c>
      <c r="B2058" s="16" t="s">
        <v>1878</v>
      </c>
      <c r="C2058" s="16" t="s">
        <v>23</v>
      </c>
      <c r="D2058" s="16" t="s">
        <v>27</v>
      </c>
      <c r="E2058" s="188" t="s">
        <v>8136</v>
      </c>
    </row>
    <row r="2059" spans="1:5" x14ac:dyDescent="0.25">
      <c r="A2059" s="356">
        <v>10635</v>
      </c>
      <c r="B2059" s="16" t="s">
        <v>1879</v>
      </c>
      <c r="C2059" s="16" t="s">
        <v>23</v>
      </c>
      <c r="D2059" s="16" t="s">
        <v>27</v>
      </c>
      <c r="E2059" s="188" t="s">
        <v>8137</v>
      </c>
    </row>
    <row r="2060" spans="1:5" x14ac:dyDescent="0.25">
      <c r="A2060" s="356">
        <v>10634</v>
      </c>
      <c r="B2060" s="16" t="s">
        <v>1880</v>
      </c>
      <c r="C2060" s="16" t="s">
        <v>23</v>
      </c>
      <c r="D2060" s="16" t="s">
        <v>27</v>
      </c>
      <c r="E2060" s="188" t="s">
        <v>8138</v>
      </c>
    </row>
    <row r="2061" spans="1:5" x14ac:dyDescent="0.25">
      <c r="A2061" s="356">
        <v>10636</v>
      </c>
      <c r="B2061" s="16" t="s">
        <v>1881</v>
      </c>
      <c r="C2061" s="16" t="s">
        <v>23</v>
      </c>
      <c r="D2061" s="16" t="s">
        <v>27</v>
      </c>
      <c r="E2061" s="188" t="s">
        <v>8139</v>
      </c>
    </row>
    <row r="2062" spans="1:5" x14ac:dyDescent="0.25">
      <c r="A2062" s="356">
        <v>10637</v>
      </c>
      <c r="B2062" s="16" t="s">
        <v>1882</v>
      </c>
      <c r="C2062" s="16" t="s">
        <v>23</v>
      </c>
      <c r="D2062" s="16" t="s">
        <v>27</v>
      </c>
      <c r="E2062" s="188" t="s">
        <v>8140</v>
      </c>
    </row>
    <row r="2063" spans="1:5" x14ac:dyDescent="0.25">
      <c r="A2063" s="356">
        <v>517</v>
      </c>
      <c r="B2063" s="16" t="s">
        <v>1883</v>
      </c>
      <c r="C2063" s="16" t="s">
        <v>97</v>
      </c>
      <c r="D2063" s="16" t="s">
        <v>27</v>
      </c>
      <c r="E2063" s="188" t="s">
        <v>6132</v>
      </c>
    </row>
    <row r="2064" spans="1:5" x14ac:dyDescent="0.25">
      <c r="A2064" s="356">
        <v>41904</v>
      </c>
      <c r="B2064" s="16" t="s">
        <v>1884</v>
      </c>
      <c r="C2064" s="16" t="s">
        <v>1031</v>
      </c>
      <c r="D2064" s="16" t="s">
        <v>27</v>
      </c>
      <c r="E2064" s="188" t="s">
        <v>8141</v>
      </c>
    </row>
    <row r="2065" spans="1:5" x14ac:dyDescent="0.25">
      <c r="A2065" s="356">
        <v>41905</v>
      </c>
      <c r="B2065" s="16" t="s">
        <v>1885</v>
      </c>
      <c r="C2065" s="16" t="s">
        <v>48</v>
      </c>
      <c r="D2065" s="16" t="s">
        <v>27</v>
      </c>
      <c r="E2065" s="188" t="s">
        <v>5572</v>
      </c>
    </row>
    <row r="2066" spans="1:5" x14ac:dyDescent="0.25">
      <c r="A2066" s="356">
        <v>41903</v>
      </c>
      <c r="B2066" s="16" t="s">
        <v>1886</v>
      </c>
      <c r="C2066" s="16" t="s">
        <v>48</v>
      </c>
      <c r="D2066" s="16" t="s">
        <v>27</v>
      </c>
      <c r="E2066" s="188" t="s">
        <v>5758</v>
      </c>
    </row>
    <row r="2067" spans="1:5" x14ac:dyDescent="0.25">
      <c r="A2067" s="356">
        <v>37534</v>
      </c>
      <c r="B2067" s="16" t="s">
        <v>1887</v>
      </c>
      <c r="C2067" s="16" t="s">
        <v>48</v>
      </c>
      <c r="D2067" s="16" t="s">
        <v>27</v>
      </c>
      <c r="E2067" s="188" t="s">
        <v>6099</v>
      </c>
    </row>
    <row r="2068" spans="1:5" x14ac:dyDescent="0.25">
      <c r="A2068" s="356">
        <v>37535</v>
      </c>
      <c r="B2068" s="16" t="s">
        <v>1888</v>
      </c>
      <c r="C2068" s="16" t="s">
        <v>48</v>
      </c>
      <c r="D2068" s="16" t="s">
        <v>27</v>
      </c>
      <c r="E2068" s="188" t="s">
        <v>6099</v>
      </c>
    </row>
    <row r="2069" spans="1:5" x14ac:dyDescent="0.25">
      <c r="A2069" s="356">
        <v>37533</v>
      </c>
      <c r="B2069" s="16" t="s">
        <v>1889</v>
      </c>
      <c r="C2069" s="16" t="s">
        <v>48</v>
      </c>
      <c r="D2069" s="16" t="s">
        <v>27</v>
      </c>
      <c r="E2069" s="188" t="s">
        <v>6099</v>
      </c>
    </row>
    <row r="2070" spans="1:5" x14ac:dyDescent="0.25">
      <c r="A2070" s="356">
        <v>37537</v>
      </c>
      <c r="B2070" s="16" t="s">
        <v>1890</v>
      </c>
      <c r="C2070" s="16" t="s">
        <v>48</v>
      </c>
      <c r="D2070" s="16" t="s">
        <v>27</v>
      </c>
      <c r="E2070" s="188" t="s">
        <v>6100</v>
      </c>
    </row>
    <row r="2071" spans="1:5" x14ac:dyDescent="0.25">
      <c r="A2071" s="356">
        <v>37536</v>
      </c>
      <c r="B2071" s="16" t="s">
        <v>1891</v>
      </c>
      <c r="C2071" s="16" t="s">
        <v>48</v>
      </c>
      <c r="D2071" s="16" t="s">
        <v>27</v>
      </c>
      <c r="E2071" s="188" t="s">
        <v>6100</v>
      </c>
    </row>
    <row r="2072" spans="1:5" x14ac:dyDescent="0.25">
      <c r="A2072" s="356">
        <v>37532</v>
      </c>
      <c r="B2072" s="16" t="s">
        <v>1892</v>
      </c>
      <c r="C2072" s="16" t="s">
        <v>48</v>
      </c>
      <c r="D2072" s="16" t="s">
        <v>27</v>
      </c>
      <c r="E2072" s="188" t="s">
        <v>6100</v>
      </c>
    </row>
    <row r="2073" spans="1:5" x14ac:dyDescent="0.25">
      <c r="A2073" s="356">
        <v>2696</v>
      </c>
      <c r="B2073" s="16" t="s">
        <v>1893</v>
      </c>
      <c r="C2073" s="16" t="s">
        <v>29</v>
      </c>
      <c r="D2073" s="16" t="s">
        <v>33</v>
      </c>
      <c r="E2073" s="188" t="s">
        <v>5830</v>
      </c>
    </row>
    <row r="2074" spans="1:5" x14ac:dyDescent="0.25">
      <c r="A2074" s="356">
        <v>40928</v>
      </c>
      <c r="B2074" s="16" t="s">
        <v>1894</v>
      </c>
      <c r="C2074" s="16" t="s">
        <v>206</v>
      </c>
      <c r="D2074" s="16" t="s">
        <v>24</v>
      </c>
      <c r="E2074" s="188" t="s">
        <v>7108</v>
      </c>
    </row>
    <row r="2075" spans="1:5" x14ac:dyDescent="0.25">
      <c r="A2075" s="356">
        <v>4083</v>
      </c>
      <c r="B2075" s="16" t="s">
        <v>1895</v>
      </c>
      <c r="C2075" s="16" t="s">
        <v>29</v>
      </c>
      <c r="D2075" s="16" t="s">
        <v>33</v>
      </c>
      <c r="E2075" s="188" t="s">
        <v>8142</v>
      </c>
    </row>
    <row r="2076" spans="1:5" x14ac:dyDescent="0.25">
      <c r="A2076" s="356">
        <v>40818</v>
      </c>
      <c r="B2076" s="16" t="s">
        <v>1896</v>
      </c>
      <c r="C2076" s="16" t="s">
        <v>206</v>
      </c>
      <c r="D2076" s="16" t="s">
        <v>24</v>
      </c>
      <c r="E2076" s="188" t="s">
        <v>8143</v>
      </c>
    </row>
    <row r="2077" spans="1:5" x14ac:dyDescent="0.25">
      <c r="A2077" s="356">
        <v>43146</v>
      </c>
      <c r="B2077" s="16" t="s">
        <v>1897</v>
      </c>
      <c r="C2077" s="16" t="s">
        <v>48</v>
      </c>
      <c r="D2077" s="16" t="s">
        <v>24</v>
      </c>
      <c r="E2077" s="188" t="s">
        <v>5984</v>
      </c>
    </row>
    <row r="2078" spans="1:5" x14ac:dyDescent="0.25">
      <c r="A2078" s="356">
        <v>2705</v>
      </c>
      <c r="B2078" s="16" t="s">
        <v>1898</v>
      </c>
      <c r="C2078" s="16" t="s">
        <v>1899</v>
      </c>
      <c r="D2078" s="16" t="s">
        <v>24</v>
      </c>
      <c r="E2078" s="188" t="s">
        <v>5589</v>
      </c>
    </row>
    <row r="2079" spans="1:5" x14ac:dyDescent="0.25">
      <c r="A2079" s="356">
        <v>14250</v>
      </c>
      <c r="B2079" s="16" t="s">
        <v>1900</v>
      </c>
      <c r="C2079" s="16" t="s">
        <v>1899</v>
      </c>
      <c r="D2079" s="16" t="s">
        <v>33</v>
      </c>
      <c r="E2079" s="188" t="s">
        <v>6105</v>
      </c>
    </row>
    <row r="2080" spans="1:5" x14ac:dyDescent="0.25">
      <c r="A2080" s="356">
        <v>11683</v>
      </c>
      <c r="B2080" s="16" t="s">
        <v>1901</v>
      </c>
      <c r="C2080" s="16" t="s">
        <v>23</v>
      </c>
      <c r="D2080" s="16" t="s">
        <v>24</v>
      </c>
      <c r="E2080" s="188" t="s">
        <v>6416</v>
      </c>
    </row>
    <row r="2081" spans="1:5" x14ac:dyDescent="0.25">
      <c r="A2081" s="356">
        <v>11684</v>
      </c>
      <c r="B2081" s="16" t="s">
        <v>1902</v>
      </c>
      <c r="C2081" s="16" t="s">
        <v>23</v>
      </c>
      <c r="D2081" s="16" t="s">
        <v>24</v>
      </c>
      <c r="E2081" s="188" t="s">
        <v>8144</v>
      </c>
    </row>
    <row r="2082" spans="1:5" x14ac:dyDescent="0.25">
      <c r="A2082" s="356">
        <v>6141</v>
      </c>
      <c r="B2082" s="16" t="s">
        <v>1903</v>
      </c>
      <c r="C2082" s="16" t="s">
        <v>23</v>
      </c>
      <c r="D2082" s="16" t="s">
        <v>24</v>
      </c>
      <c r="E2082" s="188" t="s">
        <v>5681</v>
      </c>
    </row>
    <row r="2083" spans="1:5" x14ac:dyDescent="0.25">
      <c r="A2083" s="356">
        <v>11681</v>
      </c>
      <c r="B2083" s="16" t="s">
        <v>1904</v>
      </c>
      <c r="C2083" s="16" t="s">
        <v>23</v>
      </c>
      <c r="D2083" s="16" t="s">
        <v>24</v>
      </c>
      <c r="E2083" s="188" t="s">
        <v>6203</v>
      </c>
    </row>
    <row r="2084" spans="1:5" x14ac:dyDescent="0.25">
      <c r="A2084" s="356">
        <v>2706</v>
      </c>
      <c r="B2084" s="16" t="s">
        <v>1905</v>
      </c>
      <c r="C2084" s="16" t="s">
        <v>29</v>
      </c>
      <c r="D2084" s="16" t="s">
        <v>33</v>
      </c>
      <c r="E2084" s="188" t="s">
        <v>8145</v>
      </c>
    </row>
    <row r="2085" spans="1:5" x14ac:dyDescent="0.25">
      <c r="A2085" s="356">
        <v>40811</v>
      </c>
      <c r="B2085" s="16" t="s">
        <v>1906</v>
      </c>
      <c r="C2085" s="16" t="s">
        <v>206</v>
      </c>
      <c r="D2085" s="16" t="s">
        <v>24</v>
      </c>
      <c r="E2085" s="188" t="s">
        <v>8146</v>
      </c>
    </row>
    <row r="2086" spans="1:5" x14ac:dyDescent="0.25">
      <c r="A2086" s="356">
        <v>2707</v>
      </c>
      <c r="B2086" s="16" t="s">
        <v>1907</v>
      </c>
      <c r="C2086" s="16" t="s">
        <v>29</v>
      </c>
      <c r="D2086" s="16" t="s">
        <v>24</v>
      </c>
      <c r="E2086" s="188" t="s">
        <v>8147</v>
      </c>
    </row>
    <row r="2087" spans="1:5" x14ac:dyDescent="0.25">
      <c r="A2087" s="356">
        <v>40813</v>
      </c>
      <c r="B2087" s="16" t="s">
        <v>1908</v>
      </c>
      <c r="C2087" s="16" t="s">
        <v>206</v>
      </c>
      <c r="D2087" s="16" t="s">
        <v>24</v>
      </c>
      <c r="E2087" s="188" t="s">
        <v>8148</v>
      </c>
    </row>
    <row r="2088" spans="1:5" x14ac:dyDescent="0.25">
      <c r="A2088" s="356">
        <v>2708</v>
      </c>
      <c r="B2088" s="16" t="s">
        <v>1909</v>
      </c>
      <c r="C2088" s="16" t="s">
        <v>29</v>
      </c>
      <c r="D2088" s="16" t="s">
        <v>24</v>
      </c>
      <c r="E2088" s="188" t="s">
        <v>8149</v>
      </c>
    </row>
    <row r="2089" spans="1:5" x14ac:dyDescent="0.25">
      <c r="A2089" s="356">
        <v>40814</v>
      </c>
      <c r="B2089" s="16" t="s">
        <v>1910</v>
      </c>
      <c r="C2089" s="16" t="s">
        <v>206</v>
      </c>
      <c r="D2089" s="16" t="s">
        <v>24</v>
      </c>
      <c r="E2089" s="188" t="s">
        <v>8150</v>
      </c>
    </row>
    <row r="2090" spans="1:5" x14ac:dyDescent="0.25">
      <c r="A2090" s="356">
        <v>34779</v>
      </c>
      <c r="B2090" s="16" t="s">
        <v>1911</v>
      </c>
      <c r="C2090" s="16" t="s">
        <v>29</v>
      </c>
      <c r="D2090" s="16" t="s">
        <v>24</v>
      </c>
      <c r="E2090" s="188" t="s">
        <v>8151</v>
      </c>
    </row>
    <row r="2091" spans="1:5" x14ac:dyDescent="0.25">
      <c r="A2091" s="356">
        <v>40936</v>
      </c>
      <c r="B2091" s="16" t="s">
        <v>1912</v>
      </c>
      <c r="C2091" s="16" t="s">
        <v>206</v>
      </c>
      <c r="D2091" s="16" t="s">
        <v>24</v>
      </c>
      <c r="E2091" s="188" t="s">
        <v>8152</v>
      </c>
    </row>
    <row r="2092" spans="1:5" x14ac:dyDescent="0.25">
      <c r="A2092" s="356">
        <v>34780</v>
      </c>
      <c r="B2092" s="16" t="s">
        <v>1913</v>
      </c>
      <c r="C2092" s="16" t="s">
        <v>29</v>
      </c>
      <c r="D2092" s="16" t="s">
        <v>24</v>
      </c>
      <c r="E2092" s="188" t="s">
        <v>8153</v>
      </c>
    </row>
    <row r="2093" spans="1:5" x14ac:dyDescent="0.25">
      <c r="A2093" s="356">
        <v>40937</v>
      </c>
      <c r="B2093" s="16" t="s">
        <v>1914</v>
      </c>
      <c r="C2093" s="16" t="s">
        <v>206</v>
      </c>
      <c r="D2093" s="16" t="s">
        <v>24</v>
      </c>
      <c r="E2093" s="188" t="s">
        <v>8154</v>
      </c>
    </row>
    <row r="2094" spans="1:5" x14ac:dyDescent="0.25">
      <c r="A2094" s="356">
        <v>34782</v>
      </c>
      <c r="B2094" s="16" t="s">
        <v>1915</v>
      </c>
      <c r="C2094" s="16" t="s">
        <v>29</v>
      </c>
      <c r="D2094" s="16" t="s">
        <v>24</v>
      </c>
      <c r="E2094" s="188" t="s">
        <v>6163</v>
      </c>
    </row>
    <row r="2095" spans="1:5" x14ac:dyDescent="0.25">
      <c r="A2095" s="356">
        <v>40938</v>
      </c>
      <c r="B2095" s="16" t="s">
        <v>1916</v>
      </c>
      <c r="C2095" s="16" t="s">
        <v>206</v>
      </c>
      <c r="D2095" s="16" t="s">
        <v>24</v>
      </c>
      <c r="E2095" s="188" t="s">
        <v>8155</v>
      </c>
    </row>
    <row r="2096" spans="1:5" x14ac:dyDescent="0.25">
      <c r="A2096" s="356">
        <v>34783</v>
      </c>
      <c r="B2096" s="16" t="s">
        <v>1917</v>
      </c>
      <c r="C2096" s="16" t="s">
        <v>29</v>
      </c>
      <c r="D2096" s="16" t="s">
        <v>24</v>
      </c>
      <c r="E2096" s="188" t="s">
        <v>8145</v>
      </c>
    </row>
    <row r="2097" spans="1:5" x14ac:dyDescent="0.25">
      <c r="A2097" s="356">
        <v>40939</v>
      </c>
      <c r="B2097" s="16" t="s">
        <v>1918</v>
      </c>
      <c r="C2097" s="16" t="s">
        <v>206</v>
      </c>
      <c r="D2097" s="16" t="s">
        <v>24</v>
      </c>
      <c r="E2097" s="188" t="s">
        <v>8146</v>
      </c>
    </row>
    <row r="2098" spans="1:5" x14ac:dyDescent="0.25">
      <c r="A2098" s="356">
        <v>34785</v>
      </c>
      <c r="B2098" s="16" t="s">
        <v>1919</v>
      </c>
      <c r="C2098" s="16" t="s">
        <v>29</v>
      </c>
      <c r="D2098" s="16" t="s">
        <v>24</v>
      </c>
      <c r="E2098" s="188" t="s">
        <v>8145</v>
      </c>
    </row>
    <row r="2099" spans="1:5" x14ac:dyDescent="0.25">
      <c r="A2099" s="356">
        <v>40940</v>
      </c>
      <c r="B2099" s="16" t="s">
        <v>1920</v>
      </c>
      <c r="C2099" s="16" t="s">
        <v>206</v>
      </c>
      <c r="D2099" s="16" t="s">
        <v>24</v>
      </c>
      <c r="E2099" s="188" t="s">
        <v>8146</v>
      </c>
    </row>
    <row r="2100" spans="1:5" x14ac:dyDescent="0.25">
      <c r="A2100" s="356">
        <v>38403</v>
      </c>
      <c r="B2100" s="16" t="s">
        <v>1921</v>
      </c>
      <c r="C2100" s="16" t="s">
        <v>23</v>
      </c>
      <c r="D2100" s="16" t="s">
        <v>24</v>
      </c>
      <c r="E2100" s="188" t="s">
        <v>8156</v>
      </c>
    </row>
    <row r="2101" spans="1:5" x14ac:dyDescent="0.25">
      <c r="A2101" s="356">
        <v>43482</v>
      </c>
      <c r="B2101" s="16" t="s">
        <v>1922</v>
      </c>
      <c r="C2101" s="16" t="s">
        <v>29</v>
      </c>
      <c r="D2101" s="16" t="s">
        <v>33</v>
      </c>
      <c r="E2101" s="188" t="s">
        <v>8157</v>
      </c>
    </row>
    <row r="2102" spans="1:5" x14ac:dyDescent="0.25">
      <c r="A2102" s="356">
        <v>43494</v>
      </c>
      <c r="B2102" s="16" t="s">
        <v>1923</v>
      </c>
      <c r="C2102" s="16" t="s">
        <v>206</v>
      </c>
      <c r="D2102" s="16" t="s">
        <v>33</v>
      </c>
      <c r="E2102" s="188" t="s">
        <v>8158</v>
      </c>
    </row>
    <row r="2103" spans="1:5" x14ac:dyDescent="0.25">
      <c r="A2103" s="356">
        <v>43483</v>
      </c>
      <c r="B2103" s="16" t="s">
        <v>1924</v>
      </c>
      <c r="C2103" s="16" t="s">
        <v>29</v>
      </c>
      <c r="D2103" s="16" t="s">
        <v>33</v>
      </c>
      <c r="E2103" s="188" t="s">
        <v>5451</v>
      </c>
    </row>
    <row r="2104" spans="1:5" x14ac:dyDescent="0.25">
      <c r="A2104" s="356">
        <v>43495</v>
      </c>
      <c r="B2104" s="16" t="s">
        <v>1925</v>
      </c>
      <c r="C2104" s="16" t="s">
        <v>206</v>
      </c>
      <c r="D2104" s="16" t="s">
        <v>33</v>
      </c>
      <c r="E2104" s="188" t="s">
        <v>8159</v>
      </c>
    </row>
    <row r="2105" spans="1:5" x14ac:dyDescent="0.25">
      <c r="A2105" s="356">
        <v>43484</v>
      </c>
      <c r="B2105" s="16" t="s">
        <v>1926</v>
      </c>
      <c r="C2105" s="16" t="s">
        <v>29</v>
      </c>
      <c r="D2105" s="16" t="s">
        <v>33</v>
      </c>
      <c r="E2105" s="188" t="s">
        <v>5589</v>
      </c>
    </row>
    <row r="2106" spans="1:5" x14ac:dyDescent="0.25">
      <c r="A2106" s="356">
        <v>43496</v>
      </c>
      <c r="B2106" s="16" t="s">
        <v>1927</v>
      </c>
      <c r="C2106" s="16" t="s">
        <v>206</v>
      </c>
      <c r="D2106" s="16" t="s">
        <v>33</v>
      </c>
      <c r="E2106" s="188" t="s">
        <v>8160</v>
      </c>
    </row>
    <row r="2107" spans="1:5" x14ac:dyDescent="0.25">
      <c r="A2107" s="356">
        <v>43485</v>
      </c>
      <c r="B2107" s="16" t="s">
        <v>1928</v>
      </c>
      <c r="C2107" s="16" t="s">
        <v>29</v>
      </c>
      <c r="D2107" s="16" t="s">
        <v>33</v>
      </c>
      <c r="E2107" s="188" t="s">
        <v>8161</v>
      </c>
    </row>
    <row r="2108" spans="1:5" x14ac:dyDescent="0.25">
      <c r="A2108" s="356">
        <v>43497</v>
      </c>
      <c r="B2108" s="16" t="s">
        <v>1929</v>
      </c>
      <c r="C2108" s="16" t="s">
        <v>206</v>
      </c>
      <c r="D2108" s="16" t="s">
        <v>33</v>
      </c>
      <c r="E2108" s="188" t="s">
        <v>8162</v>
      </c>
    </row>
    <row r="2109" spans="1:5" x14ac:dyDescent="0.25">
      <c r="A2109" s="356">
        <v>43487</v>
      </c>
      <c r="B2109" s="16" t="s">
        <v>1930</v>
      </c>
      <c r="C2109" s="16" t="s">
        <v>29</v>
      </c>
      <c r="D2109" s="16" t="s">
        <v>33</v>
      </c>
      <c r="E2109" s="188" t="s">
        <v>6519</v>
      </c>
    </row>
    <row r="2110" spans="1:5" x14ac:dyDescent="0.25">
      <c r="A2110" s="356">
        <v>43499</v>
      </c>
      <c r="B2110" s="16" t="s">
        <v>1931</v>
      </c>
      <c r="C2110" s="16" t="s">
        <v>206</v>
      </c>
      <c r="D2110" s="16" t="s">
        <v>33</v>
      </c>
      <c r="E2110" s="188" t="s">
        <v>8163</v>
      </c>
    </row>
    <row r="2111" spans="1:5" x14ac:dyDescent="0.25">
      <c r="A2111" s="356">
        <v>43486</v>
      </c>
      <c r="B2111" s="16" t="s">
        <v>1932</v>
      </c>
      <c r="C2111" s="16" t="s">
        <v>29</v>
      </c>
      <c r="D2111" s="16" t="s">
        <v>33</v>
      </c>
      <c r="E2111" s="188" t="s">
        <v>5453</v>
      </c>
    </row>
    <row r="2112" spans="1:5" x14ac:dyDescent="0.25">
      <c r="A2112" s="356">
        <v>43498</v>
      </c>
      <c r="B2112" s="16" t="s">
        <v>1933</v>
      </c>
      <c r="C2112" s="16" t="s">
        <v>206</v>
      </c>
      <c r="D2112" s="16" t="s">
        <v>33</v>
      </c>
      <c r="E2112" s="188" t="s">
        <v>8164</v>
      </c>
    </row>
    <row r="2113" spans="1:5" x14ac:dyDescent="0.25">
      <c r="A2113" s="356">
        <v>43488</v>
      </c>
      <c r="B2113" s="16" t="s">
        <v>1934</v>
      </c>
      <c r="C2113" s="16" t="s">
        <v>29</v>
      </c>
      <c r="D2113" s="16" t="s">
        <v>33</v>
      </c>
      <c r="E2113" s="188" t="s">
        <v>5608</v>
      </c>
    </row>
    <row r="2114" spans="1:5" x14ac:dyDescent="0.25">
      <c r="A2114" s="356">
        <v>43500</v>
      </c>
      <c r="B2114" s="16" t="s">
        <v>1935</v>
      </c>
      <c r="C2114" s="16" t="s">
        <v>206</v>
      </c>
      <c r="D2114" s="16" t="s">
        <v>33</v>
      </c>
      <c r="E2114" s="188" t="s">
        <v>8165</v>
      </c>
    </row>
    <row r="2115" spans="1:5" x14ac:dyDescent="0.25">
      <c r="A2115" s="356">
        <v>43489</v>
      </c>
      <c r="B2115" s="16" t="s">
        <v>1936</v>
      </c>
      <c r="C2115" s="16" t="s">
        <v>29</v>
      </c>
      <c r="D2115" s="16" t="s">
        <v>33</v>
      </c>
      <c r="E2115" s="188" t="s">
        <v>6106</v>
      </c>
    </row>
    <row r="2116" spans="1:5" x14ac:dyDescent="0.25">
      <c r="A2116" s="356">
        <v>43501</v>
      </c>
      <c r="B2116" s="16" t="s">
        <v>1937</v>
      </c>
      <c r="C2116" s="16" t="s">
        <v>206</v>
      </c>
      <c r="D2116" s="16" t="s">
        <v>33</v>
      </c>
      <c r="E2116" s="188" t="s">
        <v>8166</v>
      </c>
    </row>
    <row r="2117" spans="1:5" x14ac:dyDescent="0.25">
      <c r="A2117" s="356">
        <v>43490</v>
      </c>
      <c r="B2117" s="16" t="s">
        <v>1938</v>
      </c>
      <c r="C2117" s="16" t="s">
        <v>29</v>
      </c>
      <c r="D2117" s="16" t="s">
        <v>33</v>
      </c>
      <c r="E2117" s="188" t="s">
        <v>6255</v>
      </c>
    </row>
    <row r="2118" spans="1:5" x14ac:dyDescent="0.25">
      <c r="A2118" s="356">
        <v>43502</v>
      </c>
      <c r="B2118" s="16" t="s">
        <v>1939</v>
      </c>
      <c r="C2118" s="16" t="s">
        <v>206</v>
      </c>
      <c r="D2118" s="16" t="s">
        <v>33</v>
      </c>
      <c r="E2118" s="188" t="s">
        <v>8167</v>
      </c>
    </row>
    <row r="2119" spans="1:5" x14ac:dyDescent="0.25">
      <c r="A2119" s="356">
        <v>43491</v>
      </c>
      <c r="B2119" s="16" t="s">
        <v>1940</v>
      </c>
      <c r="C2119" s="16" t="s">
        <v>29</v>
      </c>
      <c r="D2119" s="16" t="s">
        <v>33</v>
      </c>
      <c r="E2119" s="188" t="s">
        <v>6148</v>
      </c>
    </row>
    <row r="2120" spans="1:5" x14ac:dyDescent="0.25">
      <c r="A2120" s="356">
        <v>43503</v>
      </c>
      <c r="B2120" s="16" t="s">
        <v>1941</v>
      </c>
      <c r="C2120" s="16" t="s">
        <v>206</v>
      </c>
      <c r="D2120" s="16" t="s">
        <v>33</v>
      </c>
      <c r="E2120" s="188" t="s">
        <v>8168</v>
      </c>
    </row>
    <row r="2121" spans="1:5" x14ac:dyDescent="0.25">
      <c r="A2121" s="356">
        <v>43492</v>
      </c>
      <c r="B2121" s="16" t="s">
        <v>1942</v>
      </c>
      <c r="C2121" s="16" t="s">
        <v>29</v>
      </c>
      <c r="D2121" s="16" t="s">
        <v>33</v>
      </c>
      <c r="E2121" s="188" t="s">
        <v>5460</v>
      </c>
    </row>
    <row r="2122" spans="1:5" x14ac:dyDescent="0.25">
      <c r="A2122" s="356">
        <v>43504</v>
      </c>
      <c r="B2122" s="16" t="s">
        <v>1943</v>
      </c>
      <c r="C2122" s="16" t="s">
        <v>206</v>
      </c>
      <c r="D2122" s="16" t="s">
        <v>33</v>
      </c>
      <c r="E2122" s="188" t="s">
        <v>8169</v>
      </c>
    </row>
    <row r="2123" spans="1:5" x14ac:dyDescent="0.25">
      <c r="A2123" s="356">
        <v>43493</v>
      </c>
      <c r="B2123" s="16" t="s">
        <v>1944</v>
      </c>
      <c r="C2123" s="16" t="s">
        <v>29</v>
      </c>
      <c r="D2123" s="16" t="s">
        <v>33</v>
      </c>
      <c r="E2123" s="188" t="s">
        <v>6868</v>
      </c>
    </row>
    <row r="2124" spans="1:5" x14ac:dyDescent="0.25">
      <c r="A2124" s="356">
        <v>43505</v>
      </c>
      <c r="B2124" s="16" t="s">
        <v>1945</v>
      </c>
      <c r="C2124" s="16" t="s">
        <v>206</v>
      </c>
      <c r="D2124" s="16" t="s">
        <v>33</v>
      </c>
      <c r="E2124" s="188" t="s">
        <v>8170</v>
      </c>
    </row>
    <row r="2125" spans="1:5" x14ac:dyDescent="0.25">
      <c r="A2125" s="356">
        <v>37774</v>
      </c>
      <c r="B2125" s="16" t="s">
        <v>1946</v>
      </c>
      <c r="C2125" s="16" t="s">
        <v>23</v>
      </c>
      <c r="D2125" s="16" t="s">
        <v>27</v>
      </c>
      <c r="E2125" s="188" t="s">
        <v>6109</v>
      </c>
    </row>
    <row r="2126" spans="1:5" x14ac:dyDescent="0.25">
      <c r="A2126" s="356">
        <v>38630</v>
      </c>
      <c r="B2126" s="16" t="s">
        <v>1947</v>
      </c>
      <c r="C2126" s="16" t="s">
        <v>23</v>
      </c>
      <c r="D2126" s="16" t="s">
        <v>27</v>
      </c>
      <c r="E2126" s="188" t="s">
        <v>8171</v>
      </c>
    </row>
    <row r="2127" spans="1:5" x14ac:dyDescent="0.25">
      <c r="A2127" s="356">
        <v>38629</v>
      </c>
      <c r="B2127" s="16" t="s">
        <v>8172</v>
      </c>
      <c r="C2127" s="16" t="s">
        <v>23</v>
      </c>
      <c r="D2127" s="16" t="s">
        <v>27</v>
      </c>
      <c r="E2127" s="188" t="s">
        <v>8173</v>
      </c>
    </row>
    <row r="2128" spans="1:5" x14ac:dyDescent="0.25">
      <c r="A2128" s="356">
        <v>38476</v>
      </c>
      <c r="B2128" s="16" t="s">
        <v>1948</v>
      </c>
      <c r="C2128" s="16" t="s">
        <v>23</v>
      </c>
      <c r="D2128" s="16" t="s">
        <v>24</v>
      </c>
      <c r="E2128" s="188" t="s">
        <v>6032</v>
      </c>
    </row>
    <row r="2129" spans="1:5" x14ac:dyDescent="0.25">
      <c r="A2129" s="356">
        <v>38477</v>
      </c>
      <c r="B2129" s="16" t="s">
        <v>1949</v>
      </c>
      <c r="C2129" s="16" t="s">
        <v>23</v>
      </c>
      <c r="D2129" s="16" t="s">
        <v>24</v>
      </c>
      <c r="E2129" s="188" t="s">
        <v>8174</v>
      </c>
    </row>
    <row r="2130" spans="1:5" x14ac:dyDescent="0.25">
      <c r="A2130" s="356">
        <v>40635</v>
      </c>
      <c r="B2130" s="16" t="s">
        <v>1950</v>
      </c>
      <c r="C2130" s="16" t="s">
        <v>23</v>
      </c>
      <c r="D2130" s="16" t="s">
        <v>27</v>
      </c>
      <c r="E2130" s="188" t="s">
        <v>8175</v>
      </c>
    </row>
    <row r="2131" spans="1:5" x14ac:dyDescent="0.25">
      <c r="A2131" s="356">
        <v>36483</v>
      </c>
      <c r="B2131" s="16" t="s">
        <v>1951</v>
      </c>
      <c r="C2131" s="16" t="s">
        <v>23</v>
      </c>
      <c r="D2131" s="16" t="s">
        <v>27</v>
      </c>
      <c r="E2131" s="188" t="s">
        <v>8176</v>
      </c>
    </row>
    <row r="2132" spans="1:5" x14ac:dyDescent="0.25">
      <c r="A2132" s="356">
        <v>14525</v>
      </c>
      <c r="B2132" s="16" t="s">
        <v>1952</v>
      </c>
      <c r="C2132" s="16" t="s">
        <v>23</v>
      </c>
      <c r="D2132" s="16" t="s">
        <v>27</v>
      </c>
      <c r="E2132" s="188" t="s">
        <v>8177</v>
      </c>
    </row>
    <row r="2133" spans="1:5" x14ac:dyDescent="0.25">
      <c r="A2133" s="356">
        <v>36482</v>
      </c>
      <c r="B2133" s="16" t="s">
        <v>1953</v>
      </c>
      <c r="C2133" s="16" t="s">
        <v>23</v>
      </c>
      <c r="D2133" s="16" t="s">
        <v>27</v>
      </c>
      <c r="E2133" s="188" t="s">
        <v>8178</v>
      </c>
    </row>
    <row r="2134" spans="1:5" x14ac:dyDescent="0.25">
      <c r="A2134" s="356">
        <v>36408</v>
      </c>
      <c r="B2134" s="16" t="s">
        <v>1954</v>
      </c>
      <c r="C2134" s="16" t="s">
        <v>23</v>
      </c>
      <c r="D2134" s="16" t="s">
        <v>27</v>
      </c>
      <c r="E2134" s="188" t="s">
        <v>8179</v>
      </c>
    </row>
    <row r="2135" spans="1:5" x14ac:dyDescent="0.25">
      <c r="A2135" s="356">
        <v>2723</v>
      </c>
      <c r="B2135" s="16" t="s">
        <v>1955</v>
      </c>
      <c r="C2135" s="16" t="s">
        <v>23</v>
      </c>
      <c r="D2135" s="16" t="s">
        <v>27</v>
      </c>
      <c r="E2135" s="188" t="s">
        <v>8180</v>
      </c>
    </row>
    <row r="2136" spans="1:5" x14ac:dyDescent="0.25">
      <c r="A2136" s="356">
        <v>36481</v>
      </c>
      <c r="B2136" s="16" t="s">
        <v>1956</v>
      </c>
      <c r="C2136" s="16" t="s">
        <v>23</v>
      </c>
      <c r="D2136" s="16" t="s">
        <v>27</v>
      </c>
      <c r="E2136" s="188" t="s">
        <v>8181</v>
      </c>
    </row>
    <row r="2137" spans="1:5" x14ac:dyDescent="0.25">
      <c r="A2137" s="356">
        <v>10685</v>
      </c>
      <c r="B2137" s="16" t="s">
        <v>1957</v>
      </c>
      <c r="C2137" s="16" t="s">
        <v>23</v>
      </c>
      <c r="D2137" s="16" t="s">
        <v>27</v>
      </c>
      <c r="E2137" s="188" t="s">
        <v>8182</v>
      </c>
    </row>
    <row r="2138" spans="1:5" x14ac:dyDescent="0.25">
      <c r="A2138" s="356">
        <v>40636</v>
      </c>
      <c r="B2138" s="16" t="s">
        <v>1958</v>
      </c>
      <c r="C2138" s="16" t="s">
        <v>23</v>
      </c>
      <c r="D2138" s="16" t="s">
        <v>27</v>
      </c>
      <c r="E2138" s="188" t="s">
        <v>8183</v>
      </c>
    </row>
    <row r="2139" spans="1:5" x14ac:dyDescent="0.25">
      <c r="A2139" s="356">
        <v>4111</v>
      </c>
      <c r="B2139" s="16" t="s">
        <v>1959</v>
      </c>
      <c r="C2139" s="16" t="s">
        <v>23</v>
      </c>
      <c r="D2139" s="16" t="s">
        <v>24</v>
      </c>
      <c r="E2139" s="188" t="s">
        <v>6896</v>
      </c>
    </row>
    <row r="2140" spans="1:5" x14ac:dyDescent="0.25">
      <c r="A2140" s="356">
        <v>26021</v>
      </c>
      <c r="B2140" s="16" t="s">
        <v>1960</v>
      </c>
      <c r="C2140" s="16" t="s">
        <v>23</v>
      </c>
      <c r="D2140" s="16" t="s">
        <v>24</v>
      </c>
      <c r="E2140" s="188" t="s">
        <v>8184</v>
      </c>
    </row>
    <row r="2141" spans="1:5" x14ac:dyDescent="0.25">
      <c r="A2141" s="356">
        <v>12</v>
      </c>
      <c r="B2141" s="16" t="s">
        <v>1961</v>
      </c>
      <c r="C2141" s="16" t="s">
        <v>23</v>
      </c>
      <c r="D2141" s="16" t="s">
        <v>33</v>
      </c>
      <c r="E2141" s="188" t="s">
        <v>5506</v>
      </c>
    </row>
    <row r="2142" spans="1:5" x14ac:dyDescent="0.25">
      <c r="A2142" s="356">
        <v>37554</v>
      </c>
      <c r="B2142" s="16" t="s">
        <v>1962</v>
      </c>
      <c r="C2142" s="16" t="s">
        <v>23</v>
      </c>
      <c r="D2142" s="16" t="s">
        <v>24</v>
      </c>
      <c r="E2142" s="188" t="s">
        <v>8185</v>
      </c>
    </row>
    <row r="2143" spans="1:5" x14ac:dyDescent="0.25">
      <c r="A2143" s="356">
        <v>37555</v>
      </c>
      <c r="B2143" s="16" t="s">
        <v>1963</v>
      </c>
      <c r="C2143" s="16" t="s">
        <v>23</v>
      </c>
      <c r="D2143" s="16" t="s">
        <v>24</v>
      </c>
      <c r="E2143" s="188" t="s">
        <v>8186</v>
      </c>
    </row>
    <row r="2144" spans="1:5" x14ac:dyDescent="0.25">
      <c r="A2144" s="356">
        <v>10902</v>
      </c>
      <c r="B2144" s="16" t="s">
        <v>1964</v>
      </c>
      <c r="C2144" s="16" t="s">
        <v>23</v>
      </c>
      <c r="D2144" s="16" t="s">
        <v>24</v>
      </c>
      <c r="E2144" s="188" t="s">
        <v>8187</v>
      </c>
    </row>
    <row r="2145" spans="1:5" x14ac:dyDescent="0.25">
      <c r="A2145" s="356">
        <v>20965</v>
      </c>
      <c r="B2145" s="16" t="s">
        <v>1965</v>
      </c>
      <c r="C2145" s="16" t="s">
        <v>23</v>
      </c>
      <c r="D2145" s="16" t="s">
        <v>24</v>
      </c>
      <c r="E2145" s="188" t="s">
        <v>8188</v>
      </c>
    </row>
    <row r="2146" spans="1:5" x14ac:dyDescent="0.25">
      <c r="A2146" s="356">
        <v>20966</v>
      </c>
      <c r="B2146" s="16" t="s">
        <v>1966</v>
      </c>
      <c r="C2146" s="16" t="s">
        <v>23</v>
      </c>
      <c r="D2146" s="16" t="s">
        <v>24</v>
      </c>
      <c r="E2146" s="188" t="s">
        <v>8189</v>
      </c>
    </row>
    <row r="2147" spans="1:5" x14ac:dyDescent="0.25">
      <c r="A2147" s="356">
        <v>10903</v>
      </c>
      <c r="B2147" s="16" t="s">
        <v>1967</v>
      </c>
      <c r="C2147" s="16" t="s">
        <v>23</v>
      </c>
      <c r="D2147" s="16" t="s">
        <v>24</v>
      </c>
      <c r="E2147" s="188" t="s">
        <v>8190</v>
      </c>
    </row>
    <row r="2148" spans="1:5" x14ac:dyDescent="0.25">
      <c r="A2148" s="356">
        <v>20967</v>
      </c>
      <c r="B2148" s="16" t="s">
        <v>1968</v>
      </c>
      <c r="C2148" s="16" t="s">
        <v>23</v>
      </c>
      <c r="D2148" s="16" t="s">
        <v>24</v>
      </c>
      <c r="E2148" s="188" t="s">
        <v>8190</v>
      </c>
    </row>
    <row r="2149" spans="1:5" x14ac:dyDescent="0.25">
      <c r="A2149" s="356">
        <v>20968</v>
      </c>
      <c r="B2149" s="16" t="s">
        <v>1969</v>
      </c>
      <c r="C2149" s="16" t="s">
        <v>23</v>
      </c>
      <c r="D2149" s="16" t="s">
        <v>24</v>
      </c>
      <c r="E2149" s="188" t="s">
        <v>8191</v>
      </c>
    </row>
    <row r="2150" spans="1:5" x14ac:dyDescent="0.25">
      <c r="A2150" s="356">
        <v>11359</v>
      </c>
      <c r="B2150" s="16" t="s">
        <v>1970</v>
      </c>
      <c r="C2150" s="16" t="s">
        <v>23</v>
      </c>
      <c r="D2150" s="16" t="s">
        <v>33</v>
      </c>
      <c r="E2150" s="188" t="s">
        <v>8192</v>
      </c>
    </row>
    <row r="2151" spans="1:5" x14ac:dyDescent="0.25">
      <c r="A2151" s="356">
        <v>39017</v>
      </c>
      <c r="B2151" s="16" t="s">
        <v>1971</v>
      </c>
      <c r="C2151" s="16" t="s">
        <v>23</v>
      </c>
      <c r="D2151" s="16" t="s">
        <v>27</v>
      </c>
      <c r="E2151" s="188" t="s">
        <v>5719</v>
      </c>
    </row>
    <row r="2152" spans="1:5" x14ac:dyDescent="0.25">
      <c r="A2152" s="356">
        <v>39315</v>
      </c>
      <c r="B2152" s="16" t="s">
        <v>1972</v>
      </c>
      <c r="C2152" s="16" t="s">
        <v>23</v>
      </c>
      <c r="D2152" s="16" t="s">
        <v>27</v>
      </c>
      <c r="E2152" s="188" t="s">
        <v>5470</v>
      </c>
    </row>
    <row r="2153" spans="1:5" x14ac:dyDescent="0.25">
      <c r="A2153" s="356">
        <v>39016</v>
      </c>
      <c r="B2153" s="16" t="s">
        <v>1973</v>
      </c>
      <c r="C2153" s="16" t="s">
        <v>23</v>
      </c>
      <c r="D2153" s="16" t="s">
        <v>27</v>
      </c>
      <c r="E2153" s="188" t="s">
        <v>5470</v>
      </c>
    </row>
    <row r="2154" spans="1:5" x14ac:dyDescent="0.25">
      <c r="A2154" s="356">
        <v>40432</v>
      </c>
      <c r="B2154" s="16" t="s">
        <v>1974</v>
      </c>
      <c r="C2154" s="16" t="s">
        <v>23</v>
      </c>
      <c r="D2154" s="16" t="s">
        <v>27</v>
      </c>
      <c r="E2154" s="188" t="s">
        <v>6705</v>
      </c>
    </row>
    <row r="2155" spans="1:5" x14ac:dyDescent="0.25">
      <c r="A2155" s="356">
        <v>39481</v>
      </c>
      <c r="B2155" s="16" t="s">
        <v>1975</v>
      </c>
      <c r="C2155" s="16" t="s">
        <v>23</v>
      </c>
      <c r="D2155" s="16" t="s">
        <v>27</v>
      </c>
      <c r="E2155" s="188" t="s">
        <v>5787</v>
      </c>
    </row>
    <row r="2156" spans="1:5" x14ac:dyDescent="0.25">
      <c r="A2156" s="356">
        <v>40433</v>
      </c>
      <c r="B2156" s="16" t="s">
        <v>1976</v>
      </c>
      <c r="C2156" s="16" t="s">
        <v>23</v>
      </c>
      <c r="D2156" s="16" t="s">
        <v>27</v>
      </c>
      <c r="E2156" s="188" t="s">
        <v>6440</v>
      </c>
    </row>
    <row r="2157" spans="1:5" x14ac:dyDescent="0.25">
      <c r="A2157" s="356">
        <v>20219</v>
      </c>
      <c r="B2157" s="16" t="s">
        <v>1977</v>
      </c>
      <c r="C2157" s="16" t="s">
        <v>23</v>
      </c>
      <c r="D2157" s="16" t="s">
        <v>27</v>
      </c>
      <c r="E2157" s="188" t="s">
        <v>6113</v>
      </c>
    </row>
    <row r="2158" spans="1:5" x14ac:dyDescent="0.25">
      <c r="A2158" s="356">
        <v>36484</v>
      </c>
      <c r="B2158" s="16" t="s">
        <v>1978</v>
      </c>
      <c r="C2158" s="16" t="s">
        <v>23</v>
      </c>
      <c r="D2158" s="16" t="s">
        <v>27</v>
      </c>
      <c r="E2158" s="188" t="s">
        <v>6114</v>
      </c>
    </row>
    <row r="2159" spans="1:5" x14ac:dyDescent="0.25">
      <c r="A2159" s="356">
        <v>38367</v>
      </c>
      <c r="B2159" s="16" t="s">
        <v>1979</v>
      </c>
      <c r="C2159" s="16" t="s">
        <v>23</v>
      </c>
      <c r="D2159" s="16" t="s">
        <v>24</v>
      </c>
      <c r="E2159" s="188" t="s">
        <v>6961</v>
      </c>
    </row>
    <row r="2160" spans="1:5" x14ac:dyDescent="0.25">
      <c r="A2160" s="356">
        <v>38368</v>
      </c>
      <c r="B2160" s="16" t="s">
        <v>1980</v>
      </c>
      <c r="C2160" s="16" t="s">
        <v>23</v>
      </c>
      <c r="D2160" s="16" t="s">
        <v>24</v>
      </c>
      <c r="E2160" s="188" t="s">
        <v>5892</v>
      </c>
    </row>
    <row r="2161" spans="1:5" x14ac:dyDescent="0.25">
      <c r="A2161" s="356">
        <v>38091</v>
      </c>
      <c r="B2161" s="16" t="s">
        <v>1981</v>
      </c>
      <c r="C2161" s="16" t="s">
        <v>23</v>
      </c>
      <c r="D2161" s="16" t="s">
        <v>24</v>
      </c>
      <c r="E2161" s="188" t="s">
        <v>5591</v>
      </c>
    </row>
    <row r="2162" spans="1:5" x14ac:dyDescent="0.25">
      <c r="A2162" s="356">
        <v>38095</v>
      </c>
      <c r="B2162" s="16" t="s">
        <v>1982</v>
      </c>
      <c r="C2162" s="16" t="s">
        <v>23</v>
      </c>
      <c r="D2162" s="16" t="s">
        <v>24</v>
      </c>
      <c r="E2162" s="188" t="s">
        <v>8193</v>
      </c>
    </row>
    <row r="2163" spans="1:5" x14ac:dyDescent="0.25">
      <c r="A2163" s="356">
        <v>38092</v>
      </c>
      <c r="B2163" s="16" t="s">
        <v>1983</v>
      </c>
      <c r="C2163" s="16" t="s">
        <v>23</v>
      </c>
      <c r="D2163" s="16" t="s">
        <v>24</v>
      </c>
      <c r="E2163" s="188" t="s">
        <v>5740</v>
      </c>
    </row>
    <row r="2164" spans="1:5" x14ac:dyDescent="0.25">
      <c r="A2164" s="356">
        <v>38093</v>
      </c>
      <c r="B2164" s="16" t="s">
        <v>1984</v>
      </c>
      <c r="C2164" s="16" t="s">
        <v>23</v>
      </c>
      <c r="D2164" s="16" t="s">
        <v>24</v>
      </c>
      <c r="E2164" s="188" t="s">
        <v>6079</v>
      </c>
    </row>
    <row r="2165" spans="1:5" x14ac:dyDescent="0.25">
      <c r="A2165" s="356">
        <v>38096</v>
      </c>
      <c r="B2165" s="16" t="s">
        <v>1985</v>
      </c>
      <c r="C2165" s="16" t="s">
        <v>23</v>
      </c>
      <c r="D2165" s="16" t="s">
        <v>24</v>
      </c>
      <c r="E2165" s="188" t="s">
        <v>5913</v>
      </c>
    </row>
    <row r="2166" spans="1:5" x14ac:dyDescent="0.25">
      <c r="A2166" s="356">
        <v>38094</v>
      </c>
      <c r="B2166" s="16" t="s">
        <v>1986</v>
      </c>
      <c r="C2166" s="16" t="s">
        <v>23</v>
      </c>
      <c r="D2166" s="16" t="s">
        <v>24</v>
      </c>
      <c r="E2166" s="188" t="s">
        <v>5444</v>
      </c>
    </row>
    <row r="2167" spans="1:5" x14ac:dyDescent="0.25">
      <c r="A2167" s="356">
        <v>38097</v>
      </c>
      <c r="B2167" s="16" t="s">
        <v>1987</v>
      </c>
      <c r="C2167" s="16" t="s">
        <v>23</v>
      </c>
      <c r="D2167" s="16" t="s">
        <v>24</v>
      </c>
      <c r="E2167" s="188" t="s">
        <v>5837</v>
      </c>
    </row>
    <row r="2168" spans="1:5" x14ac:dyDescent="0.25">
      <c r="A2168" s="356">
        <v>38098</v>
      </c>
      <c r="B2168" s="16" t="s">
        <v>1988</v>
      </c>
      <c r="C2168" s="16" t="s">
        <v>23</v>
      </c>
      <c r="D2168" s="16" t="s">
        <v>24</v>
      </c>
      <c r="E2168" s="188" t="s">
        <v>5837</v>
      </c>
    </row>
    <row r="2169" spans="1:5" x14ac:dyDescent="0.25">
      <c r="A2169" s="356">
        <v>11186</v>
      </c>
      <c r="B2169" s="16" t="s">
        <v>1989</v>
      </c>
      <c r="C2169" s="16" t="s">
        <v>26</v>
      </c>
      <c r="D2169" s="16" t="s">
        <v>24</v>
      </c>
      <c r="E2169" s="188" t="s">
        <v>8194</v>
      </c>
    </row>
    <row r="2170" spans="1:5" x14ac:dyDescent="0.25">
      <c r="A2170" s="356">
        <v>11558</v>
      </c>
      <c r="B2170" s="16" t="s">
        <v>1990</v>
      </c>
      <c r="C2170" s="16" t="s">
        <v>454</v>
      </c>
      <c r="D2170" s="16" t="s">
        <v>24</v>
      </c>
      <c r="E2170" s="188" t="s">
        <v>5743</v>
      </c>
    </row>
    <row r="2171" spans="1:5" x14ac:dyDescent="0.25">
      <c r="A2171" s="356">
        <v>11557</v>
      </c>
      <c r="B2171" s="16" t="s">
        <v>1991</v>
      </c>
      <c r="C2171" s="16" t="s">
        <v>454</v>
      </c>
      <c r="D2171" s="16" t="s">
        <v>24</v>
      </c>
      <c r="E2171" s="188" t="s">
        <v>6387</v>
      </c>
    </row>
    <row r="2172" spans="1:5" x14ac:dyDescent="0.25">
      <c r="A2172" s="356">
        <v>2759</v>
      </c>
      <c r="B2172" s="16" t="s">
        <v>1992</v>
      </c>
      <c r="C2172" s="16" t="s">
        <v>23</v>
      </c>
      <c r="D2172" s="16" t="s">
        <v>27</v>
      </c>
      <c r="E2172" s="188" t="s">
        <v>8195</v>
      </c>
    </row>
    <row r="2173" spans="1:5" x14ac:dyDescent="0.25">
      <c r="A2173" s="356">
        <v>38124</v>
      </c>
      <c r="B2173" s="16" t="s">
        <v>1993</v>
      </c>
      <c r="C2173" s="16" t="s">
        <v>23</v>
      </c>
      <c r="D2173" s="16" t="s">
        <v>33</v>
      </c>
      <c r="E2173" s="188" t="s">
        <v>6745</v>
      </c>
    </row>
    <row r="2174" spans="1:5" x14ac:dyDescent="0.25">
      <c r="A2174" s="356">
        <v>38380</v>
      </c>
      <c r="B2174" s="16" t="s">
        <v>1994</v>
      </c>
      <c r="C2174" s="16" t="s">
        <v>23</v>
      </c>
      <c r="D2174" s="16" t="s">
        <v>24</v>
      </c>
      <c r="E2174" s="188" t="s">
        <v>5826</v>
      </c>
    </row>
    <row r="2175" spans="1:5" x14ac:dyDescent="0.25">
      <c r="A2175" s="356">
        <v>20059</v>
      </c>
      <c r="B2175" s="16" t="s">
        <v>1995</v>
      </c>
      <c r="C2175" s="16" t="s">
        <v>23</v>
      </c>
      <c r="D2175" s="16" t="s">
        <v>27</v>
      </c>
      <c r="E2175" s="188" t="s">
        <v>6026</v>
      </c>
    </row>
    <row r="2176" spans="1:5" x14ac:dyDescent="0.25">
      <c r="A2176" s="356">
        <v>42429</v>
      </c>
      <c r="B2176" s="16" t="s">
        <v>1996</v>
      </c>
      <c r="C2176" s="16" t="s">
        <v>23</v>
      </c>
      <c r="D2176" s="16" t="s">
        <v>27</v>
      </c>
      <c r="E2176" s="188" t="s">
        <v>8196</v>
      </c>
    </row>
    <row r="2177" spans="1:5" x14ac:dyDescent="0.25">
      <c r="A2177" s="356">
        <v>39616</v>
      </c>
      <c r="B2177" s="16" t="s">
        <v>6119</v>
      </c>
      <c r="C2177" s="16" t="s">
        <v>23</v>
      </c>
      <c r="D2177" s="16" t="s">
        <v>33</v>
      </c>
      <c r="E2177" s="188" t="s">
        <v>8197</v>
      </c>
    </row>
    <row r="2178" spans="1:5" x14ac:dyDescent="0.25">
      <c r="A2178" s="356">
        <v>39618</v>
      </c>
      <c r="B2178" s="16" t="s">
        <v>6120</v>
      </c>
      <c r="C2178" s="16" t="s">
        <v>23</v>
      </c>
      <c r="D2178" s="16" t="s">
        <v>24</v>
      </c>
      <c r="E2178" s="188" t="s">
        <v>8198</v>
      </c>
    </row>
    <row r="2179" spans="1:5" x14ac:dyDescent="0.25">
      <c r="A2179" s="356">
        <v>39619</v>
      </c>
      <c r="B2179" s="16" t="s">
        <v>6121</v>
      </c>
      <c r="C2179" s="16" t="s">
        <v>23</v>
      </c>
      <c r="D2179" s="16" t="s">
        <v>24</v>
      </c>
      <c r="E2179" s="188" t="s">
        <v>8199</v>
      </c>
    </row>
    <row r="2180" spans="1:5" x14ac:dyDescent="0.25">
      <c r="A2180" s="356">
        <v>39613</v>
      </c>
      <c r="B2180" s="16" t="s">
        <v>6122</v>
      </c>
      <c r="C2180" s="16" t="s">
        <v>23</v>
      </c>
      <c r="D2180" s="16" t="s">
        <v>24</v>
      </c>
      <c r="E2180" s="188" t="s">
        <v>8200</v>
      </c>
    </row>
    <row r="2181" spans="1:5" x14ac:dyDescent="0.25">
      <c r="A2181" s="356">
        <v>39614</v>
      </c>
      <c r="B2181" s="16" t="s">
        <v>6123</v>
      </c>
      <c r="C2181" s="16" t="s">
        <v>23</v>
      </c>
      <c r="D2181" s="16" t="s">
        <v>24</v>
      </c>
      <c r="E2181" s="188" t="s">
        <v>8201</v>
      </c>
    </row>
    <row r="2182" spans="1:5" x14ac:dyDescent="0.25">
      <c r="A2182" s="356">
        <v>38538</v>
      </c>
      <c r="B2182" s="16" t="s">
        <v>1997</v>
      </c>
      <c r="C2182" s="16" t="s">
        <v>44</v>
      </c>
      <c r="D2182" s="16" t="s">
        <v>27</v>
      </c>
      <c r="E2182" s="188" t="s">
        <v>6124</v>
      </c>
    </row>
    <row r="2183" spans="1:5" x14ac:dyDescent="0.25">
      <c r="A2183" s="356">
        <v>38539</v>
      </c>
      <c r="B2183" s="16" t="s">
        <v>1998</v>
      </c>
      <c r="C2183" s="16" t="s">
        <v>44</v>
      </c>
      <c r="D2183" s="16" t="s">
        <v>27</v>
      </c>
      <c r="E2183" s="188" t="s">
        <v>6125</v>
      </c>
    </row>
    <row r="2184" spans="1:5" x14ac:dyDescent="0.25">
      <c r="A2184" s="356">
        <v>38540</v>
      </c>
      <c r="B2184" s="16" t="s">
        <v>1999</v>
      </c>
      <c r="C2184" s="16" t="s">
        <v>44</v>
      </c>
      <c r="D2184" s="16" t="s">
        <v>27</v>
      </c>
      <c r="E2184" s="188" t="s">
        <v>6126</v>
      </c>
    </row>
    <row r="2185" spans="1:5" x14ac:dyDescent="0.25">
      <c r="A2185" s="356">
        <v>38384</v>
      </c>
      <c r="B2185" s="16" t="s">
        <v>2000</v>
      </c>
      <c r="C2185" s="16" t="s">
        <v>23</v>
      </c>
      <c r="D2185" s="16" t="s">
        <v>24</v>
      </c>
      <c r="E2185" s="188" t="s">
        <v>8202</v>
      </c>
    </row>
    <row r="2186" spans="1:5" x14ac:dyDescent="0.25">
      <c r="A2186" s="356">
        <v>13</v>
      </c>
      <c r="B2186" s="16" t="s">
        <v>2001</v>
      </c>
      <c r="C2186" s="16" t="s">
        <v>48</v>
      </c>
      <c r="D2186" s="16" t="s">
        <v>24</v>
      </c>
      <c r="E2186" s="188" t="s">
        <v>8203</v>
      </c>
    </row>
    <row r="2187" spans="1:5" x14ac:dyDescent="0.25">
      <c r="A2187" s="356">
        <v>2762</v>
      </c>
      <c r="B2187" s="16" t="s">
        <v>2002</v>
      </c>
      <c r="C2187" s="16" t="s">
        <v>44</v>
      </c>
      <c r="D2187" s="16" t="s">
        <v>27</v>
      </c>
      <c r="E2187" s="188" t="s">
        <v>8204</v>
      </c>
    </row>
    <row r="2188" spans="1:5" x14ac:dyDescent="0.25">
      <c r="A2188" s="356">
        <v>21142</v>
      </c>
      <c r="B2188" s="16" t="s">
        <v>2003</v>
      </c>
      <c r="C2188" s="16" t="s">
        <v>23</v>
      </c>
      <c r="D2188" s="16" t="s">
        <v>24</v>
      </c>
      <c r="E2188" s="188" t="s">
        <v>6129</v>
      </c>
    </row>
    <row r="2189" spans="1:5" x14ac:dyDescent="0.25">
      <c r="A2189" s="356">
        <v>12865</v>
      </c>
      <c r="B2189" s="16" t="s">
        <v>2004</v>
      </c>
      <c r="C2189" s="16" t="s">
        <v>29</v>
      </c>
      <c r="D2189" s="16" t="s">
        <v>24</v>
      </c>
      <c r="E2189" s="188" t="s">
        <v>6400</v>
      </c>
    </row>
    <row r="2190" spans="1:5" x14ac:dyDescent="0.25">
      <c r="A2190" s="356">
        <v>41074</v>
      </c>
      <c r="B2190" s="16" t="s">
        <v>2005</v>
      </c>
      <c r="C2190" s="16" t="s">
        <v>206</v>
      </c>
      <c r="D2190" s="16" t="s">
        <v>24</v>
      </c>
      <c r="E2190" s="188" t="s">
        <v>8205</v>
      </c>
    </row>
    <row r="2191" spans="1:5" x14ac:dyDescent="0.25">
      <c r="A2191" s="356">
        <v>4223</v>
      </c>
      <c r="B2191" s="16" t="s">
        <v>2006</v>
      </c>
      <c r="C2191" s="16" t="s">
        <v>97</v>
      </c>
      <c r="D2191" s="16" t="s">
        <v>33</v>
      </c>
      <c r="E2191" s="188" t="s">
        <v>5493</v>
      </c>
    </row>
    <row r="2192" spans="1:5" x14ac:dyDescent="0.25">
      <c r="A2192" s="356">
        <v>37372</v>
      </c>
      <c r="B2192" s="16" t="s">
        <v>2007</v>
      </c>
      <c r="C2192" s="16" t="s">
        <v>29</v>
      </c>
      <c r="D2192" s="16" t="s">
        <v>33</v>
      </c>
      <c r="E2192" s="188" t="s">
        <v>5453</v>
      </c>
    </row>
    <row r="2193" spans="1:5" x14ac:dyDescent="0.25">
      <c r="A2193" s="356">
        <v>40863</v>
      </c>
      <c r="B2193" s="16" t="s">
        <v>2008</v>
      </c>
      <c r="C2193" s="16" t="s">
        <v>206</v>
      </c>
      <c r="D2193" s="16" t="s">
        <v>33</v>
      </c>
      <c r="E2193" s="188" t="s">
        <v>8206</v>
      </c>
    </row>
    <row r="2194" spans="1:5" x14ac:dyDescent="0.25">
      <c r="A2194" s="356">
        <v>38475</v>
      </c>
      <c r="B2194" s="16" t="s">
        <v>2009</v>
      </c>
      <c r="C2194" s="16" t="s">
        <v>23</v>
      </c>
      <c r="D2194" s="16" t="s">
        <v>24</v>
      </c>
      <c r="E2194" s="188" t="s">
        <v>8207</v>
      </c>
    </row>
    <row r="2195" spans="1:5" x14ac:dyDescent="0.25">
      <c r="A2195" s="356">
        <v>38474</v>
      </c>
      <c r="B2195" s="16" t="s">
        <v>2010</v>
      </c>
      <c r="C2195" s="16" t="s">
        <v>23</v>
      </c>
      <c r="D2195" s="16" t="s">
        <v>24</v>
      </c>
      <c r="E2195" s="188" t="s">
        <v>8208</v>
      </c>
    </row>
    <row r="2196" spans="1:5" x14ac:dyDescent="0.25">
      <c r="A2196" s="356">
        <v>10886</v>
      </c>
      <c r="B2196" s="16" t="s">
        <v>2011</v>
      </c>
      <c r="C2196" s="16" t="s">
        <v>23</v>
      </c>
      <c r="D2196" s="16" t="s">
        <v>24</v>
      </c>
      <c r="E2196" s="188" t="s">
        <v>8209</v>
      </c>
    </row>
    <row r="2197" spans="1:5" x14ac:dyDescent="0.25">
      <c r="A2197" s="356">
        <v>10888</v>
      </c>
      <c r="B2197" s="16" t="s">
        <v>2012</v>
      </c>
      <c r="C2197" s="16" t="s">
        <v>23</v>
      </c>
      <c r="D2197" s="16" t="s">
        <v>24</v>
      </c>
      <c r="E2197" s="188" t="s">
        <v>8210</v>
      </c>
    </row>
    <row r="2198" spans="1:5" x14ac:dyDescent="0.25">
      <c r="A2198" s="356">
        <v>10889</v>
      </c>
      <c r="B2198" s="16" t="s">
        <v>2013</v>
      </c>
      <c r="C2198" s="16" t="s">
        <v>23</v>
      </c>
      <c r="D2198" s="16" t="s">
        <v>24</v>
      </c>
      <c r="E2198" s="188" t="s">
        <v>8211</v>
      </c>
    </row>
    <row r="2199" spans="1:5" x14ac:dyDescent="0.25">
      <c r="A2199" s="356">
        <v>10890</v>
      </c>
      <c r="B2199" s="16" t="s">
        <v>2014</v>
      </c>
      <c r="C2199" s="16" t="s">
        <v>23</v>
      </c>
      <c r="D2199" s="16" t="s">
        <v>24</v>
      </c>
      <c r="E2199" s="188" t="s">
        <v>8212</v>
      </c>
    </row>
    <row r="2200" spans="1:5" x14ac:dyDescent="0.25">
      <c r="A2200" s="356">
        <v>10891</v>
      </c>
      <c r="B2200" s="16" t="s">
        <v>2015</v>
      </c>
      <c r="C2200" s="16" t="s">
        <v>23</v>
      </c>
      <c r="D2200" s="16" t="s">
        <v>24</v>
      </c>
      <c r="E2200" s="188" t="s">
        <v>8213</v>
      </c>
    </row>
    <row r="2201" spans="1:5" x14ac:dyDescent="0.25">
      <c r="A2201" s="356">
        <v>10892</v>
      </c>
      <c r="B2201" s="16" t="s">
        <v>2016</v>
      </c>
      <c r="C2201" s="16" t="s">
        <v>23</v>
      </c>
      <c r="D2201" s="16" t="s">
        <v>33</v>
      </c>
      <c r="E2201" s="188" t="s">
        <v>8214</v>
      </c>
    </row>
    <row r="2202" spans="1:5" x14ac:dyDescent="0.25">
      <c r="A2202" s="356">
        <v>20977</v>
      </c>
      <c r="B2202" s="16" t="s">
        <v>2017</v>
      </c>
      <c r="C2202" s="16" t="s">
        <v>23</v>
      </c>
      <c r="D2202" s="16" t="s">
        <v>24</v>
      </c>
      <c r="E2202" s="188" t="s">
        <v>8215</v>
      </c>
    </row>
    <row r="2203" spans="1:5" x14ac:dyDescent="0.25">
      <c r="A2203" s="356">
        <v>3073</v>
      </c>
      <c r="B2203" s="16" t="s">
        <v>2018</v>
      </c>
      <c r="C2203" s="16" t="s">
        <v>23</v>
      </c>
      <c r="D2203" s="16" t="s">
        <v>27</v>
      </c>
      <c r="E2203" s="188" t="s">
        <v>8216</v>
      </c>
    </row>
    <row r="2204" spans="1:5" x14ac:dyDescent="0.25">
      <c r="A2204" s="356">
        <v>3068</v>
      </c>
      <c r="B2204" s="16" t="s">
        <v>2019</v>
      </c>
      <c r="C2204" s="16" t="s">
        <v>23</v>
      </c>
      <c r="D2204" s="16" t="s">
        <v>27</v>
      </c>
      <c r="E2204" s="188" t="s">
        <v>8217</v>
      </c>
    </row>
    <row r="2205" spans="1:5" x14ac:dyDescent="0.25">
      <c r="A2205" s="356">
        <v>3074</v>
      </c>
      <c r="B2205" s="16" t="s">
        <v>2020</v>
      </c>
      <c r="C2205" s="16" t="s">
        <v>23</v>
      </c>
      <c r="D2205" s="16" t="s">
        <v>27</v>
      </c>
      <c r="E2205" s="188" t="s">
        <v>8218</v>
      </c>
    </row>
    <row r="2206" spans="1:5" x14ac:dyDescent="0.25">
      <c r="A2206" s="356">
        <v>3076</v>
      </c>
      <c r="B2206" s="16" t="s">
        <v>2021</v>
      </c>
      <c r="C2206" s="16" t="s">
        <v>23</v>
      </c>
      <c r="D2206" s="16" t="s">
        <v>27</v>
      </c>
      <c r="E2206" s="188" t="s">
        <v>8219</v>
      </c>
    </row>
    <row r="2207" spans="1:5" x14ac:dyDescent="0.25">
      <c r="A2207" s="356">
        <v>3072</v>
      </c>
      <c r="B2207" s="16" t="s">
        <v>2022</v>
      </c>
      <c r="C2207" s="16" t="s">
        <v>23</v>
      </c>
      <c r="D2207" s="16" t="s">
        <v>27</v>
      </c>
      <c r="E2207" s="188" t="s">
        <v>8220</v>
      </c>
    </row>
    <row r="2208" spans="1:5" x14ac:dyDescent="0.25">
      <c r="A2208" s="356">
        <v>3075</v>
      </c>
      <c r="B2208" s="16" t="s">
        <v>2023</v>
      </c>
      <c r="C2208" s="16" t="s">
        <v>23</v>
      </c>
      <c r="D2208" s="16" t="s">
        <v>27</v>
      </c>
      <c r="E2208" s="188" t="s">
        <v>8221</v>
      </c>
    </row>
    <row r="2209" spans="1:5" x14ac:dyDescent="0.25">
      <c r="A2209" s="356">
        <v>10780</v>
      </c>
      <c r="B2209" s="16" t="s">
        <v>2024</v>
      </c>
      <c r="C2209" s="16" t="s">
        <v>23</v>
      </c>
      <c r="D2209" s="16" t="s">
        <v>27</v>
      </c>
      <c r="E2209" s="188" t="s">
        <v>8222</v>
      </c>
    </row>
    <row r="2210" spans="1:5" x14ac:dyDescent="0.25">
      <c r="A2210" s="356">
        <v>10781</v>
      </c>
      <c r="B2210" s="16" t="s">
        <v>2025</v>
      </c>
      <c r="C2210" s="16" t="s">
        <v>23</v>
      </c>
      <c r="D2210" s="16" t="s">
        <v>27</v>
      </c>
      <c r="E2210" s="188" t="s">
        <v>7303</v>
      </c>
    </row>
    <row r="2211" spans="1:5" x14ac:dyDescent="0.25">
      <c r="A2211" s="356">
        <v>20106</v>
      </c>
      <c r="B2211" s="16" t="s">
        <v>2026</v>
      </c>
      <c r="C2211" s="16" t="s">
        <v>23</v>
      </c>
      <c r="D2211" s="16" t="s">
        <v>27</v>
      </c>
      <c r="E2211" s="188" t="s">
        <v>6201</v>
      </c>
    </row>
    <row r="2212" spans="1:5" x14ac:dyDescent="0.25">
      <c r="A2212" s="356">
        <v>20107</v>
      </c>
      <c r="B2212" s="16" t="s">
        <v>2027</v>
      </c>
      <c r="C2212" s="16" t="s">
        <v>23</v>
      </c>
      <c r="D2212" s="16" t="s">
        <v>27</v>
      </c>
      <c r="E2212" s="188" t="s">
        <v>5478</v>
      </c>
    </row>
    <row r="2213" spans="1:5" x14ac:dyDescent="0.25">
      <c r="A2213" s="356">
        <v>20108</v>
      </c>
      <c r="B2213" s="16" t="s">
        <v>2028</v>
      </c>
      <c r="C2213" s="16" t="s">
        <v>23</v>
      </c>
      <c r="D2213" s="16" t="s">
        <v>27</v>
      </c>
      <c r="E2213" s="188" t="s">
        <v>8223</v>
      </c>
    </row>
    <row r="2214" spans="1:5" x14ac:dyDescent="0.25">
      <c r="A2214" s="356">
        <v>20109</v>
      </c>
      <c r="B2214" s="16" t="s">
        <v>2029</v>
      </c>
      <c r="C2214" s="16" t="s">
        <v>23</v>
      </c>
      <c r="D2214" s="16" t="s">
        <v>27</v>
      </c>
      <c r="E2214" s="188" t="s">
        <v>8222</v>
      </c>
    </row>
    <row r="2215" spans="1:5" x14ac:dyDescent="0.25">
      <c r="A2215" s="356">
        <v>34795</v>
      </c>
      <c r="B2215" s="16" t="s">
        <v>2030</v>
      </c>
      <c r="C2215" s="16" t="s">
        <v>26</v>
      </c>
      <c r="D2215" s="16" t="s">
        <v>24</v>
      </c>
      <c r="E2215" s="188" t="s">
        <v>6134</v>
      </c>
    </row>
    <row r="2216" spans="1:5" x14ac:dyDescent="0.25">
      <c r="A2216" s="356">
        <v>34796</v>
      </c>
      <c r="B2216" s="16" t="s">
        <v>2031</v>
      </c>
      <c r="C2216" s="16" t="s">
        <v>44</v>
      </c>
      <c r="D2216" s="16" t="s">
        <v>24</v>
      </c>
      <c r="E2216" s="188" t="s">
        <v>6135</v>
      </c>
    </row>
    <row r="2217" spans="1:5" x14ac:dyDescent="0.25">
      <c r="A2217" s="356">
        <v>43612</v>
      </c>
      <c r="B2217" s="16" t="s">
        <v>8224</v>
      </c>
      <c r="C2217" s="16" t="s">
        <v>1362</v>
      </c>
      <c r="D2217" s="16" t="s">
        <v>24</v>
      </c>
      <c r="E2217" s="188" t="s">
        <v>8225</v>
      </c>
    </row>
    <row r="2218" spans="1:5" x14ac:dyDescent="0.25">
      <c r="A2218" s="356">
        <v>43613</v>
      </c>
      <c r="B2218" s="16" t="s">
        <v>8226</v>
      </c>
      <c r="C2218" s="16" t="s">
        <v>1362</v>
      </c>
      <c r="D2218" s="16" t="s">
        <v>24</v>
      </c>
      <c r="E2218" s="188" t="s">
        <v>8227</v>
      </c>
    </row>
    <row r="2219" spans="1:5" x14ac:dyDescent="0.25">
      <c r="A2219" s="356">
        <v>11480</v>
      </c>
      <c r="B2219" s="16" t="s">
        <v>8228</v>
      </c>
      <c r="C2219" s="16" t="s">
        <v>1362</v>
      </c>
      <c r="D2219" s="16" t="s">
        <v>24</v>
      </c>
      <c r="E2219" s="188" t="s">
        <v>8229</v>
      </c>
    </row>
    <row r="2220" spans="1:5" x14ac:dyDescent="0.25">
      <c r="A2220" s="356">
        <v>11469</v>
      </c>
      <c r="B2220" s="16" t="s">
        <v>8230</v>
      </c>
      <c r="C2220" s="16" t="s">
        <v>23</v>
      </c>
      <c r="D2220" s="16" t="s">
        <v>24</v>
      </c>
      <c r="E2220" s="188" t="s">
        <v>6770</v>
      </c>
    </row>
    <row r="2221" spans="1:5" x14ac:dyDescent="0.25">
      <c r="A2221" s="356">
        <v>11468</v>
      </c>
      <c r="B2221" s="16" t="s">
        <v>8231</v>
      </c>
      <c r="C2221" s="16" t="s">
        <v>23</v>
      </c>
      <c r="D2221" s="16" t="s">
        <v>24</v>
      </c>
      <c r="E2221" s="188" t="s">
        <v>8232</v>
      </c>
    </row>
    <row r="2222" spans="1:5" x14ac:dyDescent="0.25">
      <c r="A2222" s="356">
        <v>11484</v>
      </c>
      <c r="B2222" s="16" t="s">
        <v>8233</v>
      </c>
      <c r="C2222" s="16" t="s">
        <v>23</v>
      </c>
      <c r="D2222" s="16" t="s">
        <v>24</v>
      </c>
      <c r="E2222" s="188" t="s">
        <v>5851</v>
      </c>
    </row>
    <row r="2223" spans="1:5" x14ac:dyDescent="0.25">
      <c r="A2223" s="356">
        <v>38155</v>
      </c>
      <c r="B2223" s="16" t="s">
        <v>8234</v>
      </c>
      <c r="C2223" s="16" t="s">
        <v>23</v>
      </c>
      <c r="D2223" s="16" t="s">
        <v>24</v>
      </c>
      <c r="E2223" s="188" t="s">
        <v>8235</v>
      </c>
    </row>
    <row r="2224" spans="1:5" x14ac:dyDescent="0.25">
      <c r="A2224" s="356">
        <v>11467</v>
      </c>
      <c r="B2224" s="16" t="s">
        <v>8236</v>
      </c>
      <c r="C2224" s="16" t="s">
        <v>23</v>
      </c>
      <c r="D2224" s="16" t="s">
        <v>24</v>
      </c>
      <c r="E2224" s="188" t="s">
        <v>8237</v>
      </c>
    </row>
    <row r="2225" spans="1:5" x14ac:dyDescent="0.25">
      <c r="A2225" s="356">
        <v>38153</v>
      </c>
      <c r="B2225" s="16" t="s">
        <v>8238</v>
      </c>
      <c r="C2225" s="16" t="s">
        <v>1362</v>
      </c>
      <c r="D2225" s="16" t="s">
        <v>24</v>
      </c>
      <c r="E2225" s="188" t="s">
        <v>8239</v>
      </c>
    </row>
    <row r="2226" spans="1:5" x14ac:dyDescent="0.25">
      <c r="A2226" s="356">
        <v>43607</v>
      </c>
      <c r="B2226" s="16" t="s">
        <v>8240</v>
      </c>
      <c r="C2226" s="16" t="s">
        <v>23</v>
      </c>
      <c r="D2226" s="16" t="s">
        <v>24</v>
      </c>
      <c r="E2226" s="188" t="s">
        <v>8241</v>
      </c>
    </row>
    <row r="2227" spans="1:5" x14ac:dyDescent="0.25">
      <c r="A2227" s="356">
        <v>3080</v>
      </c>
      <c r="B2227" s="16" t="s">
        <v>8242</v>
      </c>
      <c r="C2227" s="16" t="s">
        <v>1362</v>
      </c>
      <c r="D2227" s="16" t="s">
        <v>33</v>
      </c>
      <c r="E2227" s="188" t="s">
        <v>6136</v>
      </c>
    </row>
    <row r="2228" spans="1:5" x14ac:dyDescent="0.25">
      <c r="A2228" s="356">
        <v>3081</v>
      </c>
      <c r="B2228" s="16" t="s">
        <v>8243</v>
      </c>
      <c r="C2228" s="16" t="s">
        <v>1362</v>
      </c>
      <c r="D2228" s="16" t="s">
        <v>24</v>
      </c>
      <c r="E2228" s="188" t="s">
        <v>8244</v>
      </c>
    </row>
    <row r="2229" spans="1:5" x14ac:dyDescent="0.25">
      <c r="A2229" s="356">
        <v>3090</v>
      </c>
      <c r="B2229" s="16" t="s">
        <v>8245</v>
      </c>
      <c r="C2229" s="16" t="s">
        <v>1362</v>
      </c>
      <c r="D2229" s="16" t="s">
        <v>24</v>
      </c>
      <c r="E2229" s="188" t="s">
        <v>8246</v>
      </c>
    </row>
    <row r="2230" spans="1:5" x14ac:dyDescent="0.25">
      <c r="A2230" s="356">
        <v>43611</v>
      </c>
      <c r="B2230" s="16" t="s">
        <v>8247</v>
      </c>
      <c r="C2230" s="16" t="s">
        <v>1362</v>
      </c>
      <c r="D2230" s="16" t="s">
        <v>24</v>
      </c>
      <c r="E2230" s="188" t="s">
        <v>6750</v>
      </c>
    </row>
    <row r="2231" spans="1:5" x14ac:dyDescent="0.25">
      <c r="A2231" s="356">
        <v>3103</v>
      </c>
      <c r="B2231" s="16" t="s">
        <v>8248</v>
      </c>
      <c r="C2231" s="16" t="s">
        <v>23</v>
      </c>
      <c r="D2231" s="16" t="s">
        <v>24</v>
      </c>
      <c r="E2231" s="188" t="s">
        <v>8249</v>
      </c>
    </row>
    <row r="2232" spans="1:5" x14ac:dyDescent="0.25">
      <c r="A2232" s="356">
        <v>3097</v>
      </c>
      <c r="B2232" s="16" t="s">
        <v>8250</v>
      </c>
      <c r="C2232" s="16" t="s">
        <v>1362</v>
      </c>
      <c r="D2232" s="16" t="s">
        <v>24</v>
      </c>
      <c r="E2232" s="188" t="s">
        <v>8251</v>
      </c>
    </row>
    <row r="2233" spans="1:5" x14ac:dyDescent="0.25">
      <c r="A2233" s="356">
        <v>3099</v>
      </c>
      <c r="B2233" s="16" t="s">
        <v>8252</v>
      </c>
      <c r="C2233" s="16" t="s">
        <v>1362</v>
      </c>
      <c r="D2233" s="16" t="s">
        <v>24</v>
      </c>
      <c r="E2233" s="188" t="s">
        <v>8253</v>
      </c>
    </row>
    <row r="2234" spans="1:5" x14ac:dyDescent="0.25">
      <c r="A2234" s="356">
        <v>38151</v>
      </c>
      <c r="B2234" s="16" t="s">
        <v>8254</v>
      </c>
      <c r="C2234" s="16" t="s">
        <v>1362</v>
      </c>
      <c r="D2234" s="16" t="s">
        <v>24</v>
      </c>
      <c r="E2234" s="188" t="s">
        <v>8255</v>
      </c>
    </row>
    <row r="2235" spans="1:5" x14ac:dyDescent="0.25">
      <c r="A2235" s="356">
        <v>38152</v>
      </c>
      <c r="B2235" s="16" t="s">
        <v>8256</v>
      </c>
      <c r="C2235" s="16" t="s">
        <v>1362</v>
      </c>
      <c r="D2235" s="16" t="s">
        <v>24</v>
      </c>
      <c r="E2235" s="188" t="s">
        <v>8257</v>
      </c>
    </row>
    <row r="2236" spans="1:5" x14ac:dyDescent="0.25">
      <c r="A2236" s="356">
        <v>43610</v>
      </c>
      <c r="B2236" s="16" t="s">
        <v>8258</v>
      </c>
      <c r="C2236" s="16" t="s">
        <v>23</v>
      </c>
      <c r="D2236" s="16" t="s">
        <v>24</v>
      </c>
      <c r="E2236" s="188" t="s">
        <v>8259</v>
      </c>
    </row>
    <row r="2237" spans="1:5" x14ac:dyDescent="0.25">
      <c r="A2237" s="356">
        <v>3093</v>
      </c>
      <c r="B2237" s="16" t="s">
        <v>8260</v>
      </c>
      <c r="C2237" s="16" t="s">
        <v>1362</v>
      </c>
      <c r="D2237" s="16" t="s">
        <v>24</v>
      </c>
      <c r="E2237" s="188" t="s">
        <v>8253</v>
      </c>
    </row>
    <row r="2238" spans="1:5" x14ac:dyDescent="0.25">
      <c r="A2238" s="356">
        <v>38165</v>
      </c>
      <c r="B2238" s="16" t="s">
        <v>2032</v>
      </c>
      <c r="C2238" s="16" t="s">
        <v>1362</v>
      </c>
      <c r="D2238" s="16" t="s">
        <v>24</v>
      </c>
      <c r="E2238" s="188" t="s">
        <v>5568</v>
      </c>
    </row>
    <row r="2239" spans="1:5" x14ac:dyDescent="0.25">
      <c r="A2239" s="356">
        <v>38177</v>
      </c>
      <c r="B2239" s="16" t="s">
        <v>8261</v>
      </c>
      <c r="C2239" s="16" t="s">
        <v>23</v>
      </c>
      <c r="D2239" s="16" t="s">
        <v>24</v>
      </c>
      <c r="E2239" s="188" t="s">
        <v>6405</v>
      </c>
    </row>
    <row r="2240" spans="1:5" x14ac:dyDescent="0.25">
      <c r="A2240" s="356">
        <v>11458</v>
      </c>
      <c r="B2240" s="16" t="s">
        <v>2033</v>
      </c>
      <c r="C2240" s="16" t="s">
        <v>23</v>
      </c>
      <c r="D2240" s="16" t="s">
        <v>24</v>
      </c>
      <c r="E2240" s="188" t="s">
        <v>7912</v>
      </c>
    </row>
    <row r="2241" spans="1:5" x14ac:dyDescent="0.25">
      <c r="A2241" s="356">
        <v>3108</v>
      </c>
      <c r="B2241" s="16" t="s">
        <v>8262</v>
      </c>
      <c r="C2241" s="16" t="s">
        <v>23</v>
      </c>
      <c r="D2241" s="16" t="s">
        <v>24</v>
      </c>
      <c r="E2241" s="188" t="s">
        <v>8263</v>
      </c>
    </row>
    <row r="2242" spans="1:5" x14ac:dyDescent="0.25">
      <c r="A2242" s="356">
        <v>3105</v>
      </c>
      <c r="B2242" s="16" t="s">
        <v>8264</v>
      </c>
      <c r="C2242" s="16" t="s">
        <v>23</v>
      </c>
      <c r="D2242" s="16" t="s">
        <v>24</v>
      </c>
      <c r="E2242" s="188" t="s">
        <v>8265</v>
      </c>
    </row>
    <row r="2243" spans="1:5" x14ac:dyDescent="0.25">
      <c r="A2243" s="356">
        <v>38178</v>
      </c>
      <c r="B2243" s="16" t="s">
        <v>8266</v>
      </c>
      <c r="C2243" s="16" t="s">
        <v>23</v>
      </c>
      <c r="D2243" s="16" t="s">
        <v>24</v>
      </c>
      <c r="E2243" s="188" t="s">
        <v>8267</v>
      </c>
    </row>
    <row r="2244" spans="1:5" x14ac:dyDescent="0.25">
      <c r="A2244" s="356">
        <v>43575</v>
      </c>
      <c r="B2244" s="16" t="s">
        <v>8268</v>
      </c>
      <c r="C2244" s="16" t="s">
        <v>23</v>
      </c>
      <c r="D2244" s="16" t="s">
        <v>24</v>
      </c>
      <c r="E2244" s="188" t="s">
        <v>8269</v>
      </c>
    </row>
    <row r="2245" spans="1:5" x14ac:dyDescent="0.25">
      <c r="A2245" s="356">
        <v>43577</v>
      </c>
      <c r="B2245" s="16" t="s">
        <v>8270</v>
      </c>
      <c r="C2245" s="16" t="s">
        <v>23</v>
      </c>
      <c r="D2245" s="16" t="s">
        <v>24</v>
      </c>
      <c r="E2245" s="188" t="s">
        <v>8271</v>
      </c>
    </row>
    <row r="2246" spans="1:5" x14ac:dyDescent="0.25">
      <c r="A2246" s="356">
        <v>42481</v>
      </c>
      <c r="B2246" s="16" t="s">
        <v>2034</v>
      </c>
      <c r="C2246" s="16" t="s">
        <v>26</v>
      </c>
      <c r="D2246" s="16" t="s">
        <v>27</v>
      </c>
      <c r="E2246" s="188" t="s">
        <v>6140</v>
      </c>
    </row>
    <row r="2247" spans="1:5" x14ac:dyDescent="0.25">
      <c r="A2247" s="356">
        <v>43458</v>
      </c>
      <c r="B2247" s="16" t="s">
        <v>2035</v>
      </c>
      <c r="C2247" s="16" t="s">
        <v>29</v>
      </c>
      <c r="D2247" s="16" t="s">
        <v>33</v>
      </c>
      <c r="E2247" s="188" t="s">
        <v>5446</v>
      </c>
    </row>
    <row r="2248" spans="1:5" x14ac:dyDescent="0.25">
      <c r="A2248" s="356">
        <v>43470</v>
      </c>
      <c r="B2248" s="16" t="s">
        <v>2036</v>
      </c>
      <c r="C2248" s="16" t="s">
        <v>206</v>
      </c>
      <c r="D2248" s="16" t="s">
        <v>33</v>
      </c>
      <c r="E2248" s="188" t="s">
        <v>5786</v>
      </c>
    </row>
    <row r="2249" spans="1:5" x14ac:dyDescent="0.25">
      <c r="A2249" s="356">
        <v>43459</v>
      </c>
      <c r="B2249" s="16" t="s">
        <v>2037</v>
      </c>
      <c r="C2249" s="16" t="s">
        <v>29</v>
      </c>
      <c r="D2249" s="16" t="s">
        <v>33</v>
      </c>
      <c r="E2249" s="188" t="s">
        <v>5917</v>
      </c>
    </row>
    <row r="2250" spans="1:5" x14ac:dyDescent="0.25">
      <c r="A2250" s="356">
        <v>43471</v>
      </c>
      <c r="B2250" s="16" t="s">
        <v>2038</v>
      </c>
      <c r="C2250" s="16" t="s">
        <v>206</v>
      </c>
      <c r="D2250" s="16" t="s">
        <v>33</v>
      </c>
      <c r="E2250" s="188" t="s">
        <v>8272</v>
      </c>
    </row>
    <row r="2251" spans="1:5" x14ac:dyDescent="0.25">
      <c r="A2251" s="356">
        <v>43460</v>
      </c>
      <c r="B2251" s="16" t="s">
        <v>2039</v>
      </c>
      <c r="C2251" s="16" t="s">
        <v>29</v>
      </c>
      <c r="D2251" s="16" t="s">
        <v>33</v>
      </c>
      <c r="E2251" s="188" t="s">
        <v>5651</v>
      </c>
    </row>
    <row r="2252" spans="1:5" x14ac:dyDescent="0.25">
      <c r="A2252" s="356">
        <v>43472</v>
      </c>
      <c r="B2252" s="16" t="s">
        <v>2040</v>
      </c>
      <c r="C2252" s="16" t="s">
        <v>206</v>
      </c>
      <c r="D2252" s="16" t="s">
        <v>33</v>
      </c>
      <c r="E2252" s="188" t="s">
        <v>6792</v>
      </c>
    </row>
    <row r="2253" spans="1:5" x14ac:dyDescent="0.25">
      <c r="A2253" s="356">
        <v>43461</v>
      </c>
      <c r="B2253" s="16" t="s">
        <v>2041</v>
      </c>
      <c r="C2253" s="16" t="s">
        <v>29</v>
      </c>
      <c r="D2253" s="16" t="s">
        <v>33</v>
      </c>
      <c r="E2253" s="188" t="s">
        <v>6518</v>
      </c>
    </row>
    <row r="2254" spans="1:5" x14ac:dyDescent="0.25">
      <c r="A2254" s="356">
        <v>43473</v>
      </c>
      <c r="B2254" s="16" t="s">
        <v>2042</v>
      </c>
      <c r="C2254" s="16" t="s">
        <v>206</v>
      </c>
      <c r="D2254" s="16" t="s">
        <v>33</v>
      </c>
      <c r="E2254" s="188" t="s">
        <v>6907</v>
      </c>
    </row>
    <row r="2255" spans="1:5" x14ac:dyDescent="0.25">
      <c r="A2255" s="356">
        <v>43463</v>
      </c>
      <c r="B2255" s="16" t="s">
        <v>2043</v>
      </c>
      <c r="C2255" s="16" t="s">
        <v>29</v>
      </c>
      <c r="D2255" s="16" t="s">
        <v>33</v>
      </c>
      <c r="E2255" s="188" t="s">
        <v>5717</v>
      </c>
    </row>
    <row r="2256" spans="1:5" x14ac:dyDescent="0.25">
      <c r="A2256" s="356">
        <v>43475</v>
      </c>
      <c r="B2256" s="16" t="s">
        <v>2044</v>
      </c>
      <c r="C2256" s="16" t="s">
        <v>206</v>
      </c>
      <c r="D2256" s="16" t="s">
        <v>33</v>
      </c>
      <c r="E2256" s="188" t="s">
        <v>8273</v>
      </c>
    </row>
    <row r="2257" spans="1:5" x14ac:dyDescent="0.25">
      <c r="A2257" s="356">
        <v>43462</v>
      </c>
      <c r="B2257" s="16" t="s">
        <v>2045</v>
      </c>
      <c r="C2257" s="16" t="s">
        <v>29</v>
      </c>
      <c r="D2257" s="16" t="s">
        <v>33</v>
      </c>
      <c r="E2257" s="188" t="s">
        <v>6142</v>
      </c>
    </row>
    <row r="2258" spans="1:5" x14ac:dyDescent="0.25">
      <c r="A2258" s="356">
        <v>43474</v>
      </c>
      <c r="B2258" s="16" t="s">
        <v>2046</v>
      </c>
      <c r="C2258" s="16" t="s">
        <v>206</v>
      </c>
      <c r="D2258" s="16" t="s">
        <v>33</v>
      </c>
      <c r="E2258" s="188" t="s">
        <v>5611</v>
      </c>
    </row>
    <row r="2259" spans="1:5" x14ac:dyDescent="0.25">
      <c r="A2259" s="356">
        <v>43464</v>
      </c>
      <c r="B2259" s="16" t="s">
        <v>2047</v>
      </c>
      <c r="C2259" s="16" t="s">
        <v>29</v>
      </c>
      <c r="D2259" s="16" t="s">
        <v>33</v>
      </c>
      <c r="E2259" s="188" t="s">
        <v>6142</v>
      </c>
    </row>
    <row r="2260" spans="1:5" x14ac:dyDescent="0.25">
      <c r="A2260" s="356">
        <v>43476</v>
      </c>
      <c r="B2260" s="16" t="s">
        <v>2048</v>
      </c>
      <c r="C2260" s="16" t="s">
        <v>206</v>
      </c>
      <c r="D2260" s="16" t="s">
        <v>33</v>
      </c>
      <c r="E2260" s="188" t="s">
        <v>6142</v>
      </c>
    </row>
    <row r="2261" spans="1:5" x14ac:dyDescent="0.25">
      <c r="A2261" s="356">
        <v>43465</v>
      </c>
      <c r="B2261" s="16" t="s">
        <v>2049</v>
      </c>
      <c r="C2261" s="16" t="s">
        <v>29</v>
      </c>
      <c r="D2261" s="16" t="s">
        <v>33</v>
      </c>
      <c r="E2261" s="188" t="s">
        <v>8157</v>
      </c>
    </row>
    <row r="2262" spans="1:5" x14ac:dyDescent="0.25">
      <c r="A2262" s="356">
        <v>43477</v>
      </c>
      <c r="B2262" s="16" t="s">
        <v>2050</v>
      </c>
      <c r="C2262" s="16" t="s">
        <v>206</v>
      </c>
      <c r="D2262" s="16" t="s">
        <v>33</v>
      </c>
      <c r="E2262" s="188" t="s">
        <v>8274</v>
      </c>
    </row>
    <row r="2263" spans="1:5" x14ac:dyDescent="0.25">
      <c r="A2263" s="356">
        <v>43466</v>
      </c>
      <c r="B2263" s="16" t="s">
        <v>2051</v>
      </c>
      <c r="C2263" s="16" t="s">
        <v>29</v>
      </c>
      <c r="D2263" s="16" t="s">
        <v>33</v>
      </c>
      <c r="E2263" s="188" t="s">
        <v>5831</v>
      </c>
    </row>
    <row r="2264" spans="1:5" x14ac:dyDescent="0.25">
      <c r="A2264" s="356">
        <v>43478</v>
      </c>
      <c r="B2264" s="16" t="s">
        <v>2052</v>
      </c>
      <c r="C2264" s="16" t="s">
        <v>206</v>
      </c>
      <c r="D2264" s="16" t="s">
        <v>33</v>
      </c>
      <c r="E2264" s="188" t="s">
        <v>8275</v>
      </c>
    </row>
    <row r="2265" spans="1:5" x14ac:dyDescent="0.25">
      <c r="A2265" s="356">
        <v>43467</v>
      </c>
      <c r="B2265" s="16" t="s">
        <v>2053</v>
      </c>
      <c r="C2265" s="16" t="s">
        <v>29</v>
      </c>
      <c r="D2265" s="16" t="s">
        <v>33</v>
      </c>
      <c r="E2265" s="188" t="s">
        <v>6870</v>
      </c>
    </row>
    <row r="2266" spans="1:5" x14ac:dyDescent="0.25">
      <c r="A2266" s="356">
        <v>43479</v>
      </c>
      <c r="B2266" s="16" t="s">
        <v>2054</v>
      </c>
      <c r="C2266" s="16" t="s">
        <v>206</v>
      </c>
      <c r="D2266" s="16" t="s">
        <v>33</v>
      </c>
      <c r="E2266" s="188" t="s">
        <v>8276</v>
      </c>
    </row>
    <row r="2267" spans="1:5" x14ac:dyDescent="0.25">
      <c r="A2267" s="356">
        <v>43468</v>
      </c>
      <c r="B2267" s="16" t="s">
        <v>2055</v>
      </c>
      <c r="C2267" s="16" t="s">
        <v>29</v>
      </c>
      <c r="D2267" s="16" t="s">
        <v>33</v>
      </c>
      <c r="E2267" s="188" t="s">
        <v>5816</v>
      </c>
    </row>
    <row r="2268" spans="1:5" x14ac:dyDescent="0.25">
      <c r="A2268" s="356">
        <v>43480</v>
      </c>
      <c r="B2268" s="16" t="s">
        <v>2056</v>
      </c>
      <c r="C2268" s="16" t="s">
        <v>206</v>
      </c>
      <c r="D2268" s="16" t="s">
        <v>33</v>
      </c>
      <c r="E2268" s="188" t="s">
        <v>8277</v>
      </c>
    </row>
    <row r="2269" spans="1:5" x14ac:dyDescent="0.25">
      <c r="A2269" s="356">
        <v>43469</v>
      </c>
      <c r="B2269" s="16" t="s">
        <v>2057</v>
      </c>
      <c r="C2269" s="16" t="s">
        <v>29</v>
      </c>
      <c r="D2269" s="16" t="s">
        <v>33</v>
      </c>
      <c r="E2269" s="188" t="s">
        <v>8278</v>
      </c>
    </row>
    <row r="2270" spans="1:5" x14ac:dyDescent="0.25">
      <c r="A2270" s="356">
        <v>43481</v>
      </c>
      <c r="B2270" s="16" t="s">
        <v>2058</v>
      </c>
      <c r="C2270" s="16" t="s">
        <v>206</v>
      </c>
      <c r="D2270" s="16" t="s">
        <v>33</v>
      </c>
      <c r="E2270" s="188" t="s">
        <v>5423</v>
      </c>
    </row>
    <row r="2271" spans="1:5" x14ac:dyDescent="0.25">
      <c r="A2271" s="356">
        <v>3119</v>
      </c>
      <c r="B2271" s="16" t="s">
        <v>8279</v>
      </c>
      <c r="C2271" s="16" t="s">
        <v>23</v>
      </c>
      <c r="D2271" s="16" t="s">
        <v>24</v>
      </c>
      <c r="E2271" s="188" t="s">
        <v>6197</v>
      </c>
    </row>
    <row r="2272" spans="1:5" x14ac:dyDescent="0.25">
      <c r="A2272" s="356">
        <v>3122</v>
      </c>
      <c r="B2272" s="16" t="s">
        <v>8280</v>
      </c>
      <c r="C2272" s="16" t="s">
        <v>23</v>
      </c>
      <c r="D2272" s="16" t="s">
        <v>24</v>
      </c>
      <c r="E2272" s="188" t="s">
        <v>6664</v>
      </c>
    </row>
    <row r="2273" spans="1:5" x14ac:dyDescent="0.25">
      <c r="A2273" s="356">
        <v>3121</v>
      </c>
      <c r="B2273" s="16" t="s">
        <v>8281</v>
      </c>
      <c r="C2273" s="16" t="s">
        <v>23</v>
      </c>
      <c r="D2273" s="16" t="s">
        <v>24</v>
      </c>
      <c r="E2273" s="188" t="s">
        <v>7837</v>
      </c>
    </row>
    <row r="2274" spans="1:5" x14ac:dyDescent="0.25">
      <c r="A2274" s="356">
        <v>3120</v>
      </c>
      <c r="B2274" s="16" t="s">
        <v>8282</v>
      </c>
      <c r="C2274" s="16" t="s">
        <v>23</v>
      </c>
      <c r="D2274" s="16" t="s">
        <v>24</v>
      </c>
      <c r="E2274" s="188" t="s">
        <v>7744</v>
      </c>
    </row>
    <row r="2275" spans="1:5" x14ac:dyDescent="0.25">
      <c r="A2275" s="356">
        <v>11455</v>
      </c>
      <c r="B2275" s="16" t="s">
        <v>8283</v>
      </c>
      <c r="C2275" s="16" t="s">
        <v>23</v>
      </c>
      <c r="D2275" s="16" t="s">
        <v>24</v>
      </c>
      <c r="E2275" s="188" t="s">
        <v>8284</v>
      </c>
    </row>
    <row r="2276" spans="1:5" x14ac:dyDescent="0.25">
      <c r="A2276" s="356">
        <v>11456</v>
      </c>
      <c r="B2276" s="16" t="s">
        <v>8285</v>
      </c>
      <c r="C2276" s="16" t="s">
        <v>23</v>
      </c>
      <c r="D2276" s="16" t="s">
        <v>24</v>
      </c>
      <c r="E2276" s="188" t="s">
        <v>6364</v>
      </c>
    </row>
    <row r="2277" spans="1:5" x14ac:dyDescent="0.25">
      <c r="A2277" s="356">
        <v>3107</v>
      </c>
      <c r="B2277" s="16" t="s">
        <v>8286</v>
      </c>
      <c r="C2277" s="16" t="s">
        <v>23</v>
      </c>
      <c r="D2277" s="16" t="s">
        <v>24</v>
      </c>
      <c r="E2277" s="188" t="s">
        <v>5641</v>
      </c>
    </row>
    <row r="2278" spans="1:5" x14ac:dyDescent="0.25">
      <c r="A2278" s="356">
        <v>43583</v>
      </c>
      <c r="B2278" s="16" t="s">
        <v>8287</v>
      </c>
      <c r="C2278" s="16" t="s">
        <v>23</v>
      </c>
      <c r="D2278" s="16" t="s">
        <v>24</v>
      </c>
      <c r="E2278" s="188" t="s">
        <v>5940</v>
      </c>
    </row>
    <row r="2279" spans="1:5" x14ac:dyDescent="0.25">
      <c r="A2279" s="356">
        <v>43586</v>
      </c>
      <c r="B2279" s="16" t="s">
        <v>8288</v>
      </c>
      <c r="C2279" s="16" t="s">
        <v>23</v>
      </c>
      <c r="D2279" s="16" t="s">
        <v>24</v>
      </c>
      <c r="E2279" s="188" t="s">
        <v>5763</v>
      </c>
    </row>
    <row r="2280" spans="1:5" x14ac:dyDescent="0.25">
      <c r="A2280" s="356">
        <v>11461</v>
      </c>
      <c r="B2280" s="16" t="s">
        <v>8289</v>
      </c>
      <c r="C2280" s="16" t="s">
        <v>23</v>
      </c>
      <c r="D2280" s="16" t="s">
        <v>24</v>
      </c>
      <c r="E2280" s="188" t="s">
        <v>8204</v>
      </c>
    </row>
    <row r="2281" spans="1:5" x14ac:dyDescent="0.25">
      <c r="A2281" s="356">
        <v>43587</v>
      </c>
      <c r="B2281" s="16" t="s">
        <v>8290</v>
      </c>
      <c r="C2281" s="16" t="s">
        <v>23</v>
      </c>
      <c r="D2281" s="16" t="s">
        <v>24</v>
      </c>
      <c r="E2281" s="188" t="s">
        <v>6281</v>
      </c>
    </row>
    <row r="2282" spans="1:5" x14ac:dyDescent="0.25">
      <c r="A2282" s="356">
        <v>3106</v>
      </c>
      <c r="B2282" s="16" t="s">
        <v>8291</v>
      </c>
      <c r="C2282" s="16" t="s">
        <v>23</v>
      </c>
      <c r="D2282" s="16" t="s">
        <v>24</v>
      </c>
      <c r="E2282" s="188" t="s">
        <v>7745</v>
      </c>
    </row>
    <row r="2283" spans="1:5" x14ac:dyDescent="0.25">
      <c r="A2283" s="356">
        <v>25951</v>
      </c>
      <c r="B2283" s="16" t="s">
        <v>2059</v>
      </c>
      <c r="C2283" s="16" t="s">
        <v>48</v>
      </c>
      <c r="D2283" s="16" t="s">
        <v>24</v>
      </c>
      <c r="E2283" s="188" t="s">
        <v>6146</v>
      </c>
    </row>
    <row r="2284" spans="1:5" x14ac:dyDescent="0.25">
      <c r="A2284" s="356">
        <v>3123</v>
      </c>
      <c r="B2284" s="16" t="s">
        <v>2060</v>
      </c>
      <c r="C2284" s="16" t="s">
        <v>48</v>
      </c>
      <c r="D2284" s="16" t="s">
        <v>33</v>
      </c>
      <c r="E2284" s="188" t="s">
        <v>6147</v>
      </c>
    </row>
    <row r="2285" spans="1:5" x14ac:dyDescent="0.25">
      <c r="A2285" s="356">
        <v>38125</v>
      </c>
      <c r="B2285" s="16" t="s">
        <v>2061</v>
      </c>
      <c r="C2285" s="16" t="s">
        <v>48</v>
      </c>
      <c r="D2285" s="16" t="s">
        <v>24</v>
      </c>
      <c r="E2285" s="188" t="s">
        <v>6148</v>
      </c>
    </row>
    <row r="2286" spans="1:5" x14ac:dyDescent="0.25">
      <c r="A2286" s="356">
        <v>39014</v>
      </c>
      <c r="B2286" s="16" t="s">
        <v>2062</v>
      </c>
      <c r="C2286" s="16" t="s">
        <v>48</v>
      </c>
      <c r="D2286" s="16" t="s">
        <v>24</v>
      </c>
      <c r="E2286" s="188" t="s">
        <v>6782</v>
      </c>
    </row>
    <row r="2287" spans="1:5" x14ac:dyDescent="0.25">
      <c r="A2287" s="356">
        <v>39365</v>
      </c>
      <c r="B2287" s="16" t="s">
        <v>2063</v>
      </c>
      <c r="C2287" s="16" t="s">
        <v>23</v>
      </c>
      <c r="D2287" s="16" t="s">
        <v>24</v>
      </c>
      <c r="E2287" s="188" t="s">
        <v>8292</v>
      </c>
    </row>
    <row r="2288" spans="1:5" x14ac:dyDescent="0.25">
      <c r="A2288" s="356">
        <v>39366</v>
      </c>
      <c r="B2288" s="16" t="s">
        <v>2064</v>
      </c>
      <c r="C2288" s="16" t="s">
        <v>23</v>
      </c>
      <c r="D2288" s="16" t="s">
        <v>24</v>
      </c>
      <c r="E2288" s="188" t="s">
        <v>8293</v>
      </c>
    </row>
    <row r="2289" spans="1:5" x14ac:dyDescent="0.25">
      <c r="A2289" s="356">
        <v>39367</v>
      </c>
      <c r="B2289" s="16" t="s">
        <v>2065</v>
      </c>
      <c r="C2289" s="16" t="s">
        <v>23</v>
      </c>
      <c r="D2289" s="16" t="s">
        <v>24</v>
      </c>
      <c r="E2289" s="188" t="s">
        <v>8294</v>
      </c>
    </row>
    <row r="2290" spans="1:5" x14ac:dyDescent="0.25">
      <c r="A2290" s="356">
        <v>37394</v>
      </c>
      <c r="B2290" s="16" t="s">
        <v>2066</v>
      </c>
      <c r="C2290" s="16" t="s">
        <v>2067</v>
      </c>
      <c r="D2290" s="16" t="s">
        <v>27</v>
      </c>
      <c r="E2290" s="188" t="s">
        <v>6735</v>
      </c>
    </row>
    <row r="2291" spans="1:5" x14ac:dyDescent="0.25">
      <c r="A2291" s="356">
        <v>14146</v>
      </c>
      <c r="B2291" s="16" t="s">
        <v>2068</v>
      </c>
      <c r="C2291" s="16" t="s">
        <v>2067</v>
      </c>
      <c r="D2291" s="16" t="s">
        <v>27</v>
      </c>
      <c r="E2291" s="188" t="s">
        <v>8295</v>
      </c>
    </row>
    <row r="2292" spans="1:5" x14ac:dyDescent="0.25">
      <c r="A2292" s="356">
        <v>38134</v>
      </c>
      <c r="B2292" s="16" t="s">
        <v>2069</v>
      </c>
      <c r="C2292" s="16" t="s">
        <v>48</v>
      </c>
      <c r="D2292" s="16" t="s">
        <v>24</v>
      </c>
      <c r="E2292" s="188" t="s">
        <v>8296</v>
      </c>
    </row>
    <row r="2293" spans="1:5" x14ac:dyDescent="0.25">
      <c r="A2293" s="356">
        <v>38132</v>
      </c>
      <c r="B2293" s="16" t="s">
        <v>2070</v>
      </c>
      <c r="C2293" s="16" t="s">
        <v>48</v>
      </c>
      <c r="D2293" s="16" t="s">
        <v>24</v>
      </c>
      <c r="E2293" s="188" t="s">
        <v>8297</v>
      </c>
    </row>
    <row r="2294" spans="1:5" x14ac:dyDescent="0.25">
      <c r="A2294" s="356">
        <v>38133</v>
      </c>
      <c r="B2294" s="16" t="s">
        <v>2071</v>
      </c>
      <c r="C2294" s="16" t="s">
        <v>48</v>
      </c>
      <c r="D2294" s="16" t="s">
        <v>24</v>
      </c>
      <c r="E2294" s="188" t="s">
        <v>8298</v>
      </c>
    </row>
    <row r="2295" spans="1:5" x14ac:dyDescent="0.25">
      <c r="A2295" s="356">
        <v>938</v>
      </c>
      <c r="B2295" s="16" t="s">
        <v>2072</v>
      </c>
      <c r="C2295" s="16" t="s">
        <v>44</v>
      </c>
      <c r="D2295" s="16" t="s">
        <v>24</v>
      </c>
      <c r="E2295" s="188" t="s">
        <v>6372</v>
      </c>
    </row>
    <row r="2296" spans="1:5" x14ac:dyDescent="0.25">
      <c r="A2296" s="356">
        <v>937</v>
      </c>
      <c r="B2296" s="16" t="s">
        <v>2073</v>
      </c>
      <c r="C2296" s="16" t="s">
        <v>44</v>
      </c>
      <c r="D2296" s="16" t="s">
        <v>24</v>
      </c>
      <c r="E2296" s="188" t="s">
        <v>5474</v>
      </c>
    </row>
    <row r="2297" spans="1:5" x14ac:dyDescent="0.25">
      <c r="A2297" s="356">
        <v>939</v>
      </c>
      <c r="B2297" s="16" t="s">
        <v>2074</v>
      </c>
      <c r="C2297" s="16" t="s">
        <v>44</v>
      </c>
      <c r="D2297" s="16" t="s">
        <v>24</v>
      </c>
      <c r="E2297" s="188" t="s">
        <v>5755</v>
      </c>
    </row>
    <row r="2298" spans="1:5" x14ac:dyDescent="0.25">
      <c r="A2298" s="356">
        <v>944</v>
      </c>
      <c r="B2298" s="16" t="s">
        <v>2075</v>
      </c>
      <c r="C2298" s="16" t="s">
        <v>44</v>
      </c>
      <c r="D2298" s="16" t="s">
        <v>24</v>
      </c>
      <c r="E2298" s="188" t="s">
        <v>8113</v>
      </c>
    </row>
    <row r="2299" spans="1:5" x14ac:dyDescent="0.25">
      <c r="A2299" s="356">
        <v>940</v>
      </c>
      <c r="B2299" s="16" t="s">
        <v>2076</v>
      </c>
      <c r="C2299" s="16" t="s">
        <v>44</v>
      </c>
      <c r="D2299" s="16" t="s">
        <v>24</v>
      </c>
      <c r="E2299" s="188" t="s">
        <v>8299</v>
      </c>
    </row>
    <row r="2300" spans="1:5" x14ac:dyDescent="0.25">
      <c r="A2300" s="356">
        <v>936</v>
      </c>
      <c r="B2300" s="16" t="s">
        <v>2077</v>
      </c>
      <c r="C2300" s="16" t="s">
        <v>44</v>
      </c>
      <c r="D2300" s="16" t="s">
        <v>24</v>
      </c>
      <c r="E2300" s="188" t="s">
        <v>5595</v>
      </c>
    </row>
    <row r="2301" spans="1:5" x14ac:dyDescent="0.25">
      <c r="A2301" s="356">
        <v>935</v>
      </c>
      <c r="B2301" s="16" t="s">
        <v>2078</v>
      </c>
      <c r="C2301" s="16" t="s">
        <v>44</v>
      </c>
      <c r="D2301" s="16" t="s">
        <v>24</v>
      </c>
      <c r="E2301" s="188" t="s">
        <v>5500</v>
      </c>
    </row>
    <row r="2302" spans="1:5" x14ac:dyDescent="0.25">
      <c r="A2302" s="356">
        <v>406</v>
      </c>
      <c r="B2302" s="16" t="s">
        <v>2079</v>
      </c>
      <c r="C2302" s="16" t="s">
        <v>23</v>
      </c>
      <c r="D2302" s="16" t="s">
        <v>24</v>
      </c>
      <c r="E2302" s="188" t="s">
        <v>6776</v>
      </c>
    </row>
    <row r="2303" spans="1:5" x14ac:dyDescent="0.25">
      <c r="A2303" s="356">
        <v>42529</v>
      </c>
      <c r="B2303" s="16" t="s">
        <v>2080</v>
      </c>
      <c r="C2303" s="16" t="s">
        <v>44</v>
      </c>
      <c r="D2303" s="16" t="s">
        <v>24</v>
      </c>
      <c r="E2303" s="188" t="s">
        <v>5760</v>
      </c>
    </row>
    <row r="2304" spans="1:5" x14ac:dyDescent="0.25">
      <c r="A2304" s="356">
        <v>39634</v>
      </c>
      <c r="B2304" s="16" t="s">
        <v>2081</v>
      </c>
      <c r="C2304" s="16" t="s">
        <v>44</v>
      </c>
      <c r="D2304" s="16" t="s">
        <v>24</v>
      </c>
      <c r="E2304" s="188" t="s">
        <v>7572</v>
      </c>
    </row>
    <row r="2305" spans="1:5" x14ac:dyDescent="0.25">
      <c r="A2305" s="356">
        <v>39701</v>
      </c>
      <c r="B2305" s="16" t="s">
        <v>2082</v>
      </c>
      <c r="C2305" s="16" t="s">
        <v>23</v>
      </c>
      <c r="D2305" s="16" t="s">
        <v>24</v>
      </c>
      <c r="E2305" s="188" t="s">
        <v>8300</v>
      </c>
    </row>
    <row r="2306" spans="1:5" x14ac:dyDescent="0.25">
      <c r="A2306" s="356">
        <v>12815</v>
      </c>
      <c r="B2306" s="16" t="s">
        <v>2083</v>
      </c>
      <c r="C2306" s="16" t="s">
        <v>23</v>
      </c>
      <c r="D2306" s="16" t="s">
        <v>24</v>
      </c>
      <c r="E2306" s="188" t="s">
        <v>6642</v>
      </c>
    </row>
    <row r="2307" spans="1:5" x14ac:dyDescent="0.25">
      <c r="A2307" s="356">
        <v>407</v>
      </c>
      <c r="B2307" s="16" t="s">
        <v>2084</v>
      </c>
      <c r="C2307" s="16" t="s">
        <v>48</v>
      </c>
      <c r="D2307" s="16" t="s">
        <v>27</v>
      </c>
      <c r="E2307" s="188" t="s">
        <v>6021</v>
      </c>
    </row>
    <row r="2308" spans="1:5" x14ac:dyDescent="0.25">
      <c r="A2308" s="356">
        <v>39431</v>
      </c>
      <c r="B2308" s="16" t="s">
        <v>2085</v>
      </c>
      <c r="C2308" s="16" t="s">
        <v>44</v>
      </c>
      <c r="D2308" s="16" t="s">
        <v>24</v>
      </c>
      <c r="E2308" s="188" t="s">
        <v>5719</v>
      </c>
    </row>
    <row r="2309" spans="1:5" x14ac:dyDescent="0.25">
      <c r="A2309" s="356">
        <v>39432</v>
      </c>
      <c r="B2309" s="16" t="s">
        <v>2086</v>
      </c>
      <c r="C2309" s="16" t="s">
        <v>44</v>
      </c>
      <c r="D2309" s="16" t="s">
        <v>24</v>
      </c>
      <c r="E2309" s="188" t="s">
        <v>5463</v>
      </c>
    </row>
    <row r="2310" spans="1:5" x14ac:dyDescent="0.25">
      <c r="A2310" s="356">
        <v>20111</v>
      </c>
      <c r="B2310" s="16" t="s">
        <v>2087</v>
      </c>
      <c r="C2310" s="16" t="s">
        <v>23</v>
      </c>
      <c r="D2310" s="16" t="s">
        <v>33</v>
      </c>
      <c r="E2310" s="188" t="s">
        <v>5615</v>
      </c>
    </row>
    <row r="2311" spans="1:5" x14ac:dyDescent="0.25">
      <c r="A2311" s="356">
        <v>21127</v>
      </c>
      <c r="B2311" s="16" t="s">
        <v>2088</v>
      </c>
      <c r="C2311" s="16" t="s">
        <v>23</v>
      </c>
      <c r="D2311" s="16" t="s">
        <v>24</v>
      </c>
      <c r="E2311" s="188" t="s">
        <v>5784</v>
      </c>
    </row>
    <row r="2312" spans="1:5" x14ac:dyDescent="0.25">
      <c r="A2312" s="356">
        <v>404</v>
      </c>
      <c r="B2312" s="16" t="s">
        <v>2089</v>
      </c>
      <c r="C2312" s="16" t="s">
        <v>44</v>
      </c>
      <c r="D2312" s="16" t="s">
        <v>24</v>
      </c>
      <c r="E2312" s="188" t="s">
        <v>6225</v>
      </c>
    </row>
    <row r="2313" spans="1:5" x14ac:dyDescent="0.25">
      <c r="A2313" s="356">
        <v>14151</v>
      </c>
      <c r="B2313" s="16" t="s">
        <v>2090</v>
      </c>
      <c r="C2313" s="16" t="s">
        <v>23</v>
      </c>
      <c r="D2313" s="16" t="s">
        <v>27</v>
      </c>
      <c r="E2313" s="188" t="s">
        <v>8301</v>
      </c>
    </row>
    <row r="2314" spans="1:5" x14ac:dyDescent="0.25">
      <c r="A2314" s="356">
        <v>14153</v>
      </c>
      <c r="B2314" s="16" t="s">
        <v>2091</v>
      </c>
      <c r="C2314" s="16" t="s">
        <v>23</v>
      </c>
      <c r="D2314" s="16" t="s">
        <v>27</v>
      </c>
      <c r="E2314" s="188" t="s">
        <v>7240</v>
      </c>
    </row>
    <row r="2315" spans="1:5" x14ac:dyDescent="0.25">
      <c r="A2315" s="356">
        <v>14152</v>
      </c>
      <c r="B2315" s="16" t="s">
        <v>2092</v>
      </c>
      <c r="C2315" s="16" t="s">
        <v>23</v>
      </c>
      <c r="D2315" s="16" t="s">
        <v>27</v>
      </c>
      <c r="E2315" s="188" t="s">
        <v>8302</v>
      </c>
    </row>
    <row r="2316" spans="1:5" x14ac:dyDescent="0.25">
      <c r="A2316" s="356">
        <v>14154</v>
      </c>
      <c r="B2316" s="16" t="s">
        <v>2093</v>
      </c>
      <c r="C2316" s="16" t="s">
        <v>23</v>
      </c>
      <c r="D2316" s="16" t="s">
        <v>27</v>
      </c>
      <c r="E2316" s="188" t="s">
        <v>8303</v>
      </c>
    </row>
    <row r="2317" spans="1:5" x14ac:dyDescent="0.25">
      <c r="A2317" s="356">
        <v>42015</v>
      </c>
      <c r="B2317" s="16" t="s">
        <v>2094</v>
      </c>
      <c r="C2317" s="16" t="s">
        <v>44</v>
      </c>
      <c r="D2317" s="16" t="s">
        <v>24</v>
      </c>
      <c r="E2317" s="188" t="s">
        <v>6079</v>
      </c>
    </row>
    <row r="2318" spans="1:5" x14ac:dyDescent="0.25">
      <c r="A2318" s="356">
        <v>3146</v>
      </c>
      <c r="B2318" s="16" t="s">
        <v>2095</v>
      </c>
      <c r="C2318" s="16" t="s">
        <v>23</v>
      </c>
      <c r="D2318" s="16" t="s">
        <v>33</v>
      </c>
      <c r="E2318" s="188" t="s">
        <v>6388</v>
      </c>
    </row>
    <row r="2319" spans="1:5" x14ac:dyDescent="0.25">
      <c r="A2319" s="356">
        <v>3143</v>
      </c>
      <c r="B2319" s="16" t="s">
        <v>2096</v>
      </c>
      <c r="C2319" s="16" t="s">
        <v>23</v>
      </c>
      <c r="D2319" s="16" t="s">
        <v>24</v>
      </c>
      <c r="E2319" s="188" t="s">
        <v>5934</v>
      </c>
    </row>
    <row r="2320" spans="1:5" x14ac:dyDescent="0.25">
      <c r="A2320" s="356">
        <v>3148</v>
      </c>
      <c r="B2320" s="16" t="s">
        <v>2097</v>
      </c>
      <c r="C2320" s="16" t="s">
        <v>23</v>
      </c>
      <c r="D2320" s="16" t="s">
        <v>24</v>
      </c>
      <c r="E2320" s="188" t="s">
        <v>5979</v>
      </c>
    </row>
    <row r="2321" spans="1:5" x14ac:dyDescent="0.25">
      <c r="A2321" s="356">
        <v>4310</v>
      </c>
      <c r="B2321" s="16" t="s">
        <v>2098</v>
      </c>
      <c r="C2321" s="16" t="s">
        <v>23</v>
      </c>
      <c r="D2321" s="16" t="s">
        <v>24</v>
      </c>
      <c r="E2321" s="188" t="s">
        <v>5965</v>
      </c>
    </row>
    <row r="2322" spans="1:5" x14ac:dyDescent="0.25">
      <c r="A2322" s="356">
        <v>4311</v>
      </c>
      <c r="B2322" s="16" t="s">
        <v>2099</v>
      </c>
      <c r="C2322" s="16" t="s">
        <v>23</v>
      </c>
      <c r="D2322" s="16" t="s">
        <v>24</v>
      </c>
      <c r="E2322" s="188" t="s">
        <v>5554</v>
      </c>
    </row>
    <row r="2323" spans="1:5" x14ac:dyDescent="0.25">
      <c r="A2323" s="356">
        <v>4312</v>
      </c>
      <c r="B2323" s="16" t="s">
        <v>2100</v>
      </c>
      <c r="C2323" s="16" t="s">
        <v>23</v>
      </c>
      <c r="D2323" s="16" t="s">
        <v>24</v>
      </c>
      <c r="E2323" s="188" t="s">
        <v>6157</v>
      </c>
    </row>
    <row r="2324" spans="1:5" x14ac:dyDescent="0.25">
      <c r="A2324" s="356">
        <v>13261</v>
      </c>
      <c r="B2324" s="16" t="s">
        <v>2101</v>
      </c>
      <c r="C2324" s="16" t="s">
        <v>23</v>
      </c>
      <c r="D2324" s="16" t="s">
        <v>24</v>
      </c>
      <c r="E2324" s="188" t="s">
        <v>6705</v>
      </c>
    </row>
    <row r="2325" spans="1:5" x14ac:dyDescent="0.25">
      <c r="A2325" s="356">
        <v>3255</v>
      </c>
      <c r="B2325" s="16" t="s">
        <v>2102</v>
      </c>
      <c r="C2325" s="16" t="s">
        <v>23</v>
      </c>
      <c r="D2325" s="16" t="s">
        <v>24</v>
      </c>
      <c r="E2325" s="188" t="s">
        <v>8304</v>
      </c>
    </row>
    <row r="2326" spans="1:5" x14ac:dyDescent="0.25">
      <c r="A2326" s="356">
        <v>3254</v>
      </c>
      <c r="B2326" s="16" t="s">
        <v>2103</v>
      </c>
      <c r="C2326" s="16" t="s">
        <v>23</v>
      </c>
      <c r="D2326" s="16" t="s">
        <v>24</v>
      </c>
      <c r="E2326" s="188" t="s">
        <v>8305</v>
      </c>
    </row>
    <row r="2327" spans="1:5" x14ac:dyDescent="0.25">
      <c r="A2327" s="356">
        <v>3259</v>
      </c>
      <c r="B2327" s="16" t="s">
        <v>2104</v>
      </c>
      <c r="C2327" s="16" t="s">
        <v>23</v>
      </c>
      <c r="D2327" s="16" t="s">
        <v>24</v>
      </c>
      <c r="E2327" s="188" t="s">
        <v>7122</v>
      </c>
    </row>
    <row r="2328" spans="1:5" x14ac:dyDescent="0.25">
      <c r="A2328" s="356">
        <v>3258</v>
      </c>
      <c r="B2328" s="16" t="s">
        <v>2105</v>
      </c>
      <c r="C2328" s="16" t="s">
        <v>23</v>
      </c>
      <c r="D2328" s="16" t="s">
        <v>24</v>
      </c>
      <c r="E2328" s="188" t="s">
        <v>8306</v>
      </c>
    </row>
    <row r="2329" spans="1:5" x14ac:dyDescent="0.25">
      <c r="A2329" s="356">
        <v>3251</v>
      </c>
      <c r="B2329" s="16" t="s">
        <v>2106</v>
      </c>
      <c r="C2329" s="16" t="s">
        <v>23</v>
      </c>
      <c r="D2329" s="16" t="s">
        <v>24</v>
      </c>
      <c r="E2329" s="188" t="s">
        <v>6065</v>
      </c>
    </row>
    <row r="2330" spans="1:5" x14ac:dyDescent="0.25">
      <c r="A2330" s="356">
        <v>3256</v>
      </c>
      <c r="B2330" s="16" t="s">
        <v>2107</v>
      </c>
      <c r="C2330" s="16" t="s">
        <v>23</v>
      </c>
      <c r="D2330" s="16" t="s">
        <v>24</v>
      </c>
      <c r="E2330" s="188" t="s">
        <v>6696</v>
      </c>
    </row>
    <row r="2331" spans="1:5" x14ac:dyDescent="0.25">
      <c r="A2331" s="356">
        <v>3261</v>
      </c>
      <c r="B2331" s="16" t="s">
        <v>2108</v>
      </c>
      <c r="C2331" s="16" t="s">
        <v>23</v>
      </c>
      <c r="D2331" s="16" t="s">
        <v>24</v>
      </c>
      <c r="E2331" s="188" t="s">
        <v>8307</v>
      </c>
    </row>
    <row r="2332" spans="1:5" x14ac:dyDescent="0.25">
      <c r="A2332" s="356">
        <v>3260</v>
      </c>
      <c r="B2332" s="16" t="s">
        <v>2109</v>
      </c>
      <c r="C2332" s="16" t="s">
        <v>23</v>
      </c>
      <c r="D2332" s="16" t="s">
        <v>24</v>
      </c>
      <c r="E2332" s="188" t="s">
        <v>7695</v>
      </c>
    </row>
    <row r="2333" spans="1:5" x14ac:dyDescent="0.25">
      <c r="A2333" s="356">
        <v>3272</v>
      </c>
      <c r="B2333" s="16" t="s">
        <v>2110</v>
      </c>
      <c r="C2333" s="16" t="s">
        <v>23</v>
      </c>
      <c r="D2333" s="16" t="s">
        <v>27</v>
      </c>
      <c r="E2333" s="188" t="s">
        <v>8308</v>
      </c>
    </row>
    <row r="2334" spans="1:5" x14ac:dyDescent="0.25">
      <c r="A2334" s="356">
        <v>3265</v>
      </c>
      <c r="B2334" s="16" t="s">
        <v>2111</v>
      </c>
      <c r="C2334" s="16" t="s">
        <v>23</v>
      </c>
      <c r="D2334" s="16" t="s">
        <v>27</v>
      </c>
      <c r="E2334" s="188" t="s">
        <v>8309</v>
      </c>
    </row>
    <row r="2335" spans="1:5" x14ac:dyDescent="0.25">
      <c r="A2335" s="356">
        <v>3262</v>
      </c>
      <c r="B2335" s="16" t="s">
        <v>2112</v>
      </c>
      <c r="C2335" s="16" t="s">
        <v>23</v>
      </c>
      <c r="D2335" s="16" t="s">
        <v>27</v>
      </c>
      <c r="E2335" s="188" t="s">
        <v>8310</v>
      </c>
    </row>
    <row r="2336" spans="1:5" x14ac:dyDescent="0.25">
      <c r="A2336" s="356">
        <v>3264</v>
      </c>
      <c r="B2336" s="16" t="s">
        <v>2113</v>
      </c>
      <c r="C2336" s="16" t="s">
        <v>23</v>
      </c>
      <c r="D2336" s="16" t="s">
        <v>27</v>
      </c>
      <c r="E2336" s="188" t="s">
        <v>6001</v>
      </c>
    </row>
    <row r="2337" spans="1:5" x14ac:dyDescent="0.25">
      <c r="A2337" s="356">
        <v>3267</v>
      </c>
      <c r="B2337" s="16" t="s">
        <v>2114</v>
      </c>
      <c r="C2337" s="16" t="s">
        <v>23</v>
      </c>
      <c r="D2337" s="16" t="s">
        <v>27</v>
      </c>
      <c r="E2337" s="188" t="s">
        <v>6038</v>
      </c>
    </row>
    <row r="2338" spans="1:5" x14ac:dyDescent="0.25">
      <c r="A2338" s="356">
        <v>3266</v>
      </c>
      <c r="B2338" s="16" t="s">
        <v>2115</v>
      </c>
      <c r="C2338" s="16" t="s">
        <v>23</v>
      </c>
      <c r="D2338" s="16" t="s">
        <v>27</v>
      </c>
      <c r="E2338" s="188" t="s">
        <v>6138</v>
      </c>
    </row>
    <row r="2339" spans="1:5" x14ac:dyDescent="0.25">
      <c r="A2339" s="356">
        <v>3263</v>
      </c>
      <c r="B2339" s="16" t="s">
        <v>2116</v>
      </c>
      <c r="C2339" s="16" t="s">
        <v>23</v>
      </c>
      <c r="D2339" s="16" t="s">
        <v>27</v>
      </c>
      <c r="E2339" s="188" t="s">
        <v>5850</v>
      </c>
    </row>
    <row r="2340" spans="1:5" x14ac:dyDescent="0.25">
      <c r="A2340" s="356">
        <v>3268</v>
      </c>
      <c r="B2340" s="16" t="s">
        <v>2117</v>
      </c>
      <c r="C2340" s="16" t="s">
        <v>23</v>
      </c>
      <c r="D2340" s="16" t="s">
        <v>27</v>
      </c>
      <c r="E2340" s="188" t="s">
        <v>8311</v>
      </c>
    </row>
    <row r="2341" spans="1:5" x14ac:dyDescent="0.25">
      <c r="A2341" s="356">
        <v>3271</v>
      </c>
      <c r="B2341" s="16" t="s">
        <v>2118</v>
      </c>
      <c r="C2341" s="16" t="s">
        <v>23</v>
      </c>
      <c r="D2341" s="16" t="s">
        <v>27</v>
      </c>
      <c r="E2341" s="188" t="s">
        <v>8312</v>
      </c>
    </row>
    <row r="2342" spans="1:5" x14ac:dyDescent="0.25">
      <c r="A2342" s="356">
        <v>3270</v>
      </c>
      <c r="B2342" s="16" t="s">
        <v>2119</v>
      </c>
      <c r="C2342" s="16" t="s">
        <v>23</v>
      </c>
      <c r="D2342" s="16" t="s">
        <v>27</v>
      </c>
      <c r="E2342" s="188" t="s">
        <v>8313</v>
      </c>
    </row>
    <row r="2343" spans="1:5" x14ac:dyDescent="0.25">
      <c r="A2343" s="356">
        <v>3275</v>
      </c>
      <c r="B2343" s="16" t="s">
        <v>2120</v>
      </c>
      <c r="C2343" s="16" t="s">
        <v>26</v>
      </c>
      <c r="D2343" s="16" t="s">
        <v>24</v>
      </c>
      <c r="E2343" s="188" t="s">
        <v>8314</v>
      </c>
    </row>
    <row r="2344" spans="1:5" x14ac:dyDescent="0.25">
      <c r="A2344" s="356">
        <v>39512</v>
      </c>
      <c r="B2344" s="16" t="s">
        <v>2121</v>
      </c>
      <c r="C2344" s="16" t="s">
        <v>26</v>
      </c>
      <c r="D2344" s="16" t="s">
        <v>27</v>
      </c>
      <c r="E2344" s="188" t="s">
        <v>8315</v>
      </c>
    </row>
    <row r="2345" spans="1:5" x14ac:dyDescent="0.25">
      <c r="A2345" s="356">
        <v>39511</v>
      </c>
      <c r="B2345" s="16" t="s">
        <v>2122</v>
      </c>
      <c r="C2345" s="16" t="s">
        <v>26</v>
      </c>
      <c r="D2345" s="16" t="s">
        <v>27</v>
      </c>
      <c r="E2345" s="188" t="s">
        <v>8316</v>
      </c>
    </row>
    <row r="2346" spans="1:5" x14ac:dyDescent="0.25">
      <c r="A2346" s="356">
        <v>39513</v>
      </c>
      <c r="B2346" s="16" t="s">
        <v>2123</v>
      </c>
      <c r="C2346" s="16" t="s">
        <v>26</v>
      </c>
      <c r="D2346" s="16" t="s">
        <v>27</v>
      </c>
      <c r="E2346" s="188" t="s">
        <v>8317</v>
      </c>
    </row>
    <row r="2347" spans="1:5" x14ac:dyDescent="0.25">
      <c r="A2347" s="356">
        <v>3286</v>
      </c>
      <c r="B2347" s="16" t="s">
        <v>2124</v>
      </c>
      <c r="C2347" s="16" t="s">
        <v>26</v>
      </c>
      <c r="D2347" s="16" t="s">
        <v>27</v>
      </c>
      <c r="E2347" s="188" t="s">
        <v>8318</v>
      </c>
    </row>
    <row r="2348" spans="1:5" x14ac:dyDescent="0.25">
      <c r="A2348" s="356">
        <v>3287</v>
      </c>
      <c r="B2348" s="16" t="s">
        <v>2125</v>
      </c>
      <c r="C2348" s="16" t="s">
        <v>26</v>
      </c>
      <c r="D2348" s="16" t="s">
        <v>27</v>
      </c>
      <c r="E2348" s="188" t="s">
        <v>8319</v>
      </c>
    </row>
    <row r="2349" spans="1:5" x14ac:dyDescent="0.25">
      <c r="A2349" s="356">
        <v>3283</v>
      </c>
      <c r="B2349" s="16" t="s">
        <v>2126</v>
      </c>
      <c r="C2349" s="16" t="s">
        <v>26</v>
      </c>
      <c r="D2349" s="16" t="s">
        <v>27</v>
      </c>
      <c r="E2349" s="188" t="s">
        <v>8320</v>
      </c>
    </row>
    <row r="2350" spans="1:5" x14ac:dyDescent="0.25">
      <c r="A2350" s="356">
        <v>11587</v>
      </c>
      <c r="B2350" s="16" t="s">
        <v>2127</v>
      </c>
      <c r="C2350" s="16" t="s">
        <v>26</v>
      </c>
      <c r="D2350" s="16" t="s">
        <v>24</v>
      </c>
      <c r="E2350" s="188" t="s">
        <v>8321</v>
      </c>
    </row>
    <row r="2351" spans="1:5" x14ac:dyDescent="0.25">
      <c r="A2351" s="356">
        <v>36225</v>
      </c>
      <c r="B2351" s="16" t="s">
        <v>2128</v>
      </c>
      <c r="C2351" s="16" t="s">
        <v>26</v>
      </c>
      <c r="D2351" s="16" t="s">
        <v>24</v>
      </c>
      <c r="E2351" s="188" t="s">
        <v>6040</v>
      </c>
    </row>
    <row r="2352" spans="1:5" x14ac:dyDescent="0.25">
      <c r="A2352" s="356">
        <v>36230</v>
      </c>
      <c r="B2352" s="16" t="s">
        <v>2129</v>
      </c>
      <c r="C2352" s="16" t="s">
        <v>26</v>
      </c>
      <c r="D2352" s="16" t="s">
        <v>33</v>
      </c>
      <c r="E2352" s="188" t="s">
        <v>6275</v>
      </c>
    </row>
    <row r="2353" spans="1:5" x14ac:dyDescent="0.25">
      <c r="A2353" s="356">
        <v>36238</v>
      </c>
      <c r="B2353" s="16" t="s">
        <v>2130</v>
      </c>
      <c r="C2353" s="16" t="s">
        <v>26</v>
      </c>
      <c r="D2353" s="16" t="s">
        <v>24</v>
      </c>
      <c r="E2353" s="188" t="s">
        <v>5898</v>
      </c>
    </row>
    <row r="2354" spans="1:5" x14ac:dyDescent="0.25">
      <c r="A2354" s="356">
        <v>39363</v>
      </c>
      <c r="B2354" s="16" t="s">
        <v>2131</v>
      </c>
      <c r="C2354" s="16" t="s">
        <v>23</v>
      </c>
      <c r="D2354" s="16" t="s">
        <v>24</v>
      </c>
      <c r="E2354" s="188" t="s">
        <v>8322</v>
      </c>
    </row>
    <row r="2355" spans="1:5" x14ac:dyDescent="0.25">
      <c r="A2355" s="356">
        <v>39361</v>
      </c>
      <c r="B2355" s="16" t="s">
        <v>2132</v>
      </c>
      <c r="C2355" s="16" t="s">
        <v>23</v>
      </c>
      <c r="D2355" s="16" t="s">
        <v>24</v>
      </c>
      <c r="E2355" s="188" t="s">
        <v>8323</v>
      </c>
    </row>
    <row r="2356" spans="1:5" x14ac:dyDescent="0.25">
      <c r="A2356" s="356">
        <v>39362</v>
      </c>
      <c r="B2356" s="16" t="s">
        <v>2133</v>
      </c>
      <c r="C2356" s="16" t="s">
        <v>23</v>
      </c>
      <c r="D2356" s="16" t="s">
        <v>24</v>
      </c>
      <c r="E2356" s="188" t="s">
        <v>8324</v>
      </c>
    </row>
    <row r="2357" spans="1:5" x14ac:dyDescent="0.25">
      <c r="A2357" s="356">
        <v>39364</v>
      </c>
      <c r="B2357" s="16" t="s">
        <v>2134</v>
      </c>
      <c r="C2357" s="16" t="s">
        <v>23</v>
      </c>
      <c r="D2357" s="16" t="s">
        <v>24</v>
      </c>
      <c r="E2357" s="188" t="s">
        <v>8325</v>
      </c>
    </row>
    <row r="2358" spans="1:5" x14ac:dyDescent="0.25">
      <c r="A2358" s="356">
        <v>14576</v>
      </c>
      <c r="B2358" s="16" t="s">
        <v>2135</v>
      </c>
      <c r="C2358" s="16" t="s">
        <v>23</v>
      </c>
      <c r="D2358" s="16" t="s">
        <v>27</v>
      </c>
      <c r="E2358" s="188" t="s">
        <v>6166</v>
      </c>
    </row>
    <row r="2359" spans="1:5" x14ac:dyDescent="0.25">
      <c r="A2359" s="356">
        <v>13877</v>
      </c>
      <c r="B2359" s="16" t="s">
        <v>2136</v>
      </c>
      <c r="C2359" s="16" t="s">
        <v>23</v>
      </c>
      <c r="D2359" s="16" t="s">
        <v>27</v>
      </c>
      <c r="E2359" s="188" t="s">
        <v>6167</v>
      </c>
    </row>
    <row r="2360" spans="1:5" x14ac:dyDescent="0.25">
      <c r="A2360" s="356">
        <v>7307</v>
      </c>
      <c r="B2360" s="16" t="s">
        <v>2137</v>
      </c>
      <c r="C2360" s="16" t="s">
        <v>97</v>
      </c>
      <c r="D2360" s="16" t="s">
        <v>24</v>
      </c>
      <c r="E2360" s="188" t="s">
        <v>5721</v>
      </c>
    </row>
    <row r="2361" spans="1:5" x14ac:dyDescent="0.25">
      <c r="A2361" s="356">
        <v>38122</v>
      </c>
      <c r="B2361" s="16" t="s">
        <v>2138</v>
      </c>
      <c r="C2361" s="16" t="s">
        <v>97</v>
      </c>
      <c r="D2361" s="16" t="s">
        <v>24</v>
      </c>
      <c r="E2361" s="188" t="s">
        <v>8326</v>
      </c>
    </row>
    <row r="2362" spans="1:5" x14ac:dyDescent="0.25">
      <c r="A2362" s="356">
        <v>38633</v>
      </c>
      <c r="B2362" s="16" t="s">
        <v>2140</v>
      </c>
      <c r="C2362" s="16" t="s">
        <v>23</v>
      </c>
      <c r="D2362" s="16" t="s">
        <v>24</v>
      </c>
      <c r="E2362" s="188" t="s">
        <v>6139</v>
      </c>
    </row>
    <row r="2363" spans="1:5" x14ac:dyDescent="0.25">
      <c r="A2363" s="356">
        <v>12344</v>
      </c>
      <c r="B2363" s="16" t="s">
        <v>2141</v>
      </c>
      <c r="C2363" s="16" t="s">
        <v>23</v>
      </c>
      <c r="D2363" s="16" t="s">
        <v>24</v>
      </c>
      <c r="E2363" s="188" t="s">
        <v>6169</v>
      </c>
    </row>
    <row r="2364" spans="1:5" x14ac:dyDescent="0.25">
      <c r="A2364" s="356">
        <v>12343</v>
      </c>
      <c r="B2364" s="16" t="s">
        <v>2142</v>
      </c>
      <c r="C2364" s="16" t="s">
        <v>23</v>
      </c>
      <c r="D2364" s="16" t="s">
        <v>24</v>
      </c>
      <c r="E2364" s="188" t="s">
        <v>6170</v>
      </c>
    </row>
    <row r="2365" spans="1:5" x14ac:dyDescent="0.25">
      <c r="A2365" s="356">
        <v>3295</v>
      </c>
      <c r="B2365" s="16" t="s">
        <v>2143</v>
      </c>
      <c r="C2365" s="16" t="s">
        <v>23</v>
      </c>
      <c r="D2365" s="16" t="s">
        <v>24</v>
      </c>
      <c r="E2365" s="188" t="s">
        <v>6171</v>
      </c>
    </row>
    <row r="2366" spans="1:5" x14ac:dyDescent="0.25">
      <c r="A2366" s="356">
        <v>3302</v>
      </c>
      <c r="B2366" s="16" t="s">
        <v>2144</v>
      </c>
      <c r="C2366" s="16" t="s">
        <v>23</v>
      </c>
      <c r="D2366" s="16" t="s">
        <v>24</v>
      </c>
      <c r="E2366" s="188" t="s">
        <v>6172</v>
      </c>
    </row>
    <row r="2367" spans="1:5" x14ac:dyDescent="0.25">
      <c r="A2367" s="356">
        <v>3297</v>
      </c>
      <c r="B2367" s="16" t="s">
        <v>2145</v>
      </c>
      <c r="C2367" s="16" t="s">
        <v>23</v>
      </c>
      <c r="D2367" s="16" t="s">
        <v>24</v>
      </c>
      <c r="E2367" s="188" t="s">
        <v>5976</v>
      </c>
    </row>
    <row r="2368" spans="1:5" x14ac:dyDescent="0.25">
      <c r="A2368" s="356">
        <v>3294</v>
      </c>
      <c r="B2368" s="16" t="s">
        <v>2146</v>
      </c>
      <c r="C2368" s="16" t="s">
        <v>23</v>
      </c>
      <c r="D2368" s="16" t="s">
        <v>24</v>
      </c>
      <c r="E2368" s="188" t="s">
        <v>6173</v>
      </c>
    </row>
    <row r="2369" spans="1:5" x14ac:dyDescent="0.25">
      <c r="A2369" s="356">
        <v>3292</v>
      </c>
      <c r="B2369" s="16" t="s">
        <v>2147</v>
      </c>
      <c r="C2369" s="16" t="s">
        <v>23</v>
      </c>
      <c r="D2369" s="16" t="s">
        <v>33</v>
      </c>
      <c r="E2369" s="188" t="s">
        <v>6174</v>
      </c>
    </row>
    <row r="2370" spans="1:5" x14ac:dyDescent="0.25">
      <c r="A2370" s="356">
        <v>3298</v>
      </c>
      <c r="B2370" s="16" t="s">
        <v>2148</v>
      </c>
      <c r="C2370" s="16" t="s">
        <v>23</v>
      </c>
      <c r="D2370" s="16" t="s">
        <v>24</v>
      </c>
      <c r="E2370" s="188" t="s">
        <v>6175</v>
      </c>
    </row>
    <row r="2371" spans="1:5" x14ac:dyDescent="0.25">
      <c r="A2371" s="356">
        <v>11596</v>
      </c>
      <c r="B2371" s="16" t="s">
        <v>2149</v>
      </c>
      <c r="C2371" s="16" t="s">
        <v>23</v>
      </c>
      <c r="D2371" s="16" t="s">
        <v>27</v>
      </c>
      <c r="E2371" s="188" t="s">
        <v>6176</v>
      </c>
    </row>
    <row r="2372" spans="1:5" x14ac:dyDescent="0.25">
      <c r="A2372" s="356">
        <v>34802</v>
      </c>
      <c r="B2372" s="16" t="s">
        <v>2150</v>
      </c>
      <c r="C2372" s="16" t="s">
        <v>23</v>
      </c>
      <c r="D2372" s="16" t="s">
        <v>27</v>
      </c>
      <c r="E2372" s="188" t="s">
        <v>6177</v>
      </c>
    </row>
    <row r="2373" spans="1:5" x14ac:dyDescent="0.25">
      <c r="A2373" s="356">
        <v>11588</v>
      </c>
      <c r="B2373" s="16" t="s">
        <v>2151</v>
      </c>
      <c r="C2373" s="16" t="s">
        <v>23</v>
      </c>
      <c r="D2373" s="16" t="s">
        <v>27</v>
      </c>
      <c r="E2373" s="188" t="s">
        <v>6178</v>
      </c>
    </row>
    <row r="2374" spans="1:5" x14ac:dyDescent="0.25">
      <c r="A2374" s="356">
        <v>34383</v>
      </c>
      <c r="B2374" s="16" t="s">
        <v>2152</v>
      </c>
      <c r="C2374" s="16" t="s">
        <v>23</v>
      </c>
      <c r="D2374" s="16" t="s">
        <v>27</v>
      </c>
      <c r="E2374" s="188" t="s">
        <v>6179</v>
      </c>
    </row>
    <row r="2375" spans="1:5" x14ac:dyDescent="0.25">
      <c r="A2375" s="356">
        <v>40451</v>
      </c>
      <c r="B2375" s="16" t="s">
        <v>2153</v>
      </c>
      <c r="C2375" s="16" t="s">
        <v>26</v>
      </c>
      <c r="D2375" s="16" t="s">
        <v>27</v>
      </c>
      <c r="E2375" s="188" t="s">
        <v>6180</v>
      </c>
    </row>
    <row r="2376" spans="1:5" x14ac:dyDescent="0.25">
      <c r="A2376" s="356">
        <v>40453</v>
      </c>
      <c r="B2376" s="16" t="s">
        <v>2154</v>
      </c>
      <c r="C2376" s="16" t="s">
        <v>26</v>
      </c>
      <c r="D2376" s="16" t="s">
        <v>27</v>
      </c>
      <c r="E2376" s="188" t="s">
        <v>6181</v>
      </c>
    </row>
    <row r="2377" spans="1:5" x14ac:dyDescent="0.25">
      <c r="A2377" s="356">
        <v>40452</v>
      </c>
      <c r="B2377" s="16" t="s">
        <v>2155</v>
      </c>
      <c r="C2377" s="16" t="s">
        <v>26</v>
      </c>
      <c r="D2377" s="16" t="s">
        <v>27</v>
      </c>
      <c r="E2377" s="188" t="s">
        <v>6182</v>
      </c>
    </row>
    <row r="2378" spans="1:5" x14ac:dyDescent="0.25">
      <c r="A2378" s="356">
        <v>11594</v>
      </c>
      <c r="B2378" s="16" t="s">
        <v>2156</v>
      </c>
      <c r="C2378" s="16" t="s">
        <v>23</v>
      </c>
      <c r="D2378" s="16" t="s">
        <v>27</v>
      </c>
      <c r="E2378" s="188" t="s">
        <v>6183</v>
      </c>
    </row>
    <row r="2379" spans="1:5" x14ac:dyDescent="0.25">
      <c r="A2379" s="356">
        <v>3311</v>
      </c>
      <c r="B2379" s="16" t="s">
        <v>2157</v>
      </c>
      <c r="C2379" s="16" t="s">
        <v>203</v>
      </c>
      <c r="D2379" s="16" t="s">
        <v>27</v>
      </c>
      <c r="E2379" s="188" t="s">
        <v>6183</v>
      </c>
    </row>
    <row r="2380" spans="1:5" x14ac:dyDescent="0.25">
      <c r="A2380" s="356">
        <v>11599</v>
      </c>
      <c r="B2380" s="16" t="s">
        <v>2158</v>
      </c>
      <c r="C2380" s="16" t="s">
        <v>23</v>
      </c>
      <c r="D2380" s="16" t="s">
        <v>27</v>
      </c>
      <c r="E2380" s="188" t="s">
        <v>6184</v>
      </c>
    </row>
    <row r="2381" spans="1:5" x14ac:dyDescent="0.25">
      <c r="A2381" s="356">
        <v>11593</v>
      </c>
      <c r="B2381" s="16" t="s">
        <v>2159</v>
      </c>
      <c r="C2381" s="16" t="s">
        <v>23</v>
      </c>
      <c r="D2381" s="16" t="s">
        <v>27</v>
      </c>
      <c r="E2381" s="188" t="s">
        <v>6185</v>
      </c>
    </row>
    <row r="2382" spans="1:5" x14ac:dyDescent="0.25">
      <c r="A2382" s="356">
        <v>3314</v>
      </c>
      <c r="B2382" s="16" t="s">
        <v>2160</v>
      </c>
      <c r="C2382" s="16" t="s">
        <v>203</v>
      </c>
      <c r="D2382" s="16" t="s">
        <v>27</v>
      </c>
      <c r="E2382" s="188" t="s">
        <v>6186</v>
      </c>
    </row>
    <row r="2383" spans="1:5" x14ac:dyDescent="0.25">
      <c r="A2383" s="356">
        <v>11597</v>
      </c>
      <c r="B2383" s="16" t="s">
        <v>2161</v>
      </c>
      <c r="C2383" s="16" t="s">
        <v>23</v>
      </c>
      <c r="D2383" s="16" t="s">
        <v>27</v>
      </c>
      <c r="E2383" s="188" t="s">
        <v>6187</v>
      </c>
    </row>
    <row r="2384" spans="1:5" x14ac:dyDescent="0.25">
      <c r="A2384" s="356">
        <v>3309</v>
      </c>
      <c r="B2384" s="16" t="s">
        <v>2162</v>
      </c>
      <c r="C2384" s="16" t="s">
        <v>203</v>
      </c>
      <c r="D2384" s="16" t="s">
        <v>27</v>
      </c>
      <c r="E2384" s="188" t="s">
        <v>6176</v>
      </c>
    </row>
    <row r="2385" spans="1:5" x14ac:dyDescent="0.25">
      <c r="A2385" s="356">
        <v>34612</v>
      </c>
      <c r="B2385" s="16" t="s">
        <v>2163</v>
      </c>
      <c r="C2385" s="16" t="s">
        <v>23</v>
      </c>
      <c r="D2385" s="16" t="s">
        <v>27</v>
      </c>
      <c r="E2385" s="188" t="s">
        <v>6188</v>
      </c>
    </row>
    <row r="2386" spans="1:5" x14ac:dyDescent="0.25">
      <c r="A2386" s="356">
        <v>34635</v>
      </c>
      <c r="B2386" s="16" t="s">
        <v>2164</v>
      </c>
      <c r="C2386" s="16" t="s">
        <v>23</v>
      </c>
      <c r="D2386" s="16" t="s">
        <v>27</v>
      </c>
      <c r="E2386" s="188" t="s">
        <v>6189</v>
      </c>
    </row>
    <row r="2387" spans="1:5" x14ac:dyDescent="0.25">
      <c r="A2387" s="356">
        <v>34633</v>
      </c>
      <c r="B2387" s="16" t="s">
        <v>2165</v>
      </c>
      <c r="C2387" s="16" t="s">
        <v>23</v>
      </c>
      <c r="D2387" s="16" t="s">
        <v>27</v>
      </c>
      <c r="E2387" s="188" t="s">
        <v>6190</v>
      </c>
    </row>
    <row r="2388" spans="1:5" x14ac:dyDescent="0.25">
      <c r="A2388" s="356">
        <v>40440</v>
      </c>
      <c r="B2388" s="16" t="s">
        <v>2166</v>
      </c>
      <c r="C2388" s="16" t="s">
        <v>203</v>
      </c>
      <c r="D2388" s="16" t="s">
        <v>27</v>
      </c>
      <c r="E2388" s="188" t="s">
        <v>6191</v>
      </c>
    </row>
    <row r="2389" spans="1:5" x14ac:dyDescent="0.25">
      <c r="A2389" s="356">
        <v>40441</v>
      </c>
      <c r="B2389" s="16" t="s">
        <v>2167</v>
      </c>
      <c r="C2389" s="16" t="s">
        <v>203</v>
      </c>
      <c r="D2389" s="16" t="s">
        <v>27</v>
      </c>
      <c r="E2389" s="188" t="s">
        <v>6192</v>
      </c>
    </row>
    <row r="2390" spans="1:5" x14ac:dyDescent="0.25">
      <c r="A2390" s="356">
        <v>40449</v>
      </c>
      <c r="B2390" s="16" t="s">
        <v>2168</v>
      </c>
      <c r="C2390" s="16" t="s">
        <v>203</v>
      </c>
      <c r="D2390" s="16" t="s">
        <v>27</v>
      </c>
      <c r="E2390" s="188" t="s">
        <v>6193</v>
      </c>
    </row>
    <row r="2391" spans="1:5" x14ac:dyDescent="0.25">
      <c r="A2391" s="356">
        <v>34800</v>
      </c>
      <c r="B2391" s="16" t="s">
        <v>2169</v>
      </c>
      <c r="C2391" s="16" t="s">
        <v>203</v>
      </c>
      <c r="D2391" s="16" t="s">
        <v>27</v>
      </c>
      <c r="E2391" s="188" t="s">
        <v>6194</v>
      </c>
    </row>
    <row r="2392" spans="1:5" x14ac:dyDescent="0.25">
      <c r="A2392" s="356">
        <v>11592</v>
      </c>
      <c r="B2392" s="16" t="s">
        <v>2170</v>
      </c>
      <c r="C2392" s="16" t="s">
        <v>23</v>
      </c>
      <c r="D2392" s="16" t="s">
        <v>27</v>
      </c>
      <c r="E2392" s="188" t="s">
        <v>6186</v>
      </c>
    </row>
    <row r="2393" spans="1:5" x14ac:dyDescent="0.25">
      <c r="A2393" s="356">
        <v>40438</v>
      </c>
      <c r="B2393" s="16" t="s">
        <v>2171</v>
      </c>
      <c r="C2393" s="16" t="s">
        <v>203</v>
      </c>
      <c r="D2393" s="16" t="s">
        <v>27</v>
      </c>
      <c r="E2393" s="188" t="s">
        <v>6195</v>
      </c>
    </row>
    <row r="2394" spans="1:5" x14ac:dyDescent="0.25">
      <c r="A2394" s="356">
        <v>40436</v>
      </c>
      <c r="B2394" s="16" t="s">
        <v>2172</v>
      </c>
      <c r="C2394" s="16" t="s">
        <v>203</v>
      </c>
      <c r="D2394" s="16" t="s">
        <v>27</v>
      </c>
      <c r="E2394" s="188" t="s">
        <v>6196</v>
      </c>
    </row>
    <row r="2395" spans="1:5" x14ac:dyDescent="0.25">
      <c r="A2395" s="356">
        <v>4315</v>
      </c>
      <c r="B2395" s="16" t="s">
        <v>2173</v>
      </c>
      <c r="C2395" s="16" t="s">
        <v>23</v>
      </c>
      <c r="D2395" s="16" t="s">
        <v>24</v>
      </c>
      <c r="E2395" s="188" t="s">
        <v>6143</v>
      </c>
    </row>
    <row r="2396" spans="1:5" x14ac:dyDescent="0.25">
      <c r="A2396" s="356">
        <v>42482</v>
      </c>
      <c r="B2396" s="16" t="s">
        <v>2174</v>
      </c>
      <c r="C2396" s="16" t="s">
        <v>23</v>
      </c>
      <c r="D2396" s="16" t="s">
        <v>24</v>
      </c>
      <c r="E2396" s="188" t="s">
        <v>6197</v>
      </c>
    </row>
    <row r="2397" spans="1:5" x14ac:dyDescent="0.25">
      <c r="A2397" s="356">
        <v>402</v>
      </c>
      <c r="B2397" s="16" t="s">
        <v>2175</v>
      </c>
      <c r="C2397" s="16" t="s">
        <v>23</v>
      </c>
      <c r="D2397" s="16" t="s">
        <v>27</v>
      </c>
      <c r="E2397" s="188" t="s">
        <v>6237</v>
      </c>
    </row>
    <row r="2398" spans="1:5" x14ac:dyDescent="0.25">
      <c r="A2398" s="356">
        <v>4226</v>
      </c>
      <c r="B2398" s="16" t="s">
        <v>2176</v>
      </c>
      <c r="C2398" s="16" t="s">
        <v>48</v>
      </c>
      <c r="D2398" s="16" t="s">
        <v>33</v>
      </c>
      <c r="E2398" s="188" t="s">
        <v>5764</v>
      </c>
    </row>
    <row r="2399" spans="1:5" x14ac:dyDescent="0.25">
      <c r="A2399" s="356">
        <v>4222</v>
      </c>
      <c r="B2399" s="16" t="s">
        <v>2177</v>
      </c>
      <c r="C2399" s="16" t="s">
        <v>97</v>
      </c>
      <c r="D2399" s="16" t="s">
        <v>33</v>
      </c>
      <c r="E2399" s="188" t="s">
        <v>5486</v>
      </c>
    </row>
    <row r="2400" spans="1:5" x14ac:dyDescent="0.25">
      <c r="A2400" s="356">
        <v>34804</v>
      </c>
      <c r="B2400" s="16" t="s">
        <v>2178</v>
      </c>
      <c r="C2400" s="16" t="s">
        <v>26</v>
      </c>
      <c r="D2400" s="16" t="s">
        <v>27</v>
      </c>
      <c r="E2400" s="188" t="s">
        <v>6198</v>
      </c>
    </row>
    <row r="2401" spans="1:5" x14ac:dyDescent="0.25">
      <c r="A2401" s="356">
        <v>4013</v>
      </c>
      <c r="B2401" s="16" t="s">
        <v>2179</v>
      </c>
      <c r="C2401" s="16" t="s">
        <v>26</v>
      </c>
      <c r="D2401" s="16" t="s">
        <v>24</v>
      </c>
      <c r="E2401" s="188" t="s">
        <v>6145</v>
      </c>
    </row>
    <row r="2402" spans="1:5" x14ac:dyDescent="0.25">
      <c r="A2402" s="356">
        <v>4011</v>
      </c>
      <c r="B2402" s="16" t="s">
        <v>2180</v>
      </c>
      <c r="C2402" s="16" t="s">
        <v>26</v>
      </c>
      <c r="D2402" s="16" t="s">
        <v>24</v>
      </c>
      <c r="E2402" s="188" t="s">
        <v>6783</v>
      </c>
    </row>
    <row r="2403" spans="1:5" x14ac:dyDescent="0.25">
      <c r="A2403" s="356">
        <v>4021</v>
      </c>
      <c r="B2403" s="16" t="s">
        <v>2181</v>
      </c>
      <c r="C2403" s="16" t="s">
        <v>26</v>
      </c>
      <c r="D2403" s="16" t="s">
        <v>24</v>
      </c>
      <c r="E2403" s="188" t="s">
        <v>5973</v>
      </c>
    </row>
    <row r="2404" spans="1:5" x14ac:dyDescent="0.25">
      <c r="A2404" s="356">
        <v>4019</v>
      </c>
      <c r="B2404" s="16" t="s">
        <v>2182</v>
      </c>
      <c r="C2404" s="16" t="s">
        <v>26</v>
      </c>
      <c r="D2404" s="16" t="s">
        <v>24</v>
      </c>
      <c r="E2404" s="188" t="s">
        <v>5759</v>
      </c>
    </row>
    <row r="2405" spans="1:5" x14ac:dyDescent="0.25">
      <c r="A2405" s="356">
        <v>4012</v>
      </c>
      <c r="B2405" s="16" t="s">
        <v>2183</v>
      </c>
      <c r="C2405" s="16" t="s">
        <v>26</v>
      </c>
      <c r="D2405" s="16" t="s">
        <v>24</v>
      </c>
      <c r="E2405" s="188" t="s">
        <v>5431</v>
      </c>
    </row>
    <row r="2406" spans="1:5" x14ac:dyDescent="0.25">
      <c r="A2406" s="356">
        <v>4020</v>
      </c>
      <c r="B2406" s="16" t="s">
        <v>2184</v>
      </c>
      <c r="C2406" s="16" t="s">
        <v>26</v>
      </c>
      <c r="D2406" s="16" t="s">
        <v>24</v>
      </c>
      <c r="E2406" s="188" t="s">
        <v>8327</v>
      </c>
    </row>
    <row r="2407" spans="1:5" x14ac:dyDescent="0.25">
      <c r="A2407" s="356">
        <v>4018</v>
      </c>
      <c r="B2407" s="16" t="s">
        <v>2185</v>
      </c>
      <c r="C2407" s="16" t="s">
        <v>26</v>
      </c>
      <c r="D2407" s="16" t="s">
        <v>24</v>
      </c>
      <c r="E2407" s="188" t="s">
        <v>6050</v>
      </c>
    </row>
    <row r="2408" spans="1:5" x14ac:dyDescent="0.25">
      <c r="A2408" s="356">
        <v>36498</v>
      </c>
      <c r="B2408" s="16" t="s">
        <v>2186</v>
      </c>
      <c r="C2408" s="16" t="s">
        <v>23</v>
      </c>
      <c r="D2408" s="16" t="s">
        <v>27</v>
      </c>
      <c r="E2408" s="188" t="s">
        <v>6200</v>
      </c>
    </row>
    <row r="2409" spans="1:5" x14ac:dyDescent="0.25">
      <c r="A2409" s="356">
        <v>12872</v>
      </c>
      <c r="B2409" s="16" t="s">
        <v>2187</v>
      </c>
      <c r="C2409" s="16" t="s">
        <v>29</v>
      </c>
      <c r="D2409" s="16" t="s">
        <v>24</v>
      </c>
      <c r="E2409" s="188" t="s">
        <v>7753</v>
      </c>
    </row>
    <row r="2410" spans="1:5" x14ac:dyDescent="0.25">
      <c r="A2410" s="356">
        <v>41075</v>
      </c>
      <c r="B2410" s="16" t="s">
        <v>2188</v>
      </c>
      <c r="C2410" s="16" t="s">
        <v>206</v>
      </c>
      <c r="D2410" s="16" t="s">
        <v>24</v>
      </c>
      <c r="E2410" s="188" t="s">
        <v>8328</v>
      </c>
    </row>
    <row r="2411" spans="1:5" x14ac:dyDescent="0.25">
      <c r="A2411" s="356">
        <v>3315</v>
      </c>
      <c r="B2411" s="16" t="s">
        <v>8329</v>
      </c>
      <c r="C2411" s="16" t="s">
        <v>48</v>
      </c>
      <c r="D2411" s="16" t="s">
        <v>24</v>
      </c>
      <c r="E2411" s="188" t="s">
        <v>5612</v>
      </c>
    </row>
    <row r="2412" spans="1:5" x14ac:dyDescent="0.25">
      <c r="A2412" s="356">
        <v>36870</v>
      </c>
      <c r="B2412" s="16" t="s">
        <v>2189</v>
      </c>
      <c r="C2412" s="16" t="s">
        <v>48</v>
      </c>
      <c r="D2412" s="16" t="s">
        <v>24</v>
      </c>
      <c r="E2412" s="188" t="s">
        <v>8157</v>
      </c>
    </row>
    <row r="2413" spans="1:5" x14ac:dyDescent="0.25">
      <c r="A2413" s="356">
        <v>5092</v>
      </c>
      <c r="B2413" s="16" t="s">
        <v>2190</v>
      </c>
      <c r="C2413" s="16" t="s">
        <v>454</v>
      </c>
      <c r="D2413" s="16" t="s">
        <v>24</v>
      </c>
      <c r="E2413" s="188" t="s">
        <v>8330</v>
      </c>
    </row>
    <row r="2414" spans="1:5" x14ac:dyDescent="0.25">
      <c r="A2414" s="356">
        <v>11462</v>
      </c>
      <c r="B2414" s="16" t="s">
        <v>2191</v>
      </c>
      <c r="C2414" s="16" t="s">
        <v>454</v>
      </c>
      <c r="D2414" s="16" t="s">
        <v>24</v>
      </c>
      <c r="E2414" s="188" t="s">
        <v>6667</v>
      </c>
    </row>
    <row r="2415" spans="1:5" x14ac:dyDescent="0.25">
      <c r="A2415" s="356">
        <v>36529</v>
      </c>
      <c r="B2415" s="16" t="s">
        <v>2192</v>
      </c>
      <c r="C2415" s="16" t="s">
        <v>23</v>
      </c>
      <c r="D2415" s="16" t="s">
        <v>27</v>
      </c>
      <c r="E2415" s="188" t="s">
        <v>8331</v>
      </c>
    </row>
    <row r="2416" spans="1:5" x14ac:dyDescent="0.25">
      <c r="A2416" s="356">
        <v>3318</v>
      </c>
      <c r="B2416" s="16" t="s">
        <v>2193</v>
      </c>
      <c r="C2416" s="16" t="s">
        <v>23</v>
      </c>
      <c r="D2416" s="16" t="s">
        <v>27</v>
      </c>
      <c r="E2416" s="188" t="s">
        <v>8332</v>
      </c>
    </row>
    <row r="2417" spans="1:5" x14ac:dyDescent="0.25">
      <c r="A2417" s="356">
        <v>3324</v>
      </c>
      <c r="B2417" s="16" t="s">
        <v>2194</v>
      </c>
      <c r="C2417" s="16" t="s">
        <v>26</v>
      </c>
      <c r="D2417" s="16" t="s">
        <v>24</v>
      </c>
      <c r="E2417" s="188" t="s">
        <v>8333</v>
      </c>
    </row>
    <row r="2418" spans="1:5" x14ac:dyDescent="0.25">
      <c r="A2418" s="356">
        <v>3322</v>
      </c>
      <c r="B2418" s="16" t="s">
        <v>2195</v>
      </c>
      <c r="C2418" s="16" t="s">
        <v>26</v>
      </c>
      <c r="D2418" s="16" t="s">
        <v>33</v>
      </c>
      <c r="E2418" s="188" t="s">
        <v>8334</v>
      </c>
    </row>
    <row r="2419" spans="1:5" x14ac:dyDescent="0.25">
      <c r="A2419" s="356">
        <v>5076</v>
      </c>
      <c r="B2419" s="16" t="s">
        <v>2196</v>
      </c>
      <c r="C2419" s="16" t="s">
        <v>48</v>
      </c>
      <c r="D2419" s="16" t="s">
        <v>24</v>
      </c>
      <c r="E2419" s="188" t="s">
        <v>8335</v>
      </c>
    </row>
    <row r="2420" spans="1:5" x14ac:dyDescent="0.25">
      <c r="A2420" s="356">
        <v>5077</v>
      </c>
      <c r="B2420" s="16" t="s">
        <v>2197</v>
      </c>
      <c r="C2420" s="16" t="s">
        <v>48</v>
      </c>
      <c r="D2420" s="16" t="s">
        <v>24</v>
      </c>
      <c r="E2420" s="188" t="s">
        <v>8336</v>
      </c>
    </row>
    <row r="2421" spans="1:5" x14ac:dyDescent="0.25">
      <c r="A2421" s="356">
        <v>11837</v>
      </c>
      <c r="B2421" s="16" t="s">
        <v>2198</v>
      </c>
      <c r="C2421" s="16" t="s">
        <v>23</v>
      </c>
      <c r="D2421" s="16" t="s">
        <v>24</v>
      </c>
      <c r="E2421" s="188" t="s">
        <v>8337</v>
      </c>
    </row>
    <row r="2422" spans="1:5" x14ac:dyDescent="0.25">
      <c r="A2422" s="356">
        <v>38055</v>
      </c>
      <c r="B2422" s="16" t="s">
        <v>2199</v>
      </c>
      <c r="C2422" s="16" t="s">
        <v>23</v>
      </c>
      <c r="D2422" s="16" t="s">
        <v>24</v>
      </c>
      <c r="E2422" s="188" t="s">
        <v>5880</v>
      </c>
    </row>
    <row r="2423" spans="1:5" x14ac:dyDescent="0.25">
      <c r="A2423" s="356">
        <v>415</v>
      </c>
      <c r="B2423" s="16" t="s">
        <v>2200</v>
      </c>
      <c r="C2423" s="16" t="s">
        <v>23</v>
      </c>
      <c r="D2423" s="16" t="s">
        <v>24</v>
      </c>
      <c r="E2423" s="188" t="s">
        <v>6405</v>
      </c>
    </row>
    <row r="2424" spans="1:5" x14ac:dyDescent="0.25">
      <c r="A2424" s="356">
        <v>416</v>
      </c>
      <c r="B2424" s="16" t="s">
        <v>2201</v>
      </c>
      <c r="C2424" s="16" t="s">
        <v>23</v>
      </c>
      <c r="D2424" s="16" t="s">
        <v>24</v>
      </c>
      <c r="E2424" s="188" t="s">
        <v>5891</v>
      </c>
    </row>
    <row r="2425" spans="1:5" x14ac:dyDescent="0.25">
      <c r="A2425" s="356">
        <v>425</v>
      </c>
      <c r="B2425" s="16" t="s">
        <v>2202</v>
      </c>
      <c r="C2425" s="16" t="s">
        <v>23</v>
      </c>
      <c r="D2425" s="16" t="s">
        <v>24</v>
      </c>
      <c r="E2425" s="188" t="s">
        <v>5560</v>
      </c>
    </row>
    <row r="2426" spans="1:5" x14ac:dyDescent="0.25">
      <c r="A2426" s="356">
        <v>426</v>
      </c>
      <c r="B2426" s="16" t="s">
        <v>2203</v>
      </c>
      <c r="C2426" s="16" t="s">
        <v>23</v>
      </c>
      <c r="D2426" s="16" t="s">
        <v>24</v>
      </c>
      <c r="E2426" s="188" t="s">
        <v>6884</v>
      </c>
    </row>
    <row r="2427" spans="1:5" x14ac:dyDescent="0.25">
      <c r="A2427" s="356">
        <v>38056</v>
      </c>
      <c r="B2427" s="16" t="s">
        <v>2204</v>
      </c>
      <c r="C2427" s="16" t="s">
        <v>23</v>
      </c>
      <c r="D2427" s="16" t="s">
        <v>24</v>
      </c>
      <c r="E2427" s="188" t="s">
        <v>8338</v>
      </c>
    </row>
    <row r="2428" spans="1:5" x14ac:dyDescent="0.25">
      <c r="A2428" s="356">
        <v>1564</v>
      </c>
      <c r="B2428" s="16" t="s">
        <v>2205</v>
      </c>
      <c r="C2428" s="16" t="s">
        <v>23</v>
      </c>
      <c r="D2428" s="16" t="s">
        <v>24</v>
      </c>
      <c r="E2428" s="188" t="s">
        <v>6668</v>
      </c>
    </row>
    <row r="2429" spans="1:5" x14ac:dyDescent="0.25">
      <c r="A2429" s="356">
        <v>11032</v>
      </c>
      <c r="B2429" s="16" t="s">
        <v>2206</v>
      </c>
      <c r="C2429" s="16" t="s">
        <v>23</v>
      </c>
      <c r="D2429" s="16" t="s">
        <v>24</v>
      </c>
      <c r="E2429" s="188" t="s">
        <v>6204</v>
      </c>
    </row>
    <row r="2430" spans="1:5" x14ac:dyDescent="0.25">
      <c r="A2430" s="356">
        <v>36786</v>
      </c>
      <c r="B2430" s="16" t="s">
        <v>2207</v>
      </c>
      <c r="C2430" s="16" t="s">
        <v>2208</v>
      </c>
      <c r="D2430" s="16" t="s">
        <v>27</v>
      </c>
      <c r="E2430" s="188" t="s">
        <v>8339</v>
      </c>
    </row>
    <row r="2431" spans="1:5" x14ac:dyDescent="0.25">
      <c r="A2431" s="356">
        <v>36785</v>
      </c>
      <c r="B2431" s="16" t="s">
        <v>2209</v>
      </c>
      <c r="C2431" s="16" t="s">
        <v>2208</v>
      </c>
      <c r="D2431" s="16" t="s">
        <v>27</v>
      </c>
      <c r="E2431" s="188" t="s">
        <v>8340</v>
      </c>
    </row>
    <row r="2432" spans="1:5" x14ac:dyDescent="0.25">
      <c r="A2432" s="356">
        <v>36782</v>
      </c>
      <c r="B2432" s="16" t="s">
        <v>2210</v>
      </c>
      <c r="C2432" s="16" t="s">
        <v>2208</v>
      </c>
      <c r="D2432" s="16" t="s">
        <v>27</v>
      </c>
      <c r="E2432" s="188" t="s">
        <v>8341</v>
      </c>
    </row>
    <row r="2433" spans="1:5" x14ac:dyDescent="0.25">
      <c r="A2433" s="356">
        <v>25930</v>
      </c>
      <c r="B2433" s="16" t="s">
        <v>2211</v>
      </c>
      <c r="C2433" s="16" t="s">
        <v>2208</v>
      </c>
      <c r="D2433" s="16" t="s">
        <v>27</v>
      </c>
      <c r="E2433" s="188" t="s">
        <v>8342</v>
      </c>
    </row>
    <row r="2434" spans="1:5" x14ac:dyDescent="0.25">
      <c r="A2434" s="356">
        <v>4824</v>
      </c>
      <c r="B2434" s="16" t="s">
        <v>2212</v>
      </c>
      <c r="C2434" s="16" t="s">
        <v>48</v>
      </c>
      <c r="D2434" s="16" t="s">
        <v>24</v>
      </c>
      <c r="E2434" s="188" t="s">
        <v>5468</v>
      </c>
    </row>
    <row r="2435" spans="1:5" x14ac:dyDescent="0.25">
      <c r="A2435" s="356">
        <v>11795</v>
      </c>
      <c r="B2435" s="16" t="s">
        <v>2213</v>
      </c>
      <c r="C2435" s="16" t="s">
        <v>26</v>
      </c>
      <c r="D2435" s="16" t="s">
        <v>24</v>
      </c>
      <c r="E2435" s="188" t="s">
        <v>8343</v>
      </c>
    </row>
    <row r="2436" spans="1:5" x14ac:dyDescent="0.25">
      <c r="A2436" s="356">
        <v>134</v>
      </c>
      <c r="B2436" s="16" t="s">
        <v>2214</v>
      </c>
      <c r="C2436" s="16" t="s">
        <v>48</v>
      </c>
      <c r="D2436" s="16" t="s">
        <v>24</v>
      </c>
      <c r="E2436" s="188" t="s">
        <v>5459</v>
      </c>
    </row>
    <row r="2437" spans="1:5" x14ac:dyDescent="0.25">
      <c r="A2437" s="356">
        <v>4229</v>
      </c>
      <c r="B2437" s="16" t="s">
        <v>2215</v>
      </c>
      <c r="C2437" s="16" t="s">
        <v>48</v>
      </c>
      <c r="D2437" s="16" t="s">
        <v>24</v>
      </c>
      <c r="E2437" s="188" t="s">
        <v>6344</v>
      </c>
    </row>
    <row r="2438" spans="1:5" x14ac:dyDescent="0.25">
      <c r="A2438" s="356">
        <v>11244</v>
      </c>
      <c r="B2438" s="16" t="s">
        <v>2216</v>
      </c>
      <c r="C2438" s="16" t="s">
        <v>23</v>
      </c>
      <c r="D2438" s="16" t="s">
        <v>27</v>
      </c>
      <c r="E2438" s="188" t="s">
        <v>8344</v>
      </c>
    </row>
    <row r="2439" spans="1:5" x14ac:dyDescent="0.25">
      <c r="A2439" s="356">
        <v>11245</v>
      </c>
      <c r="B2439" s="16" t="s">
        <v>2217</v>
      </c>
      <c r="C2439" s="16" t="s">
        <v>23</v>
      </c>
      <c r="D2439" s="16" t="s">
        <v>27</v>
      </c>
      <c r="E2439" s="188" t="s">
        <v>8345</v>
      </c>
    </row>
    <row r="2440" spans="1:5" x14ac:dyDescent="0.25">
      <c r="A2440" s="356">
        <v>11235</v>
      </c>
      <c r="B2440" s="16" t="s">
        <v>2218</v>
      </c>
      <c r="C2440" s="16" t="s">
        <v>23</v>
      </c>
      <c r="D2440" s="16" t="s">
        <v>27</v>
      </c>
      <c r="E2440" s="188" t="s">
        <v>8346</v>
      </c>
    </row>
    <row r="2441" spans="1:5" x14ac:dyDescent="0.25">
      <c r="A2441" s="356">
        <v>11236</v>
      </c>
      <c r="B2441" s="16" t="s">
        <v>2219</v>
      </c>
      <c r="C2441" s="16" t="s">
        <v>23</v>
      </c>
      <c r="D2441" s="16" t="s">
        <v>27</v>
      </c>
      <c r="E2441" s="188" t="s">
        <v>8347</v>
      </c>
    </row>
    <row r="2442" spans="1:5" x14ac:dyDescent="0.25">
      <c r="A2442" s="356">
        <v>11731</v>
      </c>
      <c r="B2442" s="16" t="s">
        <v>2220</v>
      </c>
      <c r="C2442" s="16" t="s">
        <v>23</v>
      </c>
      <c r="D2442" s="16" t="s">
        <v>24</v>
      </c>
      <c r="E2442" s="188" t="s">
        <v>6538</v>
      </c>
    </row>
    <row r="2443" spans="1:5" x14ac:dyDescent="0.25">
      <c r="A2443" s="356">
        <v>11732</v>
      </c>
      <c r="B2443" s="16" t="s">
        <v>2221</v>
      </c>
      <c r="C2443" s="16" t="s">
        <v>23</v>
      </c>
      <c r="D2443" s="16" t="s">
        <v>24</v>
      </c>
      <c r="E2443" s="188" t="s">
        <v>8348</v>
      </c>
    </row>
    <row r="2444" spans="1:5" x14ac:dyDescent="0.25">
      <c r="A2444" s="356">
        <v>36494</v>
      </c>
      <c r="B2444" s="16" t="s">
        <v>2222</v>
      </c>
      <c r="C2444" s="16" t="s">
        <v>23</v>
      </c>
      <c r="D2444" s="16" t="s">
        <v>27</v>
      </c>
      <c r="E2444" s="188" t="s">
        <v>8349</v>
      </c>
    </row>
    <row r="2445" spans="1:5" x14ac:dyDescent="0.25">
      <c r="A2445" s="356">
        <v>36493</v>
      </c>
      <c r="B2445" s="16" t="s">
        <v>2223</v>
      </c>
      <c r="C2445" s="16" t="s">
        <v>23</v>
      </c>
      <c r="D2445" s="16" t="s">
        <v>27</v>
      </c>
      <c r="E2445" s="188" t="s">
        <v>8350</v>
      </c>
    </row>
    <row r="2446" spans="1:5" x14ac:dyDescent="0.25">
      <c r="A2446" s="356">
        <v>36492</v>
      </c>
      <c r="B2446" s="16" t="s">
        <v>2224</v>
      </c>
      <c r="C2446" s="16" t="s">
        <v>23</v>
      </c>
      <c r="D2446" s="16" t="s">
        <v>27</v>
      </c>
      <c r="E2446" s="188" t="s">
        <v>8351</v>
      </c>
    </row>
    <row r="2447" spans="1:5" x14ac:dyDescent="0.25">
      <c r="A2447" s="356">
        <v>13333</v>
      </c>
      <c r="B2447" s="16" t="s">
        <v>2225</v>
      </c>
      <c r="C2447" s="16" t="s">
        <v>23</v>
      </c>
      <c r="D2447" s="16" t="s">
        <v>27</v>
      </c>
      <c r="E2447" s="188" t="s">
        <v>6207</v>
      </c>
    </row>
    <row r="2448" spans="1:5" x14ac:dyDescent="0.25">
      <c r="A2448" s="356">
        <v>13533</v>
      </c>
      <c r="B2448" s="16" t="s">
        <v>2226</v>
      </c>
      <c r="C2448" s="16" t="s">
        <v>23</v>
      </c>
      <c r="D2448" s="16" t="s">
        <v>27</v>
      </c>
      <c r="E2448" s="188" t="s">
        <v>6208</v>
      </c>
    </row>
    <row r="2449" spans="1:5" x14ac:dyDescent="0.25">
      <c r="A2449" s="356">
        <v>36499</v>
      </c>
      <c r="B2449" s="16" t="s">
        <v>2227</v>
      </c>
      <c r="C2449" s="16" t="s">
        <v>23</v>
      </c>
      <c r="D2449" s="16" t="s">
        <v>27</v>
      </c>
      <c r="E2449" s="188" t="s">
        <v>6209</v>
      </c>
    </row>
    <row r="2450" spans="1:5" x14ac:dyDescent="0.25">
      <c r="A2450" s="356">
        <v>39585</v>
      </c>
      <c r="B2450" s="16" t="s">
        <v>2228</v>
      </c>
      <c r="C2450" s="16" t="s">
        <v>23</v>
      </c>
      <c r="D2450" s="16" t="s">
        <v>27</v>
      </c>
      <c r="E2450" s="188" t="s">
        <v>6210</v>
      </c>
    </row>
    <row r="2451" spans="1:5" x14ac:dyDescent="0.25">
      <c r="A2451" s="356">
        <v>39586</v>
      </c>
      <c r="B2451" s="16" t="s">
        <v>2229</v>
      </c>
      <c r="C2451" s="16" t="s">
        <v>23</v>
      </c>
      <c r="D2451" s="16" t="s">
        <v>27</v>
      </c>
      <c r="E2451" s="188" t="s">
        <v>6211</v>
      </c>
    </row>
    <row r="2452" spans="1:5" x14ac:dyDescent="0.25">
      <c r="A2452" s="356">
        <v>39587</v>
      </c>
      <c r="B2452" s="16" t="s">
        <v>2230</v>
      </c>
      <c r="C2452" s="16" t="s">
        <v>23</v>
      </c>
      <c r="D2452" s="16" t="s">
        <v>27</v>
      </c>
      <c r="E2452" s="188" t="s">
        <v>6212</v>
      </c>
    </row>
    <row r="2453" spans="1:5" x14ac:dyDescent="0.25">
      <c r="A2453" s="356">
        <v>39588</v>
      </c>
      <c r="B2453" s="16" t="s">
        <v>2231</v>
      </c>
      <c r="C2453" s="16" t="s">
        <v>23</v>
      </c>
      <c r="D2453" s="16" t="s">
        <v>27</v>
      </c>
      <c r="E2453" s="188" t="s">
        <v>6213</v>
      </c>
    </row>
    <row r="2454" spans="1:5" x14ac:dyDescent="0.25">
      <c r="A2454" s="356">
        <v>39584</v>
      </c>
      <c r="B2454" s="16" t="s">
        <v>2232</v>
      </c>
      <c r="C2454" s="16" t="s">
        <v>23</v>
      </c>
      <c r="D2454" s="16" t="s">
        <v>27</v>
      </c>
      <c r="E2454" s="188" t="s">
        <v>6214</v>
      </c>
    </row>
    <row r="2455" spans="1:5" x14ac:dyDescent="0.25">
      <c r="A2455" s="356">
        <v>39590</v>
      </c>
      <c r="B2455" s="16" t="s">
        <v>2233</v>
      </c>
      <c r="C2455" s="16" t="s">
        <v>23</v>
      </c>
      <c r="D2455" s="16" t="s">
        <v>27</v>
      </c>
      <c r="E2455" s="188" t="s">
        <v>6215</v>
      </c>
    </row>
    <row r="2456" spans="1:5" x14ac:dyDescent="0.25">
      <c r="A2456" s="356">
        <v>39592</v>
      </c>
      <c r="B2456" s="16" t="s">
        <v>2234</v>
      </c>
      <c r="C2456" s="16" t="s">
        <v>23</v>
      </c>
      <c r="D2456" s="16" t="s">
        <v>27</v>
      </c>
      <c r="E2456" s="188" t="s">
        <v>6216</v>
      </c>
    </row>
    <row r="2457" spans="1:5" x14ac:dyDescent="0.25">
      <c r="A2457" s="356">
        <v>39593</v>
      </c>
      <c r="B2457" s="16" t="s">
        <v>2235</v>
      </c>
      <c r="C2457" s="16" t="s">
        <v>23</v>
      </c>
      <c r="D2457" s="16" t="s">
        <v>27</v>
      </c>
      <c r="E2457" s="188" t="s">
        <v>6212</v>
      </c>
    </row>
    <row r="2458" spans="1:5" x14ac:dyDescent="0.25">
      <c r="A2458" s="356">
        <v>14254</v>
      </c>
      <c r="B2458" s="16" t="s">
        <v>2236</v>
      </c>
      <c r="C2458" s="16" t="s">
        <v>23</v>
      </c>
      <c r="D2458" s="16" t="s">
        <v>27</v>
      </c>
      <c r="E2458" s="188" t="s">
        <v>6217</v>
      </c>
    </row>
    <row r="2459" spans="1:5" x14ac:dyDescent="0.25">
      <c r="A2459" s="356">
        <v>25987</v>
      </c>
      <c r="B2459" s="16" t="s">
        <v>2237</v>
      </c>
      <c r="C2459" s="16" t="s">
        <v>23</v>
      </c>
      <c r="D2459" s="16" t="s">
        <v>27</v>
      </c>
      <c r="E2459" s="188" t="s">
        <v>6218</v>
      </c>
    </row>
    <row r="2460" spans="1:5" x14ac:dyDescent="0.25">
      <c r="A2460" s="356">
        <v>25019</v>
      </c>
      <c r="B2460" s="16" t="s">
        <v>2238</v>
      </c>
      <c r="C2460" s="16" t="s">
        <v>23</v>
      </c>
      <c r="D2460" s="16" t="s">
        <v>27</v>
      </c>
      <c r="E2460" s="188" t="s">
        <v>6219</v>
      </c>
    </row>
    <row r="2461" spans="1:5" x14ac:dyDescent="0.25">
      <c r="A2461" s="356">
        <v>36501</v>
      </c>
      <c r="B2461" s="16" t="s">
        <v>2239</v>
      </c>
      <c r="C2461" s="16" t="s">
        <v>23</v>
      </c>
      <c r="D2461" s="16" t="s">
        <v>27</v>
      </c>
      <c r="E2461" s="188" t="s">
        <v>6220</v>
      </c>
    </row>
    <row r="2462" spans="1:5" x14ac:dyDescent="0.25">
      <c r="A2462" s="356">
        <v>25986</v>
      </c>
      <c r="B2462" s="16" t="s">
        <v>2240</v>
      </c>
      <c r="C2462" s="16" t="s">
        <v>23</v>
      </c>
      <c r="D2462" s="16" t="s">
        <v>27</v>
      </c>
      <c r="E2462" s="188" t="s">
        <v>6221</v>
      </c>
    </row>
    <row r="2463" spans="1:5" x14ac:dyDescent="0.25">
      <c r="A2463" s="356">
        <v>36500</v>
      </c>
      <c r="B2463" s="16" t="s">
        <v>2241</v>
      </c>
      <c r="C2463" s="16" t="s">
        <v>23</v>
      </c>
      <c r="D2463" s="16" t="s">
        <v>27</v>
      </c>
      <c r="E2463" s="188" t="s">
        <v>6222</v>
      </c>
    </row>
    <row r="2464" spans="1:5" x14ac:dyDescent="0.25">
      <c r="A2464" s="356">
        <v>20017</v>
      </c>
      <c r="B2464" s="16" t="s">
        <v>2242</v>
      </c>
      <c r="C2464" s="16" t="s">
        <v>44</v>
      </c>
      <c r="D2464" s="16" t="s">
        <v>24</v>
      </c>
      <c r="E2464" s="188" t="s">
        <v>5747</v>
      </c>
    </row>
    <row r="2465" spans="1:5" x14ac:dyDescent="0.25">
      <c r="A2465" s="356">
        <v>20007</v>
      </c>
      <c r="B2465" s="16" t="s">
        <v>2243</v>
      </c>
      <c r="C2465" s="16" t="s">
        <v>44</v>
      </c>
      <c r="D2465" s="16" t="s">
        <v>24</v>
      </c>
      <c r="E2465" s="188" t="s">
        <v>6025</v>
      </c>
    </row>
    <row r="2466" spans="1:5" x14ac:dyDescent="0.25">
      <c r="A2466" s="356">
        <v>39836</v>
      </c>
      <c r="B2466" s="16" t="s">
        <v>2244</v>
      </c>
      <c r="C2466" s="16" t="s">
        <v>476</v>
      </c>
      <c r="D2466" s="16" t="s">
        <v>27</v>
      </c>
      <c r="E2466" s="188" t="s">
        <v>8352</v>
      </c>
    </row>
    <row r="2467" spans="1:5" x14ac:dyDescent="0.25">
      <c r="A2467" s="356">
        <v>39830</v>
      </c>
      <c r="B2467" s="16" t="s">
        <v>2245</v>
      </c>
      <c r="C2467" s="16" t="s">
        <v>476</v>
      </c>
      <c r="D2467" s="16" t="s">
        <v>27</v>
      </c>
      <c r="E2467" s="188" t="s">
        <v>8353</v>
      </c>
    </row>
    <row r="2468" spans="1:5" x14ac:dyDescent="0.25">
      <c r="A2468" s="356">
        <v>39831</v>
      </c>
      <c r="B2468" s="16" t="s">
        <v>2246</v>
      </c>
      <c r="C2468" s="16" t="s">
        <v>476</v>
      </c>
      <c r="D2468" s="16" t="s">
        <v>27</v>
      </c>
      <c r="E2468" s="188" t="s">
        <v>8354</v>
      </c>
    </row>
    <row r="2469" spans="1:5" x14ac:dyDescent="0.25">
      <c r="A2469" s="356">
        <v>36888</v>
      </c>
      <c r="B2469" s="16" t="s">
        <v>2247</v>
      </c>
      <c r="C2469" s="16" t="s">
        <v>44</v>
      </c>
      <c r="D2469" s="16" t="s">
        <v>24</v>
      </c>
      <c r="E2469" s="188" t="s">
        <v>5489</v>
      </c>
    </row>
    <row r="2470" spans="1:5" x14ac:dyDescent="0.25">
      <c r="A2470" s="356">
        <v>40527</v>
      </c>
      <c r="B2470" s="16" t="s">
        <v>2248</v>
      </c>
      <c r="C2470" s="16" t="s">
        <v>23</v>
      </c>
      <c r="D2470" s="16" t="s">
        <v>24</v>
      </c>
      <c r="E2470" s="188" t="s">
        <v>8355</v>
      </c>
    </row>
    <row r="2471" spans="1:5" x14ac:dyDescent="0.25">
      <c r="A2471" s="356">
        <v>36497</v>
      </c>
      <c r="B2471" s="16" t="s">
        <v>2249</v>
      </c>
      <c r="C2471" s="16" t="s">
        <v>23</v>
      </c>
      <c r="D2471" s="16" t="s">
        <v>24</v>
      </c>
      <c r="E2471" s="188" t="s">
        <v>8356</v>
      </c>
    </row>
    <row r="2472" spans="1:5" x14ac:dyDescent="0.25">
      <c r="A2472" s="356">
        <v>36487</v>
      </c>
      <c r="B2472" s="16" t="s">
        <v>2250</v>
      </c>
      <c r="C2472" s="16" t="s">
        <v>23</v>
      </c>
      <c r="D2472" s="16" t="s">
        <v>24</v>
      </c>
      <c r="E2472" s="188" t="s">
        <v>8357</v>
      </c>
    </row>
    <row r="2473" spans="1:5" x14ac:dyDescent="0.25">
      <c r="A2473" s="356">
        <v>25952</v>
      </c>
      <c r="B2473" s="16" t="s">
        <v>2251</v>
      </c>
      <c r="C2473" s="16" t="s">
        <v>23</v>
      </c>
      <c r="D2473" s="16" t="s">
        <v>27</v>
      </c>
      <c r="E2473" s="188" t="s">
        <v>8358</v>
      </c>
    </row>
    <row r="2474" spans="1:5" x14ac:dyDescent="0.25">
      <c r="A2474" s="356">
        <v>25954</v>
      </c>
      <c r="B2474" s="16" t="s">
        <v>2252</v>
      </c>
      <c r="C2474" s="16" t="s">
        <v>23</v>
      </c>
      <c r="D2474" s="16" t="s">
        <v>27</v>
      </c>
      <c r="E2474" s="188" t="s">
        <v>8359</v>
      </c>
    </row>
    <row r="2475" spans="1:5" x14ac:dyDescent="0.25">
      <c r="A2475" s="356">
        <v>25953</v>
      </c>
      <c r="B2475" s="16" t="s">
        <v>2253</v>
      </c>
      <c r="C2475" s="16" t="s">
        <v>23</v>
      </c>
      <c r="D2475" s="16" t="s">
        <v>27</v>
      </c>
      <c r="E2475" s="188" t="s">
        <v>8360</v>
      </c>
    </row>
    <row r="2476" spans="1:5" x14ac:dyDescent="0.25">
      <c r="A2476" s="356">
        <v>37776</v>
      </c>
      <c r="B2476" s="16" t="s">
        <v>2254</v>
      </c>
      <c r="C2476" s="16" t="s">
        <v>23</v>
      </c>
      <c r="D2476" s="16" t="s">
        <v>27</v>
      </c>
      <c r="E2476" s="188" t="s">
        <v>8361</v>
      </c>
    </row>
    <row r="2477" spans="1:5" x14ac:dyDescent="0.25">
      <c r="A2477" s="356">
        <v>37775</v>
      </c>
      <c r="B2477" s="16" t="s">
        <v>2255</v>
      </c>
      <c r="C2477" s="16" t="s">
        <v>23</v>
      </c>
      <c r="D2477" s="16" t="s">
        <v>27</v>
      </c>
      <c r="E2477" s="188" t="s">
        <v>8362</v>
      </c>
    </row>
    <row r="2478" spans="1:5" x14ac:dyDescent="0.25">
      <c r="A2478" s="356">
        <v>36491</v>
      </c>
      <c r="B2478" s="16" t="s">
        <v>2256</v>
      </c>
      <c r="C2478" s="16" t="s">
        <v>23</v>
      </c>
      <c r="D2478" s="16" t="s">
        <v>27</v>
      </c>
      <c r="E2478" s="188" t="s">
        <v>8363</v>
      </c>
    </row>
    <row r="2479" spans="1:5" x14ac:dyDescent="0.25">
      <c r="A2479" s="356">
        <v>10712</v>
      </c>
      <c r="B2479" s="16" t="s">
        <v>2257</v>
      </c>
      <c r="C2479" s="16" t="s">
        <v>23</v>
      </c>
      <c r="D2479" s="16" t="s">
        <v>27</v>
      </c>
      <c r="E2479" s="188" t="s">
        <v>8364</v>
      </c>
    </row>
    <row r="2480" spans="1:5" x14ac:dyDescent="0.25">
      <c r="A2480" s="356">
        <v>3363</v>
      </c>
      <c r="B2480" s="16" t="s">
        <v>2258</v>
      </c>
      <c r="C2480" s="16" t="s">
        <v>23</v>
      </c>
      <c r="D2480" s="16" t="s">
        <v>27</v>
      </c>
      <c r="E2480" s="188" t="s">
        <v>8365</v>
      </c>
    </row>
    <row r="2481" spans="1:5" x14ac:dyDescent="0.25">
      <c r="A2481" s="356">
        <v>3365</v>
      </c>
      <c r="B2481" s="16" t="s">
        <v>2259</v>
      </c>
      <c r="C2481" s="16" t="s">
        <v>23</v>
      </c>
      <c r="D2481" s="16" t="s">
        <v>27</v>
      </c>
      <c r="E2481" s="188" t="s">
        <v>8366</v>
      </c>
    </row>
    <row r="2482" spans="1:5" x14ac:dyDescent="0.25">
      <c r="A2482" s="356">
        <v>7569</v>
      </c>
      <c r="B2482" s="16" t="s">
        <v>2260</v>
      </c>
      <c r="C2482" s="16" t="s">
        <v>23</v>
      </c>
      <c r="D2482" s="16" t="s">
        <v>27</v>
      </c>
      <c r="E2482" s="188" t="s">
        <v>8367</v>
      </c>
    </row>
    <row r="2483" spans="1:5" x14ac:dyDescent="0.25">
      <c r="A2483" s="356">
        <v>34349</v>
      </c>
      <c r="B2483" s="16" t="s">
        <v>2261</v>
      </c>
      <c r="C2483" s="16" t="s">
        <v>23</v>
      </c>
      <c r="D2483" s="16" t="s">
        <v>24</v>
      </c>
      <c r="E2483" s="188" t="s">
        <v>5639</v>
      </c>
    </row>
    <row r="2484" spans="1:5" x14ac:dyDescent="0.25">
      <c r="A2484" s="356">
        <v>11991</v>
      </c>
      <c r="B2484" s="16" t="s">
        <v>2262</v>
      </c>
      <c r="C2484" s="16" t="s">
        <v>23</v>
      </c>
      <c r="D2484" s="16" t="s">
        <v>24</v>
      </c>
      <c r="E2484" s="188" t="s">
        <v>8368</v>
      </c>
    </row>
    <row r="2485" spans="1:5" x14ac:dyDescent="0.25">
      <c r="A2485" s="356">
        <v>20062</v>
      </c>
      <c r="B2485" s="16" t="s">
        <v>2263</v>
      </c>
      <c r="C2485" s="16" t="s">
        <v>23</v>
      </c>
      <c r="D2485" s="16" t="s">
        <v>27</v>
      </c>
      <c r="E2485" s="188" t="s">
        <v>8369</v>
      </c>
    </row>
    <row r="2486" spans="1:5" x14ac:dyDescent="0.25">
      <c r="A2486" s="356">
        <v>11029</v>
      </c>
      <c r="B2486" s="16" t="s">
        <v>2264</v>
      </c>
      <c r="C2486" s="16" t="s">
        <v>1362</v>
      </c>
      <c r="D2486" s="16" t="s">
        <v>24</v>
      </c>
      <c r="E2486" s="188" t="s">
        <v>6225</v>
      </c>
    </row>
    <row r="2487" spans="1:5" x14ac:dyDescent="0.25">
      <c r="A2487" s="356">
        <v>4316</v>
      </c>
      <c r="B2487" s="16" t="s">
        <v>2265</v>
      </c>
      <c r="C2487" s="16" t="s">
        <v>23</v>
      </c>
      <c r="D2487" s="16" t="s">
        <v>24</v>
      </c>
      <c r="E2487" s="188" t="s">
        <v>5831</v>
      </c>
    </row>
    <row r="2488" spans="1:5" x14ac:dyDescent="0.25">
      <c r="A2488" s="356">
        <v>4313</v>
      </c>
      <c r="B2488" s="16" t="s">
        <v>2266</v>
      </c>
      <c r="C2488" s="16" t="s">
        <v>1362</v>
      </c>
      <c r="D2488" s="16" t="s">
        <v>24</v>
      </c>
      <c r="E2488" s="188" t="s">
        <v>6226</v>
      </c>
    </row>
    <row r="2489" spans="1:5" x14ac:dyDescent="0.25">
      <c r="A2489" s="356">
        <v>4317</v>
      </c>
      <c r="B2489" s="16" t="s">
        <v>2267</v>
      </c>
      <c r="C2489" s="16" t="s">
        <v>23</v>
      </c>
      <c r="D2489" s="16" t="s">
        <v>24</v>
      </c>
      <c r="E2489" s="188" t="s">
        <v>5808</v>
      </c>
    </row>
    <row r="2490" spans="1:5" x14ac:dyDescent="0.25">
      <c r="A2490" s="356">
        <v>4314</v>
      </c>
      <c r="B2490" s="16" t="s">
        <v>2268</v>
      </c>
      <c r="C2490" s="16" t="s">
        <v>1362</v>
      </c>
      <c r="D2490" s="16" t="s">
        <v>24</v>
      </c>
      <c r="E2490" s="188" t="s">
        <v>6227</v>
      </c>
    </row>
    <row r="2491" spans="1:5" x14ac:dyDescent="0.25">
      <c r="A2491" s="356">
        <v>10921</v>
      </c>
      <c r="B2491" s="16" t="s">
        <v>2269</v>
      </c>
      <c r="C2491" s="16" t="s">
        <v>23</v>
      </c>
      <c r="D2491" s="16" t="s">
        <v>27</v>
      </c>
      <c r="E2491" s="188" t="s">
        <v>8370</v>
      </c>
    </row>
    <row r="2492" spans="1:5" x14ac:dyDescent="0.25">
      <c r="A2492" s="356">
        <v>10922</v>
      </c>
      <c r="B2492" s="16" t="s">
        <v>2270</v>
      </c>
      <c r="C2492" s="16" t="s">
        <v>23</v>
      </c>
      <c r="D2492" s="16" t="s">
        <v>27</v>
      </c>
      <c r="E2492" s="188" t="s">
        <v>8371</v>
      </c>
    </row>
    <row r="2493" spans="1:5" x14ac:dyDescent="0.25">
      <c r="A2493" s="356">
        <v>10923</v>
      </c>
      <c r="B2493" s="16" t="s">
        <v>2271</v>
      </c>
      <c r="C2493" s="16" t="s">
        <v>23</v>
      </c>
      <c r="D2493" s="16" t="s">
        <v>27</v>
      </c>
      <c r="E2493" s="188" t="s">
        <v>8372</v>
      </c>
    </row>
    <row r="2494" spans="1:5" x14ac:dyDescent="0.25">
      <c r="A2494" s="356">
        <v>10924</v>
      </c>
      <c r="B2494" s="16" t="s">
        <v>2272</v>
      </c>
      <c r="C2494" s="16" t="s">
        <v>23</v>
      </c>
      <c r="D2494" s="16" t="s">
        <v>27</v>
      </c>
      <c r="E2494" s="188" t="s">
        <v>8373</v>
      </c>
    </row>
    <row r="2495" spans="1:5" x14ac:dyDescent="0.25">
      <c r="A2495" s="356">
        <v>37772</v>
      </c>
      <c r="B2495" s="16" t="s">
        <v>2273</v>
      </c>
      <c r="C2495" s="16" t="s">
        <v>23</v>
      </c>
      <c r="D2495" s="16" t="s">
        <v>27</v>
      </c>
      <c r="E2495" s="188" t="s">
        <v>6228</v>
      </c>
    </row>
    <row r="2496" spans="1:5" x14ac:dyDescent="0.25">
      <c r="A2496" s="356">
        <v>37771</v>
      </c>
      <c r="B2496" s="16" t="s">
        <v>2274</v>
      </c>
      <c r="C2496" s="16" t="s">
        <v>23</v>
      </c>
      <c r="D2496" s="16" t="s">
        <v>27</v>
      </c>
      <c r="E2496" s="188" t="s">
        <v>6229</v>
      </c>
    </row>
    <row r="2497" spans="1:5" x14ac:dyDescent="0.25">
      <c r="A2497" s="356">
        <v>12770</v>
      </c>
      <c r="B2497" s="16" t="s">
        <v>2275</v>
      </c>
      <c r="C2497" s="16" t="s">
        <v>23</v>
      </c>
      <c r="D2497" s="16" t="s">
        <v>27</v>
      </c>
      <c r="E2497" s="188" t="s">
        <v>6445</v>
      </c>
    </row>
    <row r="2498" spans="1:5" x14ac:dyDescent="0.25">
      <c r="A2498" s="356">
        <v>12772</v>
      </c>
      <c r="B2498" s="16" t="s">
        <v>2276</v>
      </c>
      <c r="C2498" s="16" t="s">
        <v>23</v>
      </c>
      <c r="D2498" s="16" t="s">
        <v>27</v>
      </c>
      <c r="E2498" s="188" t="s">
        <v>8374</v>
      </c>
    </row>
    <row r="2499" spans="1:5" x14ac:dyDescent="0.25">
      <c r="A2499" s="356">
        <v>12768</v>
      </c>
      <c r="B2499" s="16" t="s">
        <v>2277</v>
      </c>
      <c r="C2499" s="16" t="s">
        <v>23</v>
      </c>
      <c r="D2499" s="16" t="s">
        <v>27</v>
      </c>
      <c r="E2499" s="188" t="s">
        <v>8375</v>
      </c>
    </row>
    <row r="2500" spans="1:5" x14ac:dyDescent="0.25">
      <c r="A2500" s="356">
        <v>12775</v>
      </c>
      <c r="B2500" s="16" t="s">
        <v>2278</v>
      </c>
      <c r="C2500" s="16" t="s">
        <v>23</v>
      </c>
      <c r="D2500" s="16" t="s">
        <v>27</v>
      </c>
      <c r="E2500" s="188" t="s">
        <v>8026</v>
      </c>
    </row>
    <row r="2501" spans="1:5" x14ac:dyDescent="0.25">
      <c r="A2501" s="356">
        <v>12769</v>
      </c>
      <c r="B2501" s="16" t="s">
        <v>2279</v>
      </c>
      <c r="C2501" s="16" t="s">
        <v>23</v>
      </c>
      <c r="D2501" s="16" t="s">
        <v>27</v>
      </c>
      <c r="E2501" s="188" t="s">
        <v>8376</v>
      </c>
    </row>
    <row r="2502" spans="1:5" x14ac:dyDescent="0.25">
      <c r="A2502" s="356">
        <v>12773</v>
      </c>
      <c r="B2502" s="16" t="s">
        <v>2280</v>
      </c>
      <c r="C2502" s="16" t="s">
        <v>23</v>
      </c>
      <c r="D2502" s="16" t="s">
        <v>27</v>
      </c>
      <c r="E2502" s="188" t="s">
        <v>8377</v>
      </c>
    </row>
    <row r="2503" spans="1:5" x14ac:dyDescent="0.25">
      <c r="A2503" s="356">
        <v>12774</v>
      </c>
      <c r="B2503" s="16" t="s">
        <v>2281</v>
      </c>
      <c r="C2503" s="16" t="s">
        <v>23</v>
      </c>
      <c r="D2503" s="16" t="s">
        <v>27</v>
      </c>
      <c r="E2503" s="188" t="s">
        <v>8378</v>
      </c>
    </row>
    <row r="2504" spans="1:5" x14ac:dyDescent="0.25">
      <c r="A2504" s="356">
        <v>12776</v>
      </c>
      <c r="B2504" s="16" t="s">
        <v>2282</v>
      </c>
      <c r="C2504" s="16" t="s">
        <v>23</v>
      </c>
      <c r="D2504" s="16" t="s">
        <v>27</v>
      </c>
      <c r="E2504" s="188" t="s">
        <v>8379</v>
      </c>
    </row>
    <row r="2505" spans="1:5" x14ac:dyDescent="0.25">
      <c r="A2505" s="356">
        <v>12777</v>
      </c>
      <c r="B2505" s="16" t="s">
        <v>2283</v>
      </c>
      <c r="C2505" s="16" t="s">
        <v>23</v>
      </c>
      <c r="D2505" s="16" t="s">
        <v>27</v>
      </c>
      <c r="E2505" s="188" t="s">
        <v>8380</v>
      </c>
    </row>
    <row r="2506" spans="1:5" x14ac:dyDescent="0.25">
      <c r="A2506" s="356">
        <v>3391</v>
      </c>
      <c r="B2506" s="16" t="s">
        <v>2284</v>
      </c>
      <c r="C2506" s="16" t="s">
        <v>23</v>
      </c>
      <c r="D2506" s="16" t="s">
        <v>27</v>
      </c>
      <c r="E2506" s="188" t="s">
        <v>6530</v>
      </c>
    </row>
    <row r="2507" spans="1:5" x14ac:dyDescent="0.25">
      <c r="A2507" s="356">
        <v>3389</v>
      </c>
      <c r="B2507" s="16" t="s">
        <v>2285</v>
      </c>
      <c r="C2507" s="16" t="s">
        <v>23</v>
      </c>
      <c r="D2507" s="16" t="s">
        <v>27</v>
      </c>
      <c r="E2507" s="188" t="s">
        <v>7415</v>
      </c>
    </row>
    <row r="2508" spans="1:5" x14ac:dyDescent="0.25">
      <c r="A2508" s="356">
        <v>3390</v>
      </c>
      <c r="B2508" s="16" t="s">
        <v>2286</v>
      </c>
      <c r="C2508" s="16" t="s">
        <v>23</v>
      </c>
      <c r="D2508" s="16" t="s">
        <v>27</v>
      </c>
      <c r="E2508" s="188" t="s">
        <v>8381</v>
      </c>
    </row>
    <row r="2509" spans="1:5" x14ac:dyDescent="0.25">
      <c r="A2509" s="356">
        <v>12873</v>
      </c>
      <c r="B2509" s="16" t="s">
        <v>2287</v>
      </c>
      <c r="C2509" s="16" t="s">
        <v>29</v>
      </c>
      <c r="D2509" s="16" t="s">
        <v>24</v>
      </c>
      <c r="E2509" s="188" t="s">
        <v>6606</v>
      </c>
    </row>
    <row r="2510" spans="1:5" x14ac:dyDescent="0.25">
      <c r="A2510" s="356">
        <v>41076</v>
      </c>
      <c r="B2510" s="16" t="s">
        <v>2288</v>
      </c>
      <c r="C2510" s="16" t="s">
        <v>206</v>
      </c>
      <c r="D2510" s="16" t="s">
        <v>24</v>
      </c>
      <c r="E2510" s="188" t="s">
        <v>8382</v>
      </c>
    </row>
    <row r="2511" spans="1:5" x14ac:dyDescent="0.25">
      <c r="A2511" s="356">
        <v>140</v>
      </c>
      <c r="B2511" s="16" t="s">
        <v>2289</v>
      </c>
      <c r="C2511" s="16" t="s">
        <v>48</v>
      </c>
      <c r="D2511" s="16" t="s">
        <v>24</v>
      </c>
      <c r="E2511" s="188" t="s">
        <v>6026</v>
      </c>
    </row>
    <row r="2512" spans="1:5" x14ac:dyDescent="0.25">
      <c r="A2512" s="356">
        <v>151</v>
      </c>
      <c r="B2512" s="16" t="s">
        <v>2290</v>
      </c>
      <c r="C2512" s="16" t="s">
        <v>97</v>
      </c>
      <c r="D2512" s="16" t="s">
        <v>24</v>
      </c>
      <c r="E2512" s="188" t="s">
        <v>6230</v>
      </c>
    </row>
    <row r="2513" spans="1:5" x14ac:dyDescent="0.25">
      <c r="A2513" s="356">
        <v>7340</v>
      </c>
      <c r="B2513" s="16" t="s">
        <v>2291</v>
      </c>
      <c r="C2513" s="16" t="s">
        <v>97</v>
      </c>
      <c r="D2513" s="16" t="s">
        <v>24</v>
      </c>
      <c r="E2513" s="188" t="s">
        <v>8383</v>
      </c>
    </row>
    <row r="2514" spans="1:5" x14ac:dyDescent="0.25">
      <c r="A2514" s="356">
        <v>2701</v>
      </c>
      <c r="B2514" s="16" t="s">
        <v>2292</v>
      </c>
      <c r="C2514" s="16" t="s">
        <v>29</v>
      </c>
      <c r="D2514" s="16" t="s">
        <v>24</v>
      </c>
      <c r="E2514" s="188" t="s">
        <v>6231</v>
      </c>
    </row>
    <row r="2515" spans="1:5" x14ac:dyDescent="0.25">
      <c r="A2515" s="356">
        <v>40929</v>
      </c>
      <c r="B2515" s="16" t="s">
        <v>2293</v>
      </c>
      <c r="C2515" s="16" t="s">
        <v>206</v>
      </c>
      <c r="D2515" s="16" t="s">
        <v>24</v>
      </c>
      <c r="E2515" s="188" t="s">
        <v>8384</v>
      </c>
    </row>
    <row r="2516" spans="1:5" x14ac:dyDescent="0.25">
      <c r="A2516" s="356">
        <v>38114</v>
      </c>
      <c r="B2516" s="16" t="s">
        <v>2294</v>
      </c>
      <c r="C2516" s="16" t="s">
        <v>23</v>
      </c>
      <c r="D2516" s="16" t="s">
        <v>24</v>
      </c>
      <c r="E2516" s="188" t="s">
        <v>6162</v>
      </c>
    </row>
    <row r="2517" spans="1:5" x14ac:dyDescent="0.25">
      <c r="A2517" s="356">
        <v>38064</v>
      </c>
      <c r="B2517" s="16" t="s">
        <v>2295</v>
      </c>
      <c r="C2517" s="16" t="s">
        <v>23</v>
      </c>
      <c r="D2517" s="16" t="s">
        <v>24</v>
      </c>
      <c r="E2517" s="188" t="s">
        <v>6165</v>
      </c>
    </row>
    <row r="2518" spans="1:5" x14ac:dyDescent="0.25">
      <c r="A2518" s="356">
        <v>38115</v>
      </c>
      <c r="B2518" s="16" t="s">
        <v>2296</v>
      </c>
      <c r="C2518" s="16" t="s">
        <v>23</v>
      </c>
      <c r="D2518" s="16" t="s">
        <v>24</v>
      </c>
      <c r="E2518" s="188" t="s">
        <v>6603</v>
      </c>
    </row>
    <row r="2519" spans="1:5" x14ac:dyDescent="0.25">
      <c r="A2519" s="356">
        <v>38065</v>
      </c>
      <c r="B2519" s="16" t="s">
        <v>2297</v>
      </c>
      <c r="C2519" s="16" t="s">
        <v>23</v>
      </c>
      <c r="D2519" s="16" t="s">
        <v>24</v>
      </c>
      <c r="E2519" s="188" t="s">
        <v>7332</v>
      </c>
    </row>
    <row r="2520" spans="1:5" x14ac:dyDescent="0.25">
      <c r="A2520" s="356">
        <v>38078</v>
      </c>
      <c r="B2520" s="16" t="s">
        <v>2298</v>
      </c>
      <c r="C2520" s="16" t="s">
        <v>23</v>
      </c>
      <c r="D2520" s="16" t="s">
        <v>24</v>
      </c>
      <c r="E2520" s="188" t="s">
        <v>6463</v>
      </c>
    </row>
    <row r="2521" spans="1:5" x14ac:dyDescent="0.25">
      <c r="A2521" s="356">
        <v>38113</v>
      </c>
      <c r="B2521" s="16" t="s">
        <v>2299</v>
      </c>
      <c r="C2521" s="16" t="s">
        <v>23</v>
      </c>
      <c r="D2521" s="16" t="s">
        <v>24</v>
      </c>
      <c r="E2521" s="188" t="s">
        <v>5883</v>
      </c>
    </row>
    <row r="2522" spans="1:5" x14ac:dyDescent="0.25">
      <c r="A2522" s="356">
        <v>38063</v>
      </c>
      <c r="B2522" s="16" t="s">
        <v>2300</v>
      </c>
      <c r="C2522" s="16" t="s">
        <v>23</v>
      </c>
      <c r="D2522" s="16" t="s">
        <v>24</v>
      </c>
      <c r="E2522" s="188" t="s">
        <v>7902</v>
      </c>
    </row>
    <row r="2523" spans="1:5" x14ac:dyDescent="0.25">
      <c r="A2523" s="356">
        <v>38080</v>
      </c>
      <c r="B2523" s="16" t="s">
        <v>2301</v>
      </c>
      <c r="C2523" s="16" t="s">
        <v>23</v>
      </c>
      <c r="D2523" s="16" t="s">
        <v>24</v>
      </c>
      <c r="E2523" s="188" t="s">
        <v>5970</v>
      </c>
    </row>
    <row r="2524" spans="1:5" x14ac:dyDescent="0.25">
      <c r="A2524" s="356">
        <v>38069</v>
      </c>
      <c r="B2524" s="16" t="s">
        <v>2302</v>
      </c>
      <c r="C2524" s="16" t="s">
        <v>23</v>
      </c>
      <c r="D2524" s="16" t="s">
        <v>24</v>
      </c>
      <c r="E2524" s="188" t="s">
        <v>6268</v>
      </c>
    </row>
    <row r="2525" spans="1:5" x14ac:dyDescent="0.25">
      <c r="A2525" s="356">
        <v>38077</v>
      </c>
      <c r="B2525" s="16" t="s">
        <v>2303</v>
      </c>
      <c r="C2525" s="16" t="s">
        <v>23</v>
      </c>
      <c r="D2525" s="16" t="s">
        <v>24</v>
      </c>
      <c r="E2525" s="188" t="s">
        <v>5924</v>
      </c>
    </row>
    <row r="2526" spans="1:5" x14ac:dyDescent="0.25">
      <c r="A2526" s="356">
        <v>38073</v>
      </c>
      <c r="B2526" s="16" t="s">
        <v>2304</v>
      </c>
      <c r="C2526" s="16" t="s">
        <v>23</v>
      </c>
      <c r="D2526" s="16" t="s">
        <v>24</v>
      </c>
      <c r="E2526" s="188" t="s">
        <v>8385</v>
      </c>
    </row>
    <row r="2527" spans="1:5" x14ac:dyDescent="0.25">
      <c r="A2527" s="356">
        <v>38112</v>
      </c>
      <c r="B2527" s="16" t="s">
        <v>2305</v>
      </c>
      <c r="C2527" s="16" t="s">
        <v>23</v>
      </c>
      <c r="D2527" s="16" t="s">
        <v>24</v>
      </c>
      <c r="E2527" s="188" t="s">
        <v>8386</v>
      </c>
    </row>
    <row r="2528" spans="1:5" x14ac:dyDescent="0.25">
      <c r="A2528" s="356">
        <v>38062</v>
      </c>
      <c r="B2528" s="16" t="s">
        <v>2306</v>
      </c>
      <c r="C2528" s="16" t="s">
        <v>23</v>
      </c>
      <c r="D2528" s="16" t="s">
        <v>24</v>
      </c>
      <c r="E2528" s="188" t="s">
        <v>6283</v>
      </c>
    </row>
    <row r="2529" spans="1:5" x14ac:dyDescent="0.25">
      <c r="A2529" s="356">
        <v>12128</v>
      </c>
      <c r="B2529" s="16" t="s">
        <v>2307</v>
      </c>
      <c r="C2529" s="16" t="s">
        <v>23</v>
      </c>
      <c r="D2529" s="16" t="s">
        <v>24</v>
      </c>
      <c r="E2529" s="188" t="s">
        <v>6534</v>
      </c>
    </row>
    <row r="2530" spans="1:5" x14ac:dyDescent="0.25">
      <c r="A2530" s="356">
        <v>12129</v>
      </c>
      <c r="B2530" s="16" t="s">
        <v>2308</v>
      </c>
      <c r="C2530" s="16" t="s">
        <v>23</v>
      </c>
      <c r="D2530" s="16" t="s">
        <v>24</v>
      </c>
      <c r="E2530" s="188" t="s">
        <v>6155</v>
      </c>
    </row>
    <row r="2531" spans="1:5" x14ac:dyDescent="0.25">
      <c r="A2531" s="356">
        <v>38081</v>
      </c>
      <c r="B2531" s="16" t="s">
        <v>2309</v>
      </c>
      <c r="C2531" s="16" t="s">
        <v>23</v>
      </c>
      <c r="D2531" s="16" t="s">
        <v>24</v>
      </c>
      <c r="E2531" s="188" t="s">
        <v>6050</v>
      </c>
    </row>
    <row r="2532" spans="1:5" x14ac:dyDescent="0.25">
      <c r="A2532" s="356">
        <v>38070</v>
      </c>
      <c r="B2532" s="16" t="s">
        <v>2310</v>
      </c>
      <c r="C2532" s="16" t="s">
        <v>23</v>
      </c>
      <c r="D2532" s="16" t="s">
        <v>24</v>
      </c>
      <c r="E2532" s="188" t="s">
        <v>8387</v>
      </c>
    </row>
    <row r="2533" spans="1:5" x14ac:dyDescent="0.25">
      <c r="A2533" s="356">
        <v>38074</v>
      </c>
      <c r="B2533" s="16" t="s">
        <v>2311</v>
      </c>
      <c r="C2533" s="16" t="s">
        <v>23</v>
      </c>
      <c r="D2533" s="16" t="s">
        <v>24</v>
      </c>
      <c r="E2533" s="188" t="s">
        <v>8118</v>
      </c>
    </row>
    <row r="2534" spans="1:5" x14ac:dyDescent="0.25">
      <c r="A2534" s="356">
        <v>38079</v>
      </c>
      <c r="B2534" s="16" t="s">
        <v>2312</v>
      </c>
      <c r="C2534" s="16" t="s">
        <v>23</v>
      </c>
      <c r="D2534" s="16" t="s">
        <v>24</v>
      </c>
      <c r="E2534" s="188" t="s">
        <v>6026</v>
      </c>
    </row>
    <row r="2535" spans="1:5" x14ac:dyDescent="0.25">
      <c r="A2535" s="356">
        <v>38072</v>
      </c>
      <c r="B2535" s="16" t="s">
        <v>2313</v>
      </c>
      <c r="C2535" s="16" t="s">
        <v>23</v>
      </c>
      <c r="D2535" s="16" t="s">
        <v>24</v>
      </c>
      <c r="E2535" s="188" t="s">
        <v>6369</v>
      </c>
    </row>
    <row r="2536" spans="1:5" x14ac:dyDescent="0.25">
      <c r="A2536" s="356">
        <v>38068</v>
      </c>
      <c r="B2536" s="16" t="s">
        <v>2314</v>
      </c>
      <c r="C2536" s="16" t="s">
        <v>23</v>
      </c>
      <c r="D2536" s="16" t="s">
        <v>24</v>
      </c>
      <c r="E2536" s="188" t="s">
        <v>6042</v>
      </c>
    </row>
    <row r="2537" spans="1:5" x14ac:dyDescent="0.25">
      <c r="A2537" s="356">
        <v>38071</v>
      </c>
      <c r="B2537" s="16" t="s">
        <v>2315</v>
      </c>
      <c r="C2537" s="16" t="s">
        <v>23</v>
      </c>
      <c r="D2537" s="16" t="s">
        <v>24</v>
      </c>
      <c r="E2537" s="188" t="s">
        <v>7172</v>
      </c>
    </row>
    <row r="2538" spans="1:5" x14ac:dyDescent="0.25">
      <c r="A2538" s="356">
        <v>38412</v>
      </c>
      <c r="B2538" s="16" t="s">
        <v>2316</v>
      </c>
      <c r="C2538" s="16" t="s">
        <v>23</v>
      </c>
      <c r="D2538" s="16" t="s">
        <v>33</v>
      </c>
      <c r="E2538" s="188" t="s">
        <v>8388</v>
      </c>
    </row>
    <row r="2539" spans="1:5" x14ac:dyDescent="0.25">
      <c r="A2539" s="356">
        <v>3405</v>
      </c>
      <c r="B2539" s="16" t="s">
        <v>2317</v>
      </c>
      <c r="C2539" s="16" t="s">
        <v>23</v>
      </c>
      <c r="D2539" s="16" t="s">
        <v>27</v>
      </c>
      <c r="E2539" s="188" t="s">
        <v>8389</v>
      </c>
    </row>
    <row r="2540" spans="1:5" x14ac:dyDescent="0.25">
      <c r="A2540" s="356">
        <v>3394</v>
      </c>
      <c r="B2540" s="16" t="s">
        <v>2318</v>
      </c>
      <c r="C2540" s="16" t="s">
        <v>23</v>
      </c>
      <c r="D2540" s="16" t="s">
        <v>27</v>
      </c>
      <c r="E2540" s="188" t="s">
        <v>8390</v>
      </c>
    </row>
    <row r="2541" spans="1:5" x14ac:dyDescent="0.25">
      <c r="A2541" s="356">
        <v>3393</v>
      </c>
      <c r="B2541" s="16" t="s">
        <v>2319</v>
      </c>
      <c r="C2541" s="16" t="s">
        <v>23</v>
      </c>
      <c r="D2541" s="16" t="s">
        <v>27</v>
      </c>
      <c r="E2541" s="188" t="s">
        <v>8391</v>
      </c>
    </row>
    <row r="2542" spans="1:5" x14ac:dyDescent="0.25">
      <c r="A2542" s="356">
        <v>3406</v>
      </c>
      <c r="B2542" s="16" t="s">
        <v>2320</v>
      </c>
      <c r="C2542" s="16" t="s">
        <v>23</v>
      </c>
      <c r="D2542" s="16" t="s">
        <v>27</v>
      </c>
      <c r="E2542" s="188" t="s">
        <v>7749</v>
      </c>
    </row>
    <row r="2543" spans="1:5" x14ac:dyDescent="0.25">
      <c r="A2543" s="356">
        <v>3395</v>
      </c>
      <c r="B2543" s="16" t="s">
        <v>2321</v>
      </c>
      <c r="C2543" s="16" t="s">
        <v>23</v>
      </c>
      <c r="D2543" s="16" t="s">
        <v>27</v>
      </c>
      <c r="E2543" s="188" t="s">
        <v>8392</v>
      </c>
    </row>
    <row r="2544" spans="1:5" x14ac:dyDescent="0.25">
      <c r="A2544" s="356">
        <v>3398</v>
      </c>
      <c r="B2544" s="16" t="s">
        <v>2322</v>
      </c>
      <c r="C2544" s="16" t="s">
        <v>23</v>
      </c>
      <c r="D2544" s="16" t="s">
        <v>27</v>
      </c>
      <c r="E2544" s="188" t="s">
        <v>8393</v>
      </c>
    </row>
    <row r="2545" spans="1:5" x14ac:dyDescent="0.25">
      <c r="A2545" s="356">
        <v>34379</v>
      </c>
      <c r="B2545" s="16" t="s">
        <v>2323</v>
      </c>
      <c r="C2545" s="16" t="s">
        <v>23</v>
      </c>
      <c r="D2545" s="16" t="s">
        <v>24</v>
      </c>
      <c r="E2545" s="188" t="s">
        <v>8394</v>
      </c>
    </row>
    <row r="2546" spans="1:5" x14ac:dyDescent="0.25">
      <c r="A2546" s="356">
        <v>34378</v>
      </c>
      <c r="B2546" s="16" t="s">
        <v>2324</v>
      </c>
      <c r="C2546" s="16" t="s">
        <v>23</v>
      </c>
      <c r="D2546" s="16" t="s">
        <v>24</v>
      </c>
      <c r="E2546" s="188" t="s">
        <v>8395</v>
      </c>
    </row>
    <row r="2547" spans="1:5" x14ac:dyDescent="0.25">
      <c r="A2547" s="356">
        <v>34377</v>
      </c>
      <c r="B2547" s="16" t="s">
        <v>2325</v>
      </c>
      <c r="C2547" s="16" t="s">
        <v>23</v>
      </c>
      <c r="D2547" s="16" t="s">
        <v>24</v>
      </c>
      <c r="E2547" s="188" t="s">
        <v>8396</v>
      </c>
    </row>
    <row r="2548" spans="1:5" x14ac:dyDescent="0.25">
      <c r="A2548" s="356">
        <v>581</v>
      </c>
      <c r="B2548" s="16" t="s">
        <v>2326</v>
      </c>
      <c r="C2548" s="16" t="s">
        <v>26</v>
      </c>
      <c r="D2548" s="16" t="s">
        <v>24</v>
      </c>
      <c r="E2548" s="188" t="s">
        <v>8397</v>
      </c>
    </row>
    <row r="2549" spans="1:5" x14ac:dyDescent="0.25">
      <c r="A2549" s="356">
        <v>40662</v>
      </c>
      <c r="B2549" s="16" t="s">
        <v>2327</v>
      </c>
      <c r="C2549" s="16" t="s">
        <v>23</v>
      </c>
      <c r="D2549" s="16" t="s">
        <v>27</v>
      </c>
      <c r="E2549" s="188" t="s">
        <v>6238</v>
      </c>
    </row>
    <row r="2550" spans="1:5" x14ac:dyDescent="0.25">
      <c r="A2550" s="356">
        <v>3437</v>
      </c>
      <c r="B2550" s="16" t="s">
        <v>2328</v>
      </c>
      <c r="C2550" s="16" t="s">
        <v>26</v>
      </c>
      <c r="D2550" s="16" t="s">
        <v>27</v>
      </c>
      <c r="E2550" s="188" t="s">
        <v>6239</v>
      </c>
    </row>
    <row r="2551" spans="1:5" x14ac:dyDescent="0.25">
      <c r="A2551" s="356">
        <v>11190</v>
      </c>
      <c r="B2551" s="16" t="s">
        <v>2329</v>
      </c>
      <c r="C2551" s="16" t="s">
        <v>23</v>
      </c>
      <c r="D2551" s="16" t="s">
        <v>27</v>
      </c>
      <c r="E2551" s="188" t="s">
        <v>8398</v>
      </c>
    </row>
    <row r="2552" spans="1:5" x14ac:dyDescent="0.25">
      <c r="A2552" s="356">
        <v>3428</v>
      </c>
      <c r="B2552" s="16" t="s">
        <v>2330</v>
      </c>
      <c r="C2552" s="16" t="s">
        <v>26</v>
      </c>
      <c r="D2552" s="16" t="s">
        <v>27</v>
      </c>
      <c r="E2552" s="188" t="s">
        <v>6240</v>
      </c>
    </row>
    <row r="2553" spans="1:5" x14ac:dyDescent="0.25">
      <c r="A2553" s="356">
        <v>3429</v>
      </c>
      <c r="B2553" s="16" t="s">
        <v>2331</v>
      </c>
      <c r="C2553" s="16" t="s">
        <v>26</v>
      </c>
      <c r="D2553" s="16" t="s">
        <v>27</v>
      </c>
      <c r="E2553" s="188" t="s">
        <v>6241</v>
      </c>
    </row>
    <row r="2554" spans="1:5" x14ac:dyDescent="0.25">
      <c r="A2554" s="356">
        <v>34371</v>
      </c>
      <c r="B2554" s="16" t="s">
        <v>2332</v>
      </c>
      <c r="C2554" s="16" t="s">
        <v>23</v>
      </c>
      <c r="D2554" s="16" t="s">
        <v>24</v>
      </c>
      <c r="E2554" s="188" t="s">
        <v>8399</v>
      </c>
    </row>
    <row r="2555" spans="1:5" x14ac:dyDescent="0.25">
      <c r="A2555" s="356">
        <v>34370</v>
      </c>
      <c r="B2555" s="16" t="s">
        <v>2333</v>
      </c>
      <c r="C2555" s="16" t="s">
        <v>23</v>
      </c>
      <c r="D2555" s="16" t="s">
        <v>24</v>
      </c>
      <c r="E2555" s="188" t="s">
        <v>8400</v>
      </c>
    </row>
    <row r="2556" spans="1:5" x14ac:dyDescent="0.25">
      <c r="A2556" s="356">
        <v>34372</v>
      </c>
      <c r="B2556" s="16" t="s">
        <v>2334</v>
      </c>
      <c r="C2556" s="16" t="s">
        <v>23</v>
      </c>
      <c r="D2556" s="16" t="s">
        <v>24</v>
      </c>
      <c r="E2556" s="188" t="s">
        <v>8401</v>
      </c>
    </row>
    <row r="2557" spans="1:5" x14ac:dyDescent="0.25">
      <c r="A2557" s="356">
        <v>34373</v>
      </c>
      <c r="B2557" s="16" t="s">
        <v>2335</v>
      </c>
      <c r="C2557" s="16" t="s">
        <v>23</v>
      </c>
      <c r="D2557" s="16" t="s">
        <v>24</v>
      </c>
      <c r="E2557" s="188" t="s">
        <v>8402</v>
      </c>
    </row>
    <row r="2558" spans="1:5" x14ac:dyDescent="0.25">
      <c r="A2558" s="356">
        <v>36896</v>
      </c>
      <c r="B2558" s="16" t="s">
        <v>2336</v>
      </c>
      <c r="C2558" s="16" t="s">
        <v>23</v>
      </c>
      <c r="D2558" s="16" t="s">
        <v>33</v>
      </c>
      <c r="E2558" s="188" t="s">
        <v>8403</v>
      </c>
    </row>
    <row r="2559" spans="1:5" x14ac:dyDescent="0.25">
      <c r="A2559" s="356">
        <v>34367</v>
      </c>
      <c r="B2559" s="16" t="s">
        <v>2337</v>
      </c>
      <c r="C2559" s="16" t="s">
        <v>23</v>
      </c>
      <c r="D2559" s="16" t="s">
        <v>24</v>
      </c>
      <c r="E2559" s="188" t="s">
        <v>8404</v>
      </c>
    </row>
    <row r="2560" spans="1:5" x14ac:dyDescent="0.25">
      <c r="A2560" s="356">
        <v>36897</v>
      </c>
      <c r="B2560" s="16" t="s">
        <v>2338</v>
      </c>
      <c r="C2560" s="16" t="s">
        <v>23</v>
      </c>
      <c r="D2560" s="16" t="s">
        <v>24</v>
      </c>
      <c r="E2560" s="188" t="s">
        <v>8405</v>
      </c>
    </row>
    <row r="2561" spans="1:5" x14ac:dyDescent="0.25">
      <c r="A2561" s="356">
        <v>36884</v>
      </c>
      <c r="B2561" s="16" t="s">
        <v>2338</v>
      </c>
      <c r="C2561" s="16" t="s">
        <v>26</v>
      </c>
      <c r="D2561" s="16" t="s">
        <v>24</v>
      </c>
      <c r="E2561" s="188" t="s">
        <v>8406</v>
      </c>
    </row>
    <row r="2562" spans="1:5" x14ac:dyDescent="0.25">
      <c r="A2562" s="356">
        <v>597</v>
      </c>
      <c r="B2562" s="16" t="s">
        <v>2339</v>
      </c>
      <c r="C2562" s="16" t="s">
        <v>26</v>
      </c>
      <c r="D2562" s="16" t="s">
        <v>24</v>
      </c>
      <c r="E2562" s="188" t="s">
        <v>8407</v>
      </c>
    </row>
    <row r="2563" spans="1:5" x14ac:dyDescent="0.25">
      <c r="A2563" s="356">
        <v>34369</v>
      </c>
      <c r="B2563" s="16" t="s">
        <v>2340</v>
      </c>
      <c r="C2563" s="16" t="s">
        <v>23</v>
      </c>
      <c r="D2563" s="16" t="s">
        <v>24</v>
      </c>
      <c r="E2563" s="188" t="s">
        <v>8408</v>
      </c>
    </row>
    <row r="2564" spans="1:5" x14ac:dyDescent="0.25">
      <c r="A2564" s="356">
        <v>34362</v>
      </c>
      <c r="B2564" s="16" t="s">
        <v>2341</v>
      </c>
      <c r="C2564" s="16" t="s">
        <v>23</v>
      </c>
      <c r="D2564" s="16" t="s">
        <v>24</v>
      </c>
      <c r="E2564" s="188" t="s">
        <v>8409</v>
      </c>
    </row>
    <row r="2565" spans="1:5" x14ac:dyDescent="0.25">
      <c r="A2565" s="356">
        <v>34363</v>
      </c>
      <c r="B2565" s="16" t="s">
        <v>2342</v>
      </c>
      <c r="C2565" s="16" t="s">
        <v>23</v>
      </c>
      <c r="D2565" s="16" t="s">
        <v>24</v>
      </c>
      <c r="E2565" s="188" t="s">
        <v>8410</v>
      </c>
    </row>
    <row r="2566" spans="1:5" x14ac:dyDescent="0.25">
      <c r="A2566" s="356">
        <v>34364</v>
      </c>
      <c r="B2566" s="16" t="s">
        <v>2343</v>
      </c>
      <c r="C2566" s="16" t="s">
        <v>23</v>
      </c>
      <c r="D2566" s="16" t="s">
        <v>24</v>
      </c>
      <c r="E2566" s="188" t="s">
        <v>8411</v>
      </c>
    </row>
    <row r="2567" spans="1:5" x14ac:dyDescent="0.25">
      <c r="A2567" s="356">
        <v>34365</v>
      </c>
      <c r="B2567" s="16" t="s">
        <v>2344</v>
      </c>
      <c r="C2567" s="16" t="s">
        <v>23</v>
      </c>
      <c r="D2567" s="16" t="s">
        <v>24</v>
      </c>
      <c r="E2567" s="188" t="s">
        <v>8412</v>
      </c>
    </row>
    <row r="2568" spans="1:5" x14ac:dyDescent="0.25">
      <c r="A2568" s="356">
        <v>40659</v>
      </c>
      <c r="B2568" s="16" t="s">
        <v>8413</v>
      </c>
      <c r="C2568" s="16" t="s">
        <v>26</v>
      </c>
      <c r="D2568" s="16" t="s">
        <v>27</v>
      </c>
      <c r="E2568" s="188" t="s">
        <v>6243</v>
      </c>
    </row>
    <row r="2569" spans="1:5" x14ac:dyDescent="0.25">
      <c r="A2569" s="356">
        <v>40660</v>
      </c>
      <c r="B2569" s="16" t="s">
        <v>8414</v>
      </c>
      <c r="C2569" s="16" t="s">
        <v>26</v>
      </c>
      <c r="D2569" s="16" t="s">
        <v>27</v>
      </c>
      <c r="E2569" s="188" t="s">
        <v>6244</v>
      </c>
    </row>
    <row r="2570" spans="1:5" x14ac:dyDescent="0.25">
      <c r="A2570" s="356">
        <v>40661</v>
      </c>
      <c r="B2570" s="16" t="s">
        <v>8415</v>
      </c>
      <c r="C2570" s="16" t="s">
        <v>26</v>
      </c>
      <c r="D2570" s="16" t="s">
        <v>27</v>
      </c>
      <c r="E2570" s="188" t="s">
        <v>6245</v>
      </c>
    </row>
    <row r="2571" spans="1:5" x14ac:dyDescent="0.25">
      <c r="A2571" s="356">
        <v>3421</v>
      </c>
      <c r="B2571" s="16" t="s">
        <v>2345</v>
      </c>
      <c r="C2571" s="16" t="s">
        <v>26</v>
      </c>
      <c r="D2571" s="16" t="s">
        <v>27</v>
      </c>
      <c r="E2571" s="188" t="s">
        <v>6246</v>
      </c>
    </row>
    <row r="2572" spans="1:5" x14ac:dyDescent="0.25">
      <c r="A2572" s="356">
        <v>599</v>
      </c>
      <c r="B2572" s="16" t="s">
        <v>2346</v>
      </c>
      <c r="C2572" s="16" t="s">
        <v>26</v>
      </c>
      <c r="D2572" s="16" t="s">
        <v>24</v>
      </c>
      <c r="E2572" s="188" t="s">
        <v>7493</v>
      </c>
    </row>
    <row r="2573" spans="1:5" x14ac:dyDescent="0.25">
      <c r="A2573" s="356">
        <v>34380</v>
      </c>
      <c r="B2573" s="16" t="s">
        <v>2347</v>
      </c>
      <c r="C2573" s="16" t="s">
        <v>23</v>
      </c>
      <c r="D2573" s="16" t="s">
        <v>24</v>
      </c>
      <c r="E2573" s="188" t="s">
        <v>8416</v>
      </c>
    </row>
    <row r="2574" spans="1:5" x14ac:dyDescent="0.25">
      <c r="A2574" s="356">
        <v>34381</v>
      </c>
      <c r="B2574" s="16" t="s">
        <v>2348</v>
      </c>
      <c r="C2574" s="16" t="s">
        <v>23</v>
      </c>
      <c r="D2574" s="16" t="s">
        <v>24</v>
      </c>
      <c r="E2574" s="188" t="s">
        <v>8417</v>
      </c>
    </row>
    <row r="2575" spans="1:5" x14ac:dyDescent="0.25">
      <c r="A2575" s="356">
        <v>601</v>
      </c>
      <c r="B2575" s="16" t="s">
        <v>2348</v>
      </c>
      <c r="C2575" s="16" t="s">
        <v>26</v>
      </c>
      <c r="D2575" s="16" t="s">
        <v>24</v>
      </c>
      <c r="E2575" s="188" t="s">
        <v>8418</v>
      </c>
    </row>
    <row r="2576" spans="1:5" x14ac:dyDescent="0.25">
      <c r="A2576" s="356">
        <v>3423</v>
      </c>
      <c r="B2576" s="16" t="s">
        <v>2349</v>
      </c>
      <c r="C2576" s="16" t="s">
        <v>26</v>
      </c>
      <c r="D2576" s="16" t="s">
        <v>27</v>
      </c>
      <c r="E2576" s="188" t="s">
        <v>6248</v>
      </c>
    </row>
    <row r="2577" spans="1:5" x14ac:dyDescent="0.25">
      <c r="A2577" s="356">
        <v>34797</v>
      </c>
      <c r="B2577" s="16" t="s">
        <v>2350</v>
      </c>
      <c r="C2577" s="16" t="s">
        <v>23</v>
      </c>
      <c r="D2577" s="16" t="s">
        <v>27</v>
      </c>
      <c r="E2577" s="188" t="s">
        <v>8419</v>
      </c>
    </row>
    <row r="2578" spans="1:5" x14ac:dyDescent="0.25">
      <c r="A2578" s="356">
        <v>25964</v>
      </c>
      <c r="B2578" s="16" t="s">
        <v>2351</v>
      </c>
      <c r="C2578" s="16" t="s">
        <v>29</v>
      </c>
      <c r="D2578" s="16" t="s">
        <v>24</v>
      </c>
      <c r="E2578" s="188" t="s">
        <v>7694</v>
      </c>
    </row>
    <row r="2579" spans="1:5" x14ac:dyDescent="0.25">
      <c r="A2579" s="356">
        <v>41077</v>
      </c>
      <c r="B2579" s="16" t="s">
        <v>2352</v>
      </c>
      <c r="C2579" s="16" t="s">
        <v>206</v>
      </c>
      <c r="D2579" s="16" t="s">
        <v>24</v>
      </c>
      <c r="E2579" s="188" t="s">
        <v>8420</v>
      </c>
    </row>
    <row r="2580" spans="1:5" x14ac:dyDescent="0.25">
      <c r="A2580" s="356">
        <v>20159</v>
      </c>
      <c r="B2580" s="16" t="s">
        <v>8421</v>
      </c>
      <c r="C2580" s="16" t="s">
        <v>23</v>
      </c>
      <c r="D2580" s="16" t="s">
        <v>24</v>
      </c>
      <c r="E2580" s="188" t="s">
        <v>8422</v>
      </c>
    </row>
    <row r="2581" spans="1:5" x14ac:dyDescent="0.25">
      <c r="A2581" s="356">
        <v>37963</v>
      </c>
      <c r="B2581" s="16" t="s">
        <v>2353</v>
      </c>
      <c r="C2581" s="16" t="s">
        <v>23</v>
      </c>
      <c r="D2581" s="16" t="s">
        <v>24</v>
      </c>
      <c r="E2581" s="188" t="s">
        <v>8423</v>
      </c>
    </row>
    <row r="2582" spans="1:5" x14ac:dyDescent="0.25">
      <c r="A2582" s="356">
        <v>37964</v>
      </c>
      <c r="B2582" s="16" t="s">
        <v>2354</v>
      </c>
      <c r="C2582" s="16" t="s">
        <v>23</v>
      </c>
      <c r="D2582" s="16" t="s">
        <v>24</v>
      </c>
      <c r="E2582" s="188" t="s">
        <v>5921</v>
      </c>
    </row>
    <row r="2583" spans="1:5" x14ac:dyDescent="0.25">
      <c r="A2583" s="356">
        <v>37965</v>
      </c>
      <c r="B2583" s="16" t="s">
        <v>2355</v>
      </c>
      <c r="C2583" s="16" t="s">
        <v>23</v>
      </c>
      <c r="D2583" s="16" t="s">
        <v>24</v>
      </c>
      <c r="E2583" s="188" t="s">
        <v>8424</v>
      </c>
    </row>
    <row r="2584" spans="1:5" x14ac:dyDescent="0.25">
      <c r="A2584" s="356">
        <v>37966</v>
      </c>
      <c r="B2584" s="16" t="s">
        <v>2356</v>
      </c>
      <c r="C2584" s="16" t="s">
        <v>23</v>
      </c>
      <c r="D2584" s="16" t="s">
        <v>24</v>
      </c>
      <c r="E2584" s="188" t="s">
        <v>6513</v>
      </c>
    </row>
    <row r="2585" spans="1:5" x14ac:dyDescent="0.25">
      <c r="A2585" s="356">
        <v>37967</v>
      </c>
      <c r="B2585" s="16" t="s">
        <v>2357</v>
      </c>
      <c r="C2585" s="16" t="s">
        <v>23</v>
      </c>
      <c r="D2585" s="16" t="s">
        <v>24</v>
      </c>
      <c r="E2585" s="188" t="s">
        <v>6555</v>
      </c>
    </row>
    <row r="2586" spans="1:5" x14ac:dyDescent="0.25">
      <c r="A2586" s="356">
        <v>37968</v>
      </c>
      <c r="B2586" s="16" t="s">
        <v>2358</v>
      </c>
      <c r="C2586" s="16" t="s">
        <v>23</v>
      </c>
      <c r="D2586" s="16" t="s">
        <v>24</v>
      </c>
      <c r="E2586" s="188" t="s">
        <v>8425</v>
      </c>
    </row>
    <row r="2587" spans="1:5" x14ac:dyDescent="0.25">
      <c r="A2587" s="356">
        <v>37969</v>
      </c>
      <c r="B2587" s="16" t="s">
        <v>2359</v>
      </c>
      <c r="C2587" s="16" t="s">
        <v>23</v>
      </c>
      <c r="D2587" s="16" t="s">
        <v>24</v>
      </c>
      <c r="E2587" s="188" t="s">
        <v>8426</v>
      </c>
    </row>
    <row r="2588" spans="1:5" x14ac:dyDescent="0.25">
      <c r="A2588" s="356">
        <v>37970</v>
      </c>
      <c r="B2588" s="16" t="s">
        <v>2360</v>
      </c>
      <c r="C2588" s="16" t="s">
        <v>23</v>
      </c>
      <c r="D2588" s="16" t="s">
        <v>24</v>
      </c>
      <c r="E2588" s="188" t="s">
        <v>8427</v>
      </c>
    </row>
    <row r="2589" spans="1:5" x14ac:dyDescent="0.25">
      <c r="A2589" s="356">
        <v>21118</v>
      </c>
      <c r="B2589" s="16" t="s">
        <v>2361</v>
      </c>
      <c r="C2589" s="16" t="s">
        <v>23</v>
      </c>
      <c r="D2589" s="16" t="s">
        <v>33</v>
      </c>
      <c r="E2589" s="188" t="s">
        <v>6169</v>
      </c>
    </row>
    <row r="2590" spans="1:5" x14ac:dyDescent="0.25">
      <c r="A2590" s="356">
        <v>37956</v>
      </c>
      <c r="B2590" s="16" t="s">
        <v>2362</v>
      </c>
      <c r="C2590" s="16" t="s">
        <v>23</v>
      </c>
      <c r="D2590" s="16" t="s">
        <v>24</v>
      </c>
      <c r="E2590" s="188" t="s">
        <v>5683</v>
      </c>
    </row>
    <row r="2591" spans="1:5" x14ac:dyDescent="0.25">
      <c r="A2591" s="356">
        <v>37957</v>
      </c>
      <c r="B2591" s="16" t="s">
        <v>2363</v>
      </c>
      <c r="C2591" s="16" t="s">
        <v>23</v>
      </c>
      <c r="D2591" s="16" t="s">
        <v>24</v>
      </c>
      <c r="E2591" s="188" t="s">
        <v>7288</v>
      </c>
    </row>
    <row r="2592" spans="1:5" x14ac:dyDescent="0.25">
      <c r="A2592" s="356">
        <v>37958</v>
      </c>
      <c r="B2592" s="16" t="s">
        <v>2364</v>
      </c>
      <c r="C2592" s="16" t="s">
        <v>23</v>
      </c>
      <c r="D2592" s="16" t="s">
        <v>24</v>
      </c>
      <c r="E2592" s="188" t="s">
        <v>6513</v>
      </c>
    </row>
    <row r="2593" spans="1:5" x14ac:dyDescent="0.25">
      <c r="A2593" s="356">
        <v>37959</v>
      </c>
      <c r="B2593" s="16" t="s">
        <v>2365</v>
      </c>
      <c r="C2593" s="16" t="s">
        <v>23</v>
      </c>
      <c r="D2593" s="16" t="s">
        <v>24</v>
      </c>
      <c r="E2593" s="188" t="s">
        <v>6555</v>
      </c>
    </row>
    <row r="2594" spans="1:5" x14ac:dyDescent="0.25">
      <c r="A2594" s="356">
        <v>37960</v>
      </c>
      <c r="B2594" s="16" t="s">
        <v>2366</v>
      </c>
      <c r="C2594" s="16" t="s">
        <v>23</v>
      </c>
      <c r="D2594" s="16" t="s">
        <v>24</v>
      </c>
      <c r="E2594" s="188" t="s">
        <v>8428</v>
      </c>
    </row>
    <row r="2595" spans="1:5" x14ac:dyDescent="0.25">
      <c r="A2595" s="356">
        <v>37961</v>
      </c>
      <c r="B2595" s="16" t="s">
        <v>2367</v>
      </c>
      <c r="C2595" s="16" t="s">
        <v>23</v>
      </c>
      <c r="D2595" s="16" t="s">
        <v>24</v>
      </c>
      <c r="E2595" s="188" t="s">
        <v>8429</v>
      </c>
    </row>
    <row r="2596" spans="1:5" x14ac:dyDescent="0.25">
      <c r="A2596" s="356">
        <v>37962</v>
      </c>
      <c r="B2596" s="16" t="s">
        <v>2368</v>
      </c>
      <c r="C2596" s="16" t="s">
        <v>23</v>
      </c>
      <c r="D2596" s="16" t="s">
        <v>24</v>
      </c>
      <c r="E2596" s="188" t="s">
        <v>8430</v>
      </c>
    </row>
    <row r="2597" spans="1:5" x14ac:dyDescent="0.25">
      <c r="A2597" s="356">
        <v>3533</v>
      </c>
      <c r="B2597" s="16" t="s">
        <v>2369</v>
      </c>
      <c r="C2597" s="16" t="s">
        <v>23</v>
      </c>
      <c r="D2597" s="16" t="s">
        <v>24</v>
      </c>
      <c r="E2597" s="188" t="s">
        <v>8431</v>
      </c>
    </row>
    <row r="2598" spans="1:5" x14ac:dyDescent="0.25">
      <c r="A2598" s="356">
        <v>3538</v>
      </c>
      <c r="B2598" s="16" t="s">
        <v>2370</v>
      </c>
      <c r="C2598" s="16" t="s">
        <v>23</v>
      </c>
      <c r="D2598" s="16" t="s">
        <v>24</v>
      </c>
      <c r="E2598" s="188" t="s">
        <v>6763</v>
      </c>
    </row>
    <row r="2599" spans="1:5" x14ac:dyDescent="0.25">
      <c r="A2599" s="356">
        <v>3497</v>
      </c>
      <c r="B2599" s="16" t="s">
        <v>2371</v>
      </c>
      <c r="C2599" s="16" t="s">
        <v>23</v>
      </c>
      <c r="D2599" s="16" t="s">
        <v>24</v>
      </c>
      <c r="E2599" s="188" t="s">
        <v>5437</v>
      </c>
    </row>
    <row r="2600" spans="1:5" x14ac:dyDescent="0.25">
      <c r="A2600" s="356">
        <v>3498</v>
      </c>
      <c r="B2600" s="16" t="s">
        <v>2372</v>
      </c>
      <c r="C2600" s="16" t="s">
        <v>23</v>
      </c>
      <c r="D2600" s="16" t="s">
        <v>24</v>
      </c>
      <c r="E2600" s="188" t="s">
        <v>6283</v>
      </c>
    </row>
    <row r="2601" spans="1:5" x14ac:dyDescent="0.25">
      <c r="A2601" s="356">
        <v>3496</v>
      </c>
      <c r="B2601" s="16" t="s">
        <v>2373</v>
      </c>
      <c r="C2601" s="16" t="s">
        <v>23</v>
      </c>
      <c r="D2601" s="16" t="s">
        <v>24</v>
      </c>
      <c r="E2601" s="188" t="s">
        <v>8432</v>
      </c>
    </row>
    <row r="2602" spans="1:5" x14ac:dyDescent="0.25">
      <c r="A2602" s="356">
        <v>38429</v>
      </c>
      <c r="B2602" s="16" t="s">
        <v>2374</v>
      </c>
      <c r="C2602" s="16" t="s">
        <v>23</v>
      </c>
      <c r="D2602" s="16" t="s">
        <v>24</v>
      </c>
      <c r="E2602" s="188" t="s">
        <v>8433</v>
      </c>
    </row>
    <row r="2603" spans="1:5" x14ac:dyDescent="0.25">
      <c r="A2603" s="356">
        <v>38431</v>
      </c>
      <c r="B2603" s="16" t="s">
        <v>2375</v>
      </c>
      <c r="C2603" s="16" t="s">
        <v>23</v>
      </c>
      <c r="D2603" s="16" t="s">
        <v>24</v>
      </c>
      <c r="E2603" s="188" t="s">
        <v>8326</v>
      </c>
    </row>
    <row r="2604" spans="1:5" x14ac:dyDescent="0.25">
      <c r="A2604" s="356">
        <v>38430</v>
      </c>
      <c r="B2604" s="16" t="s">
        <v>2376</v>
      </c>
      <c r="C2604" s="16" t="s">
        <v>23</v>
      </c>
      <c r="D2604" s="16" t="s">
        <v>24</v>
      </c>
      <c r="E2604" s="188" t="s">
        <v>8434</v>
      </c>
    </row>
    <row r="2605" spans="1:5" x14ac:dyDescent="0.25">
      <c r="A2605" s="356">
        <v>36348</v>
      </c>
      <c r="B2605" s="16" t="s">
        <v>2377</v>
      </c>
      <c r="C2605" s="16" t="s">
        <v>23</v>
      </c>
      <c r="D2605" s="16" t="s">
        <v>27</v>
      </c>
      <c r="E2605" s="188" t="s">
        <v>6107</v>
      </c>
    </row>
    <row r="2606" spans="1:5" x14ac:dyDescent="0.25">
      <c r="A2606" s="356">
        <v>36349</v>
      </c>
      <c r="B2606" s="16" t="s">
        <v>2378</v>
      </c>
      <c r="C2606" s="16" t="s">
        <v>23</v>
      </c>
      <c r="D2606" s="16" t="s">
        <v>27</v>
      </c>
      <c r="E2606" s="188" t="s">
        <v>6684</v>
      </c>
    </row>
    <row r="2607" spans="1:5" x14ac:dyDescent="0.25">
      <c r="A2607" s="356">
        <v>38433</v>
      </c>
      <c r="B2607" s="16" t="s">
        <v>2379</v>
      </c>
      <c r="C2607" s="16" t="s">
        <v>23</v>
      </c>
      <c r="D2607" s="16" t="s">
        <v>27</v>
      </c>
      <c r="E2607" s="188" t="s">
        <v>6236</v>
      </c>
    </row>
    <row r="2608" spans="1:5" x14ac:dyDescent="0.25">
      <c r="A2608" s="356">
        <v>38440</v>
      </c>
      <c r="B2608" s="16" t="s">
        <v>2380</v>
      </c>
      <c r="C2608" s="16" t="s">
        <v>23</v>
      </c>
      <c r="D2608" s="16" t="s">
        <v>27</v>
      </c>
      <c r="E2608" s="188" t="s">
        <v>8435</v>
      </c>
    </row>
    <row r="2609" spans="1:5" x14ac:dyDescent="0.25">
      <c r="A2609" s="356">
        <v>36359</v>
      </c>
      <c r="B2609" s="16" t="s">
        <v>2381</v>
      </c>
      <c r="C2609" s="16" t="s">
        <v>23</v>
      </c>
      <c r="D2609" s="16" t="s">
        <v>27</v>
      </c>
      <c r="E2609" s="188" t="s">
        <v>6663</v>
      </c>
    </row>
    <row r="2610" spans="1:5" x14ac:dyDescent="0.25">
      <c r="A2610" s="356">
        <v>36360</v>
      </c>
      <c r="B2610" s="16" t="s">
        <v>2382</v>
      </c>
      <c r="C2610" s="16" t="s">
        <v>23</v>
      </c>
      <c r="D2610" s="16" t="s">
        <v>27</v>
      </c>
      <c r="E2610" s="188" t="s">
        <v>5914</v>
      </c>
    </row>
    <row r="2611" spans="1:5" x14ac:dyDescent="0.25">
      <c r="A2611" s="356">
        <v>38434</v>
      </c>
      <c r="B2611" s="16" t="s">
        <v>2383</v>
      </c>
      <c r="C2611" s="16" t="s">
        <v>23</v>
      </c>
      <c r="D2611" s="16" t="s">
        <v>27</v>
      </c>
      <c r="E2611" s="188" t="s">
        <v>6259</v>
      </c>
    </row>
    <row r="2612" spans="1:5" x14ac:dyDescent="0.25">
      <c r="A2612" s="356">
        <v>38435</v>
      </c>
      <c r="B2612" s="16" t="s">
        <v>2384</v>
      </c>
      <c r="C2612" s="16" t="s">
        <v>23</v>
      </c>
      <c r="D2612" s="16" t="s">
        <v>27</v>
      </c>
      <c r="E2612" s="188" t="s">
        <v>6328</v>
      </c>
    </row>
    <row r="2613" spans="1:5" x14ac:dyDescent="0.25">
      <c r="A2613" s="356">
        <v>38436</v>
      </c>
      <c r="B2613" s="16" t="s">
        <v>2385</v>
      </c>
      <c r="C2613" s="16" t="s">
        <v>23</v>
      </c>
      <c r="D2613" s="16" t="s">
        <v>27</v>
      </c>
      <c r="E2613" s="188" t="s">
        <v>7975</v>
      </c>
    </row>
    <row r="2614" spans="1:5" x14ac:dyDescent="0.25">
      <c r="A2614" s="356">
        <v>38437</v>
      </c>
      <c r="B2614" s="16" t="s">
        <v>2386</v>
      </c>
      <c r="C2614" s="16" t="s">
        <v>23</v>
      </c>
      <c r="D2614" s="16" t="s">
        <v>27</v>
      </c>
      <c r="E2614" s="188" t="s">
        <v>6344</v>
      </c>
    </row>
    <row r="2615" spans="1:5" x14ac:dyDescent="0.25">
      <c r="A2615" s="356">
        <v>38438</v>
      </c>
      <c r="B2615" s="16" t="s">
        <v>2387</v>
      </c>
      <c r="C2615" s="16" t="s">
        <v>23</v>
      </c>
      <c r="D2615" s="16" t="s">
        <v>27</v>
      </c>
      <c r="E2615" s="188" t="s">
        <v>8436</v>
      </c>
    </row>
    <row r="2616" spans="1:5" x14ac:dyDescent="0.25">
      <c r="A2616" s="356">
        <v>38439</v>
      </c>
      <c r="B2616" s="16" t="s">
        <v>2388</v>
      </c>
      <c r="C2616" s="16" t="s">
        <v>23</v>
      </c>
      <c r="D2616" s="16" t="s">
        <v>27</v>
      </c>
      <c r="E2616" s="188" t="s">
        <v>5781</v>
      </c>
    </row>
    <row r="2617" spans="1:5" x14ac:dyDescent="0.25">
      <c r="A2617" s="356">
        <v>10836</v>
      </c>
      <c r="B2617" s="16" t="s">
        <v>2389</v>
      </c>
      <c r="C2617" s="16" t="s">
        <v>23</v>
      </c>
      <c r="D2617" s="16" t="s">
        <v>24</v>
      </c>
      <c r="E2617" s="188" t="s">
        <v>8437</v>
      </c>
    </row>
    <row r="2618" spans="1:5" x14ac:dyDescent="0.25">
      <c r="A2618" s="356">
        <v>20128</v>
      </c>
      <c r="B2618" s="16" t="s">
        <v>2390</v>
      </c>
      <c r="C2618" s="16" t="s">
        <v>23</v>
      </c>
      <c r="D2618" s="16" t="s">
        <v>24</v>
      </c>
      <c r="E2618" s="188" t="s">
        <v>8438</v>
      </c>
    </row>
    <row r="2619" spans="1:5" x14ac:dyDescent="0.25">
      <c r="A2619" s="356">
        <v>20131</v>
      </c>
      <c r="B2619" s="16" t="s">
        <v>2391</v>
      </c>
      <c r="C2619" s="16" t="s">
        <v>23</v>
      </c>
      <c r="D2619" s="16" t="s">
        <v>24</v>
      </c>
      <c r="E2619" s="188" t="s">
        <v>8439</v>
      </c>
    </row>
    <row r="2620" spans="1:5" x14ac:dyDescent="0.25">
      <c r="A2620" s="356">
        <v>3521</v>
      </c>
      <c r="B2620" s="16" t="s">
        <v>2392</v>
      </c>
      <c r="C2620" s="16" t="s">
        <v>23</v>
      </c>
      <c r="D2620" s="16" t="s">
        <v>24</v>
      </c>
      <c r="E2620" s="188" t="s">
        <v>5472</v>
      </c>
    </row>
    <row r="2621" spans="1:5" x14ac:dyDescent="0.25">
      <c r="A2621" s="356">
        <v>3531</v>
      </c>
      <c r="B2621" s="16" t="s">
        <v>2393</v>
      </c>
      <c r="C2621" s="16" t="s">
        <v>23</v>
      </c>
      <c r="D2621" s="16" t="s">
        <v>24</v>
      </c>
      <c r="E2621" s="188" t="s">
        <v>6146</v>
      </c>
    </row>
    <row r="2622" spans="1:5" x14ac:dyDescent="0.25">
      <c r="A2622" s="356">
        <v>3522</v>
      </c>
      <c r="B2622" s="16" t="s">
        <v>2394</v>
      </c>
      <c r="C2622" s="16" t="s">
        <v>23</v>
      </c>
      <c r="D2622" s="16" t="s">
        <v>24</v>
      </c>
      <c r="E2622" s="188" t="s">
        <v>5767</v>
      </c>
    </row>
    <row r="2623" spans="1:5" x14ac:dyDescent="0.25">
      <c r="A2623" s="356">
        <v>3527</v>
      </c>
      <c r="B2623" s="16" t="s">
        <v>2395</v>
      </c>
      <c r="C2623" s="16" t="s">
        <v>23</v>
      </c>
      <c r="D2623" s="16" t="s">
        <v>24</v>
      </c>
      <c r="E2623" s="188" t="s">
        <v>7172</v>
      </c>
    </row>
    <row r="2624" spans="1:5" x14ac:dyDescent="0.25">
      <c r="A2624" s="356">
        <v>10835</v>
      </c>
      <c r="B2624" s="16" t="s">
        <v>2396</v>
      </c>
      <c r="C2624" s="16" t="s">
        <v>23</v>
      </c>
      <c r="D2624" s="16" t="s">
        <v>24</v>
      </c>
      <c r="E2624" s="188" t="s">
        <v>6542</v>
      </c>
    </row>
    <row r="2625" spans="1:5" x14ac:dyDescent="0.25">
      <c r="A2625" s="356">
        <v>3475</v>
      </c>
      <c r="B2625" s="16" t="s">
        <v>2397</v>
      </c>
      <c r="C2625" s="16" t="s">
        <v>23</v>
      </c>
      <c r="D2625" s="16" t="s">
        <v>24</v>
      </c>
      <c r="E2625" s="188" t="s">
        <v>5971</v>
      </c>
    </row>
    <row r="2626" spans="1:5" x14ac:dyDescent="0.25">
      <c r="A2626" s="356">
        <v>3485</v>
      </c>
      <c r="B2626" s="16" t="s">
        <v>2398</v>
      </c>
      <c r="C2626" s="16" t="s">
        <v>23</v>
      </c>
      <c r="D2626" s="16" t="s">
        <v>24</v>
      </c>
      <c r="E2626" s="188" t="s">
        <v>8440</v>
      </c>
    </row>
    <row r="2627" spans="1:5" x14ac:dyDescent="0.25">
      <c r="A2627" s="356">
        <v>3534</v>
      </c>
      <c r="B2627" s="16" t="s">
        <v>2399</v>
      </c>
      <c r="C2627" s="16" t="s">
        <v>23</v>
      </c>
      <c r="D2627" s="16" t="s">
        <v>24</v>
      </c>
      <c r="E2627" s="188" t="s">
        <v>5765</v>
      </c>
    </row>
    <row r="2628" spans="1:5" x14ac:dyDescent="0.25">
      <c r="A2628" s="356">
        <v>3543</v>
      </c>
      <c r="B2628" s="16" t="s">
        <v>2400</v>
      </c>
      <c r="C2628" s="16" t="s">
        <v>23</v>
      </c>
      <c r="D2628" s="16" t="s">
        <v>24</v>
      </c>
      <c r="E2628" s="188" t="s">
        <v>6632</v>
      </c>
    </row>
    <row r="2629" spans="1:5" x14ac:dyDescent="0.25">
      <c r="A2629" s="356">
        <v>3482</v>
      </c>
      <c r="B2629" s="16" t="s">
        <v>2401</v>
      </c>
      <c r="C2629" s="16" t="s">
        <v>23</v>
      </c>
      <c r="D2629" s="16" t="s">
        <v>24</v>
      </c>
      <c r="E2629" s="188" t="s">
        <v>6266</v>
      </c>
    </row>
    <row r="2630" spans="1:5" x14ac:dyDescent="0.25">
      <c r="A2630" s="356">
        <v>3505</v>
      </c>
      <c r="B2630" s="16" t="s">
        <v>2402</v>
      </c>
      <c r="C2630" s="16" t="s">
        <v>23</v>
      </c>
      <c r="D2630" s="16" t="s">
        <v>24</v>
      </c>
      <c r="E2630" s="188" t="s">
        <v>8299</v>
      </c>
    </row>
    <row r="2631" spans="1:5" x14ac:dyDescent="0.25">
      <c r="A2631" s="356">
        <v>3516</v>
      </c>
      <c r="B2631" s="16" t="s">
        <v>2403</v>
      </c>
      <c r="C2631" s="16" t="s">
        <v>23</v>
      </c>
      <c r="D2631" s="16" t="s">
        <v>24</v>
      </c>
      <c r="E2631" s="188" t="s">
        <v>5715</v>
      </c>
    </row>
    <row r="2632" spans="1:5" x14ac:dyDescent="0.25">
      <c r="A2632" s="356">
        <v>3517</v>
      </c>
      <c r="B2632" s="16" t="s">
        <v>2404</v>
      </c>
      <c r="C2632" s="16" t="s">
        <v>23</v>
      </c>
      <c r="D2632" s="16" t="s">
        <v>24</v>
      </c>
      <c r="E2632" s="188" t="s">
        <v>5663</v>
      </c>
    </row>
    <row r="2633" spans="1:5" x14ac:dyDescent="0.25">
      <c r="A2633" s="356">
        <v>3515</v>
      </c>
      <c r="B2633" s="16" t="s">
        <v>2405</v>
      </c>
      <c r="C2633" s="16" t="s">
        <v>23</v>
      </c>
      <c r="D2633" s="16" t="s">
        <v>24</v>
      </c>
      <c r="E2633" s="188" t="s">
        <v>8441</v>
      </c>
    </row>
    <row r="2634" spans="1:5" x14ac:dyDescent="0.25">
      <c r="A2634" s="356">
        <v>20147</v>
      </c>
      <c r="B2634" s="16" t="s">
        <v>2406</v>
      </c>
      <c r="C2634" s="16" t="s">
        <v>23</v>
      </c>
      <c r="D2634" s="16" t="s">
        <v>24</v>
      </c>
      <c r="E2634" s="188" t="s">
        <v>8442</v>
      </c>
    </row>
    <row r="2635" spans="1:5" x14ac:dyDescent="0.25">
      <c r="A2635" s="356">
        <v>3524</v>
      </c>
      <c r="B2635" s="16" t="s">
        <v>2407</v>
      </c>
      <c r="C2635" s="16" t="s">
        <v>23</v>
      </c>
      <c r="D2635" s="16" t="s">
        <v>24</v>
      </c>
      <c r="E2635" s="188" t="s">
        <v>5563</v>
      </c>
    </row>
    <row r="2636" spans="1:5" x14ac:dyDescent="0.25">
      <c r="A2636" s="356">
        <v>3532</v>
      </c>
      <c r="B2636" s="16" t="s">
        <v>2408</v>
      </c>
      <c r="C2636" s="16" t="s">
        <v>23</v>
      </c>
      <c r="D2636" s="16" t="s">
        <v>24</v>
      </c>
      <c r="E2636" s="188" t="s">
        <v>5723</v>
      </c>
    </row>
    <row r="2637" spans="1:5" x14ac:dyDescent="0.25">
      <c r="A2637" s="356">
        <v>3528</v>
      </c>
      <c r="B2637" s="16" t="s">
        <v>2409</v>
      </c>
      <c r="C2637" s="16" t="s">
        <v>23</v>
      </c>
      <c r="D2637" s="16" t="s">
        <v>24</v>
      </c>
      <c r="E2637" s="188" t="s">
        <v>8443</v>
      </c>
    </row>
    <row r="2638" spans="1:5" x14ac:dyDescent="0.25">
      <c r="A2638" s="356">
        <v>37952</v>
      </c>
      <c r="B2638" s="16" t="s">
        <v>2410</v>
      </c>
      <c r="C2638" s="16" t="s">
        <v>23</v>
      </c>
      <c r="D2638" s="16" t="s">
        <v>24</v>
      </c>
      <c r="E2638" s="188" t="s">
        <v>8444</v>
      </c>
    </row>
    <row r="2639" spans="1:5" x14ac:dyDescent="0.25">
      <c r="A2639" s="356">
        <v>37951</v>
      </c>
      <c r="B2639" s="16" t="s">
        <v>2411</v>
      </c>
      <c r="C2639" s="16" t="s">
        <v>23</v>
      </c>
      <c r="D2639" s="16" t="s">
        <v>24</v>
      </c>
      <c r="E2639" s="188" t="s">
        <v>5457</v>
      </c>
    </row>
    <row r="2640" spans="1:5" x14ac:dyDescent="0.25">
      <c r="A2640" s="356">
        <v>3518</v>
      </c>
      <c r="B2640" s="16" t="s">
        <v>2412</v>
      </c>
      <c r="C2640" s="16" t="s">
        <v>23</v>
      </c>
      <c r="D2640" s="16" t="s">
        <v>24</v>
      </c>
      <c r="E2640" s="188" t="s">
        <v>6331</v>
      </c>
    </row>
    <row r="2641" spans="1:5" x14ac:dyDescent="0.25">
      <c r="A2641" s="356">
        <v>3519</v>
      </c>
      <c r="B2641" s="16" t="s">
        <v>2413</v>
      </c>
      <c r="C2641" s="16" t="s">
        <v>23</v>
      </c>
      <c r="D2641" s="16" t="s">
        <v>24</v>
      </c>
      <c r="E2641" s="188" t="s">
        <v>5749</v>
      </c>
    </row>
    <row r="2642" spans="1:5" x14ac:dyDescent="0.25">
      <c r="A2642" s="356">
        <v>3520</v>
      </c>
      <c r="B2642" s="16" t="s">
        <v>2414</v>
      </c>
      <c r="C2642" s="16" t="s">
        <v>23</v>
      </c>
      <c r="D2642" s="16" t="s">
        <v>24</v>
      </c>
      <c r="E2642" s="188" t="s">
        <v>6996</v>
      </c>
    </row>
    <row r="2643" spans="1:5" x14ac:dyDescent="0.25">
      <c r="A2643" s="356">
        <v>37950</v>
      </c>
      <c r="B2643" s="16" t="s">
        <v>2415</v>
      </c>
      <c r="C2643" s="16" t="s">
        <v>23</v>
      </c>
      <c r="D2643" s="16" t="s">
        <v>24</v>
      </c>
      <c r="E2643" s="188" t="s">
        <v>8439</v>
      </c>
    </row>
    <row r="2644" spans="1:5" x14ac:dyDescent="0.25">
      <c r="A2644" s="356">
        <v>37949</v>
      </c>
      <c r="B2644" s="16" t="s">
        <v>2416</v>
      </c>
      <c r="C2644" s="16" t="s">
        <v>23</v>
      </c>
      <c r="D2644" s="16" t="s">
        <v>24</v>
      </c>
      <c r="E2644" s="188" t="s">
        <v>5547</v>
      </c>
    </row>
    <row r="2645" spans="1:5" x14ac:dyDescent="0.25">
      <c r="A2645" s="356">
        <v>3526</v>
      </c>
      <c r="B2645" s="16" t="s">
        <v>2417</v>
      </c>
      <c r="C2645" s="16" t="s">
        <v>23</v>
      </c>
      <c r="D2645" s="16" t="s">
        <v>24</v>
      </c>
      <c r="E2645" s="188" t="s">
        <v>6389</v>
      </c>
    </row>
    <row r="2646" spans="1:5" x14ac:dyDescent="0.25">
      <c r="A2646" s="356">
        <v>3509</v>
      </c>
      <c r="B2646" s="16" t="s">
        <v>2418</v>
      </c>
      <c r="C2646" s="16" t="s">
        <v>23</v>
      </c>
      <c r="D2646" s="16" t="s">
        <v>24</v>
      </c>
      <c r="E2646" s="188" t="s">
        <v>8445</v>
      </c>
    </row>
    <row r="2647" spans="1:5" x14ac:dyDescent="0.25">
      <c r="A2647" s="356">
        <v>3530</v>
      </c>
      <c r="B2647" s="16" t="s">
        <v>2419</v>
      </c>
      <c r="C2647" s="16" t="s">
        <v>23</v>
      </c>
      <c r="D2647" s="16" t="s">
        <v>24</v>
      </c>
      <c r="E2647" s="188" t="s">
        <v>8446</v>
      </c>
    </row>
    <row r="2648" spans="1:5" x14ac:dyDescent="0.25">
      <c r="A2648" s="356">
        <v>3542</v>
      </c>
      <c r="B2648" s="16" t="s">
        <v>2420</v>
      </c>
      <c r="C2648" s="16" t="s">
        <v>23</v>
      </c>
      <c r="D2648" s="16" t="s">
        <v>24</v>
      </c>
      <c r="E2648" s="188" t="s">
        <v>5587</v>
      </c>
    </row>
    <row r="2649" spans="1:5" x14ac:dyDescent="0.25">
      <c r="A2649" s="356">
        <v>3529</v>
      </c>
      <c r="B2649" s="16" t="s">
        <v>2421</v>
      </c>
      <c r="C2649" s="16" t="s">
        <v>23</v>
      </c>
      <c r="D2649" s="16" t="s">
        <v>24</v>
      </c>
      <c r="E2649" s="188" t="s">
        <v>5456</v>
      </c>
    </row>
    <row r="2650" spans="1:5" x14ac:dyDescent="0.25">
      <c r="A2650" s="356">
        <v>3536</v>
      </c>
      <c r="B2650" s="16" t="s">
        <v>2422</v>
      </c>
      <c r="C2650" s="16" t="s">
        <v>23</v>
      </c>
      <c r="D2650" s="16" t="s">
        <v>24</v>
      </c>
      <c r="E2650" s="188" t="s">
        <v>6084</v>
      </c>
    </row>
    <row r="2651" spans="1:5" x14ac:dyDescent="0.25">
      <c r="A2651" s="356">
        <v>3535</v>
      </c>
      <c r="B2651" s="16" t="s">
        <v>2423</v>
      </c>
      <c r="C2651" s="16" t="s">
        <v>23</v>
      </c>
      <c r="D2651" s="16" t="s">
        <v>24</v>
      </c>
      <c r="E2651" s="188" t="s">
        <v>8131</v>
      </c>
    </row>
    <row r="2652" spans="1:5" x14ac:dyDescent="0.25">
      <c r="A2652" s="356">
        <v>3540</v>
      </c>
      <c r="B2652" s="16" t="s">
        <v>2424</v>
      </c>
      <c r="C2652" s="16" t="s">
        <v>23</v>
      </c>
      <c r="D2652" s="16" t="s">
        <v>24</v>
      </c>
      <c r="E2652" s="188" t="s">
        <v>5871</v>
      </c>
    </row>
    <row r="2653" spans="1:5" x14ac:dyDescent="0.25">
      <c r="A2653" s="356">
        <v>3539</v>
      </c>
      <c r="B2653" s="16" t="s">
        <v>2425</v>
      </c>
      <c r="C2653" s="16" t="s">
        <v>23</v>
      </c>
      <c r="D2653" s="16" t="s">
        <v>24</v>
      </c>
      <c r="E2653" s="188" t="s">
        <v>7847</v>
      </c>
    </row>
    <row r="2654" spans="1:5" x14ac:dyDescent="0.25">
      <c r="A2654" s="356">
        <v>3513</v>
      </c>
      <c r="B2654" s="16" t="s">
        <v>2426</v>
      </c>
      <c r="C2654" s="16" t="s">
        <v>23</v>
      </c>
      <c r="D2654" s="16" t="s">
        <v>24</v>
      </c>
      <c r="E2654" s="188" t="s">
        <v>6301</v>
      </c>
    </row>
    <row r="2655" spans="1:5" x14ac:dyDescent="0.25">
      <c r="A2655" s="356">
        <v>3492</v>
      </c>
      <c r="B2655" s="16" t="s">
        <v>2427</v>
      </c>
      <c r="C2655" s="16" t="s">
        <v>23</v>
      </c>
      <c r="D2655" s="16" t="s">
        <v>24</v>
      </c>
      <c r="E2655" s="188" t="s">
        <v>8447</v>
      </c>
    </row>
    <row r="2656" spans="1:5" x14ac:dyDescent="0.25">
      <c r="A2656" s="356">
        <v>3491</v>
      </c>
      <c r="B2656" s="16" t="s">
        <v>2428</v>
      </c>
      <c r="C2656" s="16" t="s">
        <v>23</v>
      </c>
      <c r="D2656" s="16" t="s">
        <v>24</v>
      </c>
      <c r="E2656" s="188" t="s">
        <v>6597</v>
      </c>
    </row>
    <row r="2657" spans="1:5" x14ac:dyDescent="0.25">
      <c r="A2657" s="356">
        <v>3493</v>
      </c>
      <c r="B2657" s="16" t="s">
        <v>2429</v>
      </c>
      <c r="C2657" s="16" t="s">
        <v>23</v>
      </c>
      <c r="D2657" s="16" t="s">
        <v>24</v>
      </c>
      <c r="E2657" s="188" t="s">
        <v>8448</v>
      </c>
    </row>
    <row r="2658" spans="1:5" x14ac:dyDescent="0.25">
      <c r="A2658" s="356">
        <v>12628</v>
      </c>
      <c r="B2658" s="16" t="s">
        <v>2430</v>
      </c>
      <c r="C2658" s="16" t="s">
        <v>23</v>
      </c>
      <c r="D2658" s="16" t="s">
        <v>27</v>
      </c>
      <c r="E2658" s="188" t="s">
        <v>5727</v>
      </c>
    </row>
    <row r="2659" spans="1:5" x14ac:dyDescent="0.25">
      <c r="A2659" s="356">
        <v>12629</v>
      </c>
      <c r="B2659" s="16" t="s">
        <v>2431</v>
      </c>
      <c r="C2659" s="16" t="s">
        <v>23</v>
      </c>
      <c r="D2659" s="16" t="s">
        <v>27</v>
      </c>
      <c r="E2659" s="188" t="s">
        <v>5507</v>
      </c>
    </row>
    <row r="2660" spans="1:5" x14ac:dyDescent="0.25">
      <c r="A2660" s="356">
        <v>3481</v>
      </c>
      <c r="B2660" s="16" t="s">
        <v>2432</v>
      </c>
      <c r="C2660" s="16" t="s">
        <v>23</v>
      </c>
      <c r="D2660" s="16" t="s">
        <v>24</v>
      </c>
      <c r="E2660" s="188" t="s">
        <v>8437</v>
      </c>
    </row>
    <row r="2661" spans="1:5" x14ac:dyDescent="0.25">
      <c r="A2661" s="356">
        <v>3510</v>
      </c>
      <c r="B2661" s="16" t="s">
        <v>2433</v>
      </c>
      <c r="C2661" s="16" t="s">
        <v>23</v>
      </c>
      <c r="D2661" s="16" t="s">
        <v>24</v>
      </c>
      <c r="E2661" s="188" t="s">
        <v>6661</v>
      </c>
    </row>
    <row r="2662" spans="1:5" x14ac:dyDescent="0.25">
      <c r="A2662" s="356">
        <v>3508</v>
      </c>
      <c r="B2662" s="16" t="s">
        <v>2434</v>
      </c>
      <c r="C2662" s="16" t="s">
        <v>23</v>
      </c>
      <c r="D2662" s="16" t="s">
        <v>24</v>
      </c>
      <c r="E2662" s="188" t="s">
        <v>8449</v>
      </c>
    </row>
    <row r="2663" spans="1:5" x14ac:dyDescent="0.25">
      <c r="A2663" s="356">
        <v>38939</v>
      </c>
      <c r="B2663" s="16" t="s">
        <v>2435</v>
      </c>
      <c r="C2663" s="16" t="s">
        <v>23</v>
      </c>
      <c r="D2663" s="16" t="s">
        <v>27</v>
      </c>
      <c r="E2663" s="188" t="s">
        <v>5602</v>
      </c>
    </row>
    <row r="2664" spans="1:5" x14ac:dyDescent="0.25">
      <c r="A2664" s="356">
        <v>38940</v>
      </c>
      <c r="B2664" s="16" t="s">
        <v>2436</v>
      </c>
      <c r="C2664" s="16" t="s">
        <v>23</v>
      </c>
      <c r="D2664" s="16" t="s">
        <v>27</v>
      </c>
      <c r="E2664" s="188" t="s">
        <v>8450</v>
      </c>
    </row>
    <row r="2665" spans="1:5" x14ac:dyDescent="0.25">
      <c r="A2665" s="356">
        <v>38941</v>
      </c>
      <c r="B2665" s="16" t="s">
        <v>2437</v>
      </c>
      <c r="C2665" s="16" t="s">
        <v>23</v>
      </c>
      <c r="D2665" s="16" t="s">
        <v>27</v>
      </c>
      <c r="E2665" s="188" t="s">
        <v>6040</v>
      </c>
    </row>
    <row r="2666" spans="1:5" x14ac:dyDescent="0.25">
      <c r="A2666" s="356">
        <v>38942</v>
      </c>
      <c r="B2666" s="16" t="s">
        <v>2438</v>
      </c>
      <c r="C2666" s="16" t="s">
        <v>23</v>
      </c>
      <c r="D2666" s="16" t="s">
        <v>27</v>
      </c>
      <c r="E2666" s="188" t="s">
        <v>6398</v>
      </c>
    </row>
    <row r="2667" spans="1:5" x14ac:dyDescent="0.25">
      <c r="A2667" s="356">
        <v>38987</v>
      </c>
      <c r="B2667" s="16" t="s">
        <v>2439</v>
      </c>
      <c r="C2667" s="16" t="s">
        <v>23</v>
      </c>
      <c r="D2667" s="16" t="s">
        <v>27</v>
      </c>
      <c r="E2667" s="188" t="s">
        <v>6561</v>
      </c>
    </row>
    <row r="2668" spans="1:5" x14ac:dyDescent="0.25">
      <c r="A2668" s="356">
        <v>38988</v>
      </c>
      <c r="B2668" s="16" t="s">
        <v>2440</v>
      </c>
      <c r="C2668" s="16" t="s">
        <v>23</v>
      </c>
      <c r="D2668" s="16" t="s">
        <v>27</v>
      </c>
      <c r="E2668" s="188" t="s">
        <v>5975</v>
      </c>
    </row>
    <row r="2669" spans="1:5" x14ac:dyDescent="0.25">
      <c r="A2669" s="356">
        <v>38989</v>
      </c>
      <c r="B2669" s="16" t="s">
        <v>2441</v>
      </c>
      <c r="C2669" s="16" t="s">
        <v>23</v>
      </c>
      <c r="D2669" s="16" t="s">
        <v>27</v>
      </c>
      <c r="E2669" s="188" t="s">
        <v>8451</v>
      </c>
    </row>
    <row r="2670" spans="1:5" x14ac:dyDescent="0.25">
      <c r="A2670" s="356">
        <v>38990</v>
      </c>
      <c r="B2670" s="16" t="s">
        <v>2442</v>
      </c>
      <c r="C2670" s="16" t="s">
        <v>23</v>
      </c>
      <c r="D2670" s="16" t="s">
        <v>27</v>
      </c>
      <c r="E2670" s="188" t="s">
        <v>8452</v>
      </c>
    </row>
    <row r="2671" spans="1:5" x14ac:dyDescent="0.25">
      <c r="A2671" s="356">
        <v>38991</v>
      </c>
      <c r="B2671" s="16" t="s">
        <v>2443</v>
      </c>
      <c r="C2671" s="16" t="s">
        <v>23</v>
      </c>
      <c r="D2671" s="16" t="s">
        <v>27</v>
      </c>
      <c r="E2671" s="188" t="s">
        <v>8453</v>
      </c>
    </row>
    <row r="2672" spans="1:5" x14ac:dyDescent="0.25">
      <c r="A2672" s="356">
        <v>38913</v>
      </c>
      <c r="B2672" s="16" t="s">
        <v>2444</v>
      </c>
      <c r="C2672" s="16" t="s">
        <v>23</v>
      </c>
      <c r="D2672" s="16" t="s">
        <v>27</v>
      </c>
      <c r="E2672" s="188" t="s">
        <v>6345</v>
      </c>
    </row>
    <row r="2673" spans="1:5" x14ac:dyDescent="0.25">
      <c r="A2673" s="356">
        <v>38914</v>
      </c>
      <c r="B2673" s="16" t="s">
        <v>2445</v>
      </c>
      <c r="C2673" s="16" t="s">
        <v>23</v>
      </c>
      <c r="D2673" s="16" t="s">
        <v>27</v>
      </c>
      <c r="E2673" s="188" t="s">
        <v>7579</v>
      </c>
    </row>
    <row r="2674" spans="1:5" x14ac:dyDescent="0.25">
      <c r="A2674" s="356">
        <v>38915</v>
      </c>
      <c r="B2674" s="16" t="s">
        <v>2446</v>
      </c>
      <c r="C2674" s="16" t="s">
        <v>23</v>
      </c>
      <c r="D2674" s="16" t="s">
        <v>27</v>
      </c>
      <c r="E2674" s="188" t="s">
        <v>8454</v>
      </c>
    </row>
    <row r="2675" spans="1:5" x14ac:dyDescent="0.25">
      <c r="A2675" s="356">
        <v>38916</v>
      </c>
      <c r="B2675" s="16" t="s">
        <v>2447</v>
      </c>
      <c r="C2675" s="16" t="s">
        <v>23</v>
      </c>
      <c r="D2675" s="16" t="s">
        <v>27</v>
      </c>
      <c r="E2675" s="188" t="s">
        <v>8455</v>
      </c>
    </row>
    <row r="2676" spans="1:5" x14ac:dyDescent="0.25">
      <c r="A2676" s="356">
        <v>39300</v>
      </c>
      <c r="B2676" s="16" t="s">
        <v>2448</v>
      </c>
      <c r="C2676" s="16" t="s">
        <v>23</v>
      </c>
      <c r="D2676" s="16" t="s">
        <v>27</v>
      </c>
      <c r="E2676" s="188" t="s">
        <v>8456</v>
      </c>
    </row>
    <row r="2677" spans="1:5" x14ac:dyDescent="0.25">
      <c r="A2677" s="356">
        <v>39301</v>
      </c>
      <c r="B2677" s="16" t="s">
        <v>2449</v>
      </c>
      <c r="C2677" s="16" t="s">
        <v>23</v>
      </c>
      <c r="D2677" s="16" t="s">
        <v>27</v>
      </c>
      <c r="E2677" s="188" t="s">
        <v>8457</v>
      </c>
    </row>
    <row r="2678" spans="1:5" x14ac:dyDescent="0.25">
      <c r="A2678" s="356">
        <v>39302</v>
      </c>
      <c r="B2678" s="16" t="s">
        <v>2450</v>
      </c>
      <c r="C2678" s="16" t="s">
        <v>23</v>
      </c>
      <c r="D2678" s="16" t="s">
        <v>27</v>
      </c>
      <c r="E2678" s="188" t="s">
        <v>8458</v>
      </c>
    </row>
    <row r="2679" spans="1:5" x14ac:dyDescent="0.25">
      <c r="A2679" s="356">
        <v>39303</v>
      </c>
      <c r="B2679" s="16" t="s">
        <v>2451</v>
      </c>
      <c r="C2679" s="16" t="s">
        <v>23</v>
      </c>
      <c r="D2679" s="16" t="s">
        <v>27</v>
      </c>
      <c r="E2679" s="188" t="s">
        <v>6320</v>
      </c>
    </row>
    <row r="2680" spans="1:5" x14ac:dyDescent="0.25">
      <c r="A2680" s="356">
        <v>38923</v>
      </c>
      <c r="B2680" s="16" t="s">
        <v>2452</v>
      </c>
      <c r="C2680" s="16" t="s">
        <v>23</v>
      </c>
      <c r="D2680" s="16" t="s">
        <v>27</v>
      </c>
      <c r="E2680" s="188" t="s">
        <v>5801</v>
      </c>
    </row>
    <row r="2681" spans="1:5" x14ac:dyDescent="0.25">
      <c r="A2681" s="356">
        <v>38925</v>
      </c>
      <c r="B2681" s="16" t="s">
        <v>2453</v>
      </c>
      <c r="C2681" s="16" t="s">
        <v>23</v>
      </c>
      <c r="D2681" s="16" t="s">
        <v>27</v>
      </c>
      <c r="E2681" s="188" t="s">
        <v>5910</v>
      </c>
    </row>
    <row r="2682" spans="1:5" x14ac:dyDescent="0.25">
      <c r="A2682" s="356">
        <v>38926</v>
      </c>
      <c r="B2682" s="16" t="s">
        <v>2454</v>
      </c>
      <c r="C2682" s="16" t="s">
        <v>23</v>
      </c>
      <c r="D2682" s="16" t="s">
        <v>27</v>
      </c>
      <c r="E2682" s="188" t="s">
        <v>5905</v>
      </c>
    </row>
    <row r="2683" spans="1:5" x14ac:dyDescent="0.25">
      <c r="A2683" s="356">
        <v>38927</v>
      </c>
      <c r="B2683" s="16" t="s">
        <v>2455</v>
      </c>
      <c r="C2683" s="16" t="s">
        <v>23</v>
      </c>
      <c r="D2683" s="16" t="s">
        <v>27</v>
      </c>
      <c r="E2683" s="188" t="s">
        <v>7898</v>
      </c>
    </row>
    <row r="2684" spans="1:5" x14ac:dyDescent="0.25">
      <c r="A2684" s="356">
        <v>39304</v>
      </c>
      <c r="B2684" s="16" t="s">
        <v>2456</v>
      </c>
      <c r="C2684" s="16" t="s">
        <v>23</v>
      </c>
      <c r="D2684" s="16" t="s">
        <v>27</v>
      </c>
      <c r="E2684" s="188" t="s">
        <v>8381</v>
      </c>
    </row>
    <row r="2685" spans="1:5" x14ac:dyDescent="0.25">
      <c r="A2685" s="356">
        <v>38924</v>
      </c>
      <c r="B2685" s="16" t="s">
        <v>2457</v>
      </c>
      <c r="C2685" s="16" t="s">
        <v>23</v>
      </c>
      <c r="D2685" s="16" t="s">
        <v>27</v>
      </c>
      <c r="E2685" s="188" t="s">
        <v>8459</v>
      </c>
    </row>
    <row r="2686" spans="1:5" x14ac:dyDescent="0.25">
      <c r="A2686" s="356">
        <v>39305</v>
      </c>
      <c r="B2686" s="16" t="s">
        <v>2458</v>
      </c>
      <c r="C2686" s="16" t="s">
        <v>23</v>
      </c>
      <c r="D2686" s="16" t="s">
        <v>27</v>
      </c>
      <c r="E2686" s="188" t="s">
        <v>8460</v>
      </c>
    </row>
    <row r="2687" spans="1:5" x14ac:dyDescent="0.25">
      <c r="A2687" s="356">
        <v>39306</v>
      </c>
      <c r="B2687" s="16" t="s">
        <v>2459</v>
      </c>
      <c r="C2687" s="16" t="s">
        <v>23</v>
      </c>
      <c r="D2687" s="16" t="s">
        <v>27</v>
      </c>
      <c r="E2687" s="188" t="s">
        <v>8461</v>
      </c>
    </row>
    <row r="2688" spans="1:5" x14ac:dyDescent="0.25">
      <c r="A2688" s="356">
        <v>38928</v>
      </c>
      <c r="B2688" s="16" t="s">
        <v>2460</v>
      </c>
      <c r="C2688" s="16" t="s">
        <v>23</v>
      </c>
      <c r="D2688" s="16" t="s">
        <v>27</v>
      </c>
      <c r="E2688" s="188" t="s">
        <v>8462</v>
      </c>
    </row>
    <row r="2689" spans="1:5" x14ac:dyDescent="0.25">
      <c r="A2689" s="356">
        <v>38929</v>
      </c>
      <c r="B2689" s="16" t="s">
        <v>2461</v>
      </c>
      <c r="C2689" s="16" t="s">
        <v>23</v>
      </c>
      <c r="D2689" s="16" t="s">
        <v>27</v>
      </c>
      <c r="E2689" s="188" t="s">
        <v>8463</v>
      </c>
    </row>
    <row r="2690" spans="1:5" x14ac:dyDescent="0.25">
      <c r="A2690" s="356">
        <v>39307</v>
      </c>
      <c r="B2690" s="16" t="s">
        <v>2462</v>
      </c>
      <c r="C2690" s="16" t="s">
        <v>23</v>
      </c>
      <c r="D2690" s="16" t="s">
        <v>27</v>
      </c>
      <c r="E2690" s="188" t="s">
        <v>7535</v>
      </c>
    </row>
    <row r="2691" spans="1:5" x14ac:dyDescent="0.25">
      <c r="A2691" s="356">
        <v>38930</v>
      </c>
      <c r="B2691" s="16" t="s">
        <v>2463</v>
      </c>
      <c r="C2691" s="16" t="s">
        <v>23</v>
      </c>
      <c r="D2691" s="16" t="s">
        <v>27</v>
      </c>
      <c r="E2691" s="188" t="s">
        <v>8464</v>
      </c>
    </row>
    <row r="2692" spans="1:5" x14ac:dyDescent="0.25">
      <c r="A2692" s="356">
        <v>38931</v>
      </c>
      <c r="B2692" s="16" t="s">
        <v>2464</v>
      </c>
      <c r="C2692" s="16" t="s">
        <v>23</v>
      </c>
      <c r="D2692" s="16" t="s">
        <v>27</v>
      </c>
      <c r="E2692" s="188" t="s">
        <v>5604</v>
      </c>
    </row>
    <row r="2693" spans="1:5" x14ac:dyDescent="0.25">
      <c r="A2693" s="356">
        <v>38932</v>
      </c>
      <c r="B2693" s="16" t="s">
        <v>2465</v>
      </c>
      <c r="C2693" s="16" t="s">
        <v>23</v>
      </c>
      <c r="D2693" s="16" t="s">
        <v>27</v>
      </c>
      <c r="E2693" s="188" t="s">
        <v>5437</v>
      </c>
    </row>
    <row r="2694" spans="1:5" x14ac:dyDescent="0.25">
      <c r="A2694" s="356">
        <v>38934</v>
      </c>
      <c r="B2694" s="16" t="s">
        <v>2466</v>
      </c>
      <c r="C2694" s="16" t="s">
        <v>23</v>
      </c>
      <c r="D2694" s="16" t="s">
        <v>27</v>
      </c>
      <c r="E2694" s="188" t="s">
        <v>8465</v>
      </c>
    </row>
    <row r="2695" spans="1:5" x14ac:dyDescent="0.25">
      <c r="A2695" s="356">
        <v>38935</v>
      </c>
      <c r="B2695" s="16" t="s">
        <v>2467</v>
      </c>
      <c r="C2695" s="16" t="s">
        <v>23</v>
      </c>
      <c r="D2695" s="16" t="s">
        <v>27</v>
      </c>
      <c r="E2695" s="188" t="s">
        <v>8466</v>
      </c>
    </row>
    <row r="2696" spans="1:5" x14ac:dyDescent="0.25">
      <c r="A2696" s="356">
        <v>38936</v>
      </c>
      <c r="B2696" s="16" t="s">
        <v>2468</v>
      </c>
      <c r="C2696" s="16" t="s">
        <v>23</v>
      </c>
      <c r="D2696" s="16" t="s">
        <v>27</v>
      </c>
      <c r="E2696" s="188" t="s">
        <v>8467</v>
      </c>
    </row>
    <row r="2697" spans="1:5" x14ac:dyDescent="0.25">
      <c r="A2697" s="356">
        <v>38937</v>
      </c>
      <c r="B2697" s="16" t="s">
        <v>2469</v>
      </c>
      <c r="C2697" s="16" t="s">
        <v>23</v>
      </c>
      <c r="D2697" s="16" t="s">
        <v>27</v>
      </c>
      <c r="E2697" s="188" t="s">
        <v>8468</v>
      </c>
    </row>
    <row r="2698" spans="1:5" x14ac:dyDescent="0.25">
      <c r="A2698" s="356">
        <v>38938</v>
      </c>
      <c r="B2698" s="16" t="s">
        <v>2470</v>
      </c>
      <c r="C2698" s="16" t="s">
        <v>23</v>
      </c>
      <c r="D2698" s="16" t="s">
        <v>27</v>
      </c>
      <c r="E2698" s="188" t="s">
        <v>8469</v>
      </c>
    </row>
    <row r="2699" spans="1:5" x14ac:dyDescent="0.25">
      <c r="A2699" s="356">
        <v>3489</v>
      </c>
      <c r="B2699" s="16" t="s">
        <v>2471</v>
      </c>
      <c r="C2699" s="16" t="s">
        <v>23</v>
      </c>
      <c r="D2699" s="16" t="s">
        <v>24</v>
      </c>
      <c r="E2699" s="188" t="s">
        <v>5832</v>
      </c>
    </row>
    <row r="2700" spans="1:5" x14ac:dyDescent="0.25">
      <c r="A2700" s="356">
        <v>20151</v>
      </c>
      <c r="B2700" s="16" t="s">
        <v>8470</v>
      </c>
      <c r="C2700" s="16" t="s">
        <v>23</v>
      </c>
      <c r="D2700" s="16" t="s">
        <v>24</v>
      </c>
      <c r="E2700" s="188" t="s">
        <v>5912</v>
      </c>
    </row>
    <row r="2701" spans="1:5" x14ac:dyDescent="0.25">
      <c r="A2701" s="356">
        <v>20152</v>
      </c>
      <c r="B2701" s="16" t="s">
        <v>8471</v>
      </c>
      <c r="C2701" s="16" t="s">
        <v>23</v>
      </c>
      <c r="D2701" s="16" t="s">
        <v>24</v>
      </c>
      <c r="E2701" s="188" t="s">
        <v>8472</v>
      </c>
    </row>
    <row r="2702" spans="1:5" x14ac:dyDescent="0.25">
      <c r="A2702" s="356">
        <v>20148</v>
      </c>
      <c r="B2702" s="16" t="s">
        <v>8473</v>
      </c>
      <c r="C2702" s="16" t="s">
        <v>23</v>
      </c>
      <c r="D2702" s="16" t="s">
        <v>24</v>
      </c>
      <c r="E2702" s="188" t="s">
        <v>5854</v>
      </c>
    </row>
    <row r="2703" spans="1:5" x14ac:dyDescent="0.25">
      <c r="A2703" s="356">
        <v>20149</v>
      </c>
      <c r="B2703" s="16" t="s">
        <v>8474</v>
      </c>
      <c r="C2703" s="16" t="s">
        <v>23</v>
      </c>
      <c r="D2703" s="16" t="s">
        <v>24</v>
      </c>
      <c r="E2703" s="188" t="s">
        <v>5771</v>
      </c>
    </row>
    <row r="2704" spans="1:5" x14ac:dyDescent="0.25">
      <c r="A2704" s="356">
        <v>20150</v>
      </c>
      <c r="B2704" s="16" t="s">
        <v>8475</v>
      </c>
      <c r="C2704" s="16" t="s">
        <v>23</v>
      </c>
      <c r="D2704" s="16" t="s">
        <v>24</v>
      </c>
      <c r="E2704" s="188" t="s">
        <v>6070</v>
      </c>
    </row>
    <row r="2705" spans="1:5" x14ac:dyDescent="0.25">
      <c r="A2705" s="356">
        <v>20157</v>
      </c>
      <c r="B2705" s="16" t="s">
        <v>8476</v>
      </c>
      <c r="C2705" s="16" t="s">
        <v>23</v>
      </c>
      <c r="D2705" s="16" t="s">
        <v>24</v>
      </c>
      <c r="E2705" s="188" t="s">
        <v>8477</v>
      </c>
    </row>
    <row r="2706" spans="1:5" x14ac:dyDescent="0.25">
      <c r="A2706" s="356">
        <v>20158</v>
      </c>
      <c r="B2706" s="16" t="s">
        <v>8478</v>
      </c>
      <c r="C2706" s="16" t="s">
        <v>23</v>
      </c>
      <c r="D2706" s="16" t="s">
        <v>24</v>
      </c>
      <c r="E2706" s="188" t="s">
        <v>8479</v>
      </c>
    </row>
    <row r="2707" spans="1:5" x14ac:dyDescent="0.25">
      <c r="A2707" s="356">
        <v>20154</v>
      </c>
      <c r="B2707" s="16" t="s">
        <v>8480</v>
      </c>
      <c r="C2707" s="16" t="s">
        <v>23</v>
      </c>
      <c r="D2707" s="16" t="s">
        <v>24</v>
      </c>
      <c r="E2707" s="188" t="s">
        <v>5485</v>
      </c>
    </row>
    <row r="2708" spans="1:5" x14ac:dyDescent="0.25">
      <c r="A2708" s="356">
        <v>20155</v>
      </c>
      <c r="B2708" s="16" t="s">
        <v>8481</v>
      </c>
      <c r="C2708" s="16" t="s">
        <v>23</v>
      </c>
      <c r="D2708" s="16" t="s">
        <v>24</v>
      </c>
      <c r="E2708" s="188" t="s">
        <v>5973</v>
      </c>
    </row>
    <row r="2709" spans="1:5" x14ac:dyDescent="0.25">
      <c r="A2709" s="356">
        <v>20156</v>
      </c>
      <c r="B2709" s="16" t="s">
        <v>8482</v>
      </c>
      <c r="C2709" s="16" t="s">
        <v>23</v>
      </c>
      <c r="D2709" s="16" t="s">
        <v>24</v>
      </c>
      <c r="E2709" s="188" t="s">
        <v>6271</v>
      </c>
    </row>
    <row r="2710" spans="1:5" x14ac:dyDescent="0.25">
      <c r="A2710" s="356">
        <v>3512</v>
      </c>
      <c r="B2710" s="16" t="s">
        <v>2472</v>
      </c>
      <c r="C2710" s="16" t="s">
        <v>23</v>
      </c>
      <c r="D2710" s="16" t="s">
        <v>24</v>
      </c>
      <c r="E2710" s="188" t="s">
        <v>8483</v>
      </c>
    </row>
    <row r="2711" spans="1:5" x14ac:dyDescent="0.25">
      <c r="A2711" s="356">
        <v>3499</v>
      </c>
      <c r="B2711" s="16" t="s">
        <v>2473</v>
      </c>
      <c r="C2711" s="16" t="s">
        <v>23</v>
      </c>
      <c r="D2711" s="16" t="s">
        <v>24</v>
      </c>
      <c r="E2711" s="188" t="s">
        <v>5868</v>
      </c>
    </row>
    <row r="2712" spans="1:5" x14ac:dyDescent="0.25">
      <c r="A2712" s="356">
        <v>3500</v>
      </c>
      <c r="B2712" s="16" t="s">
        <v>2474</v>
      </c>
      <c r="C2712" s="16" t="s">
        <v>23</v>
      </c>
      <c r="D2712" s="16" t="s">
        <v>24</v>
      </c>
      <c r="E2712" s="188" t="s">
        <v>5598</v>
      </c>
    </row>
    <row r="2713" spans="1:5" x14ac:dyDescent="0.25">
      <c r="A2713" s="356">
        <v>3501</v>
      </c>
      <c r="B2713" s="16" t="s">
        <v>2475</v>
      </c>
      <c r="C2713" s="16" t="s">
        <v>23</v>
      </c>
      <c r="D2713" s="16" t="s">
        <v>24</v>
      </c>
      <c r="E2713" s="188" t="s">
        <v>6461</v>
      </c>
    </row>
    <row r="2714" spans="1:5" x14ac:dyDescent="0.25">
      <c r="A2714" s="356">
        <v>3502</v>
      </c>
      <c r="B2714" s="16" t="s">
        <v>2476</v>
      </c>
      <c r="C2714" s="16" t="s">
        <v>23</v>
      </c>
      <c r="D2714" s="16" t="s">
        <v>24</v>
      </c>
      <c r="E2714" s="188" t="s">
        <v>7366</v>
      </c>
    </row>
    <row r="2715" spans="1:5" x14ac:dyDescent="0.25">
      <c r="A2715" s="356">
        <v>3503</v>
      </c>
      <c r="B2715" s="16" t="s">
        <v>2477</v>
      </c>
      <c r="C2715" s="16" t="s">
        <v>23</v>
      </c>
      <c r="D2715" s="16" t="s">
        <v>24</v>
      </c>
      <c r="E2715" s="188" t="s">
        <v>7924</v>
      </c>
    </row>
    <row r="2716" spans="1:5" x14ac:dyDescent="0.25">
      <c r="A2716" s="356">
        <v>3477</v>
      </c>
      <c r="B2716" s="16" t="s">
        <v>2478</v>
      </c>
      <c r="C2716" s="16" t="s">
        <v>23</v>
      </c>
      <c r="D2716" s="16" t="s">
        <v>24</v>
      </c>
      <c r="E2716" s="188" t="s">
        <v>8484</v>
      </c>
    </row>
    <row r="2717" spans="1:5" x14ac:dyDescent="0.25">
      <c r="A2717" s="356">
        <v>3478</v>
      </c>
      <c r="B2717" s="16" t="s">
        <v>2479</v>
      </c>
      <c r="C2717" s="16" t="s">
        <v>23</v>
      </c>
      <c r="D2717" s="16" t="s">
        <v>24</v>
      </c>
      <c r="E2717" s="188" t="s">
        <v>6285</v>
      </c>
    </row>
    <row r="2718" spans="1:5" x14ac:dyDescent="0.25">
      <c r="A2718" s="356">
        <v>3525</v>
      </c>
      <c r="B2718" s="16" t="s">
        <v>2480</v>
      </c>
      <c r="C2718" s="16" t="s">
        <v>23</v>
      </c>
      <c r="D2718" s="16" t="s">
        <v>24</v>
      </c>
      <c r="E2718" s="188" t="s">
        <v>8485</v>
      </c>
    </row>
    <row r="2719" spans="1:5" x14ac:dyDescent="0.25">
      <c r="A2719" s="356">
        <v>3511</v>
      </c>
      <c r="B2719" s="16" t="s">
        <v>2481</v>
      </c>
      <c r="C2719" s="16" t="s">
        <v>23</v>
      </c>
      <c r="D2719" s="16" t="s">
        <v>24</v>
      </c>
      <c r="E2719" s="188" t="s">
        <v>8486</v>
      </c>
    </row>
    <row r="2720" spans="1:5" x14ac:dyDescent="0.25">
      <c r="A2720" s="356">
        <v>38917</v>
      </c>
      <c r="B2720" s="16" t="s">
        <v>2482</v>
      </c>
      <c r="C2720" s="16" t="s">
        <v>23</v>
      </c>
      <c r="D2720" s="16" t="s">
        <v>27</v>
      </c>
      <c r="E2720" s="188" t="s">
        <v>8487</v>
      </c>
    </row>
    <row r="2721" spans="1:5" x14ac:dyDescent="0.25">
      <c r="A2721" s="356">
        <v>38919</v>
      </c>
      <c r="B2721" s="16" t="s">
        <v>2483</v>
      </c>
      <c r="C2721" s="16" t="s">
        <v>23</v>
      </c>
      <c r="D2721" s="16" t="s">
        <v>27</v>
      </c>
      <c r="E2721" s="188" t="s">
        <v>8488</v>
      </c>
    </row>
    <row r="2722" spans="1:5" x14ac:dyDescent="0.25">
      <c r="A2722" s="356">
        <v>38922</v>
      </c>
      <c r="B2722" s="16" t="s">
        <v>2484</v>
      </c>
      <c r="C2722" s="16" t="s">
        <v>23</v>
      </c>
      <c r="D2722" s="16" t="s">
        <v>27</v>
      </c>
      <c r="E2722" s="188" t="s">
        <v>7665</v>
      </c>
    </row>
    <row r="2723" spans="1:5" x14ac:dyDescent="0.25">
      <c r="A2723" s="356">
        <v>38921</v>
      </c>
      <c r="B2723" s="16" t="s">
        <v>2485</v>
      </c>
      <c r="C2723" s="16" t="s">
        <v>23</v>
      </c>
      <c r="D2723" s="16" t="s">
        <v>27</v>
      </c>
      <c r="E2723" s="188" t="s">
        <v>6670</v>
      </c>
    </row>
    <row r="2724" spans="1:5" x14ac:dyDescent="0.25">
      <c r="A2724" s="356">
        <v>38918</v>
      </c>
      <c r="B2724" s="16" t="s">
        <v>2486</v>
      </c>
      <c r="C2724" s="16" t="s">
        <v>23</v>
      </c>
      <c r="D2724" s="16" t="s">
        <v>27</v>
      </c>
      <c r="E2724" s="188" t="s">
        <v>8489</v>
      </c>
    </row>
    <row r="2725" spans="1:5" x14ac:dyDescent="0.25">
      <c r="A2725" s="356">
        <v>38920</v>
      </c>
      <c r="B2725" s="16" t="s">
        <v>2487</v>
      </c>
      <c r="C2725" s="16" t="s">
        <v>23</v>
      </c>
      <c r="D2725" s="16" t="s">
        <v>27</v>
      </c>
      <c r="E2725" s="188" t="s">
        <v>5827</v>
      </c>
    </row>
    <row r="2726" spans="1:5" x14ac:dyDescent="0.25">
      <c r="A2726" s="356">
        <v>12032</v>
      </c>
      <c r="B2726" s="16" t="s">
        <v>2488</v>
      </c>
      <c r="C2726" s="16" t="s">
        <v>476</v>
      </c>
      <c r="D2726" s="16" t="s">
        <v>24</v>
      </c>
      <c r="E2726" s="188" t="s">
        <v>8490</v>
      </c>
    </row>
    <row r="2727" spans="1:5" x14ac:dyDescent="0.25">
      <c r="A2727" s="356">
        <v>12030</v>
      </c>
      <c r="B2727" s="16" t="s">
        <v>2489</v>
      </c>
      <c r="C2727" s="16" t="s">
        <v>476</v>
      </c>
      <c r="D2727" s="16" t="s">
        <v>24</v>
      </c>
      <c r="E2727" s="188" t="s">
        <v>8491</v>
      </c>
    </row>
    <row r="2728" spans="1:5" x14ac:dyDescent="0.25">
      <c r="A2728" s="356">
        <v>10908</v>
      </c>
      <c r="B2728" s="16" t="s">
        <v>2490</v>
      </c>
      <c r="C2728" s="16" t="s">
        <v>23</v>
      </c>
      <c r="D2728" s="16" t="s">
        <v>24</v>
      </c>
      <c r="E2728" s="188" t="s">
        <v>8492</v>
      </c>
    </row>
    <row r="2729" spans="1:5" x14ac:dyDescent="0.25">
      <c r="A2729" s="356">
        <v>10909</v>
      </c>
      <c r="B2729" s="16" t="s">
        <v>2491</v>
      </c>
      <c r="C2729" s="16" t="s">
        <v>23</v>
      </c>
      <c r="D2729" s="16" t="s">
        <v>24</v>
      </c>
      <c r="E2729" s="188" t="s">
        <v>6043</v>
      </c>
    </row>
    <row r="2730" spans="1:5" x14ac:dyDescent="0.25">
      <c r="A2730" s="356">
        <v>3669</v>
      </c>
      <c r="B2730" s="16" t="s">
        <v>2492</v>
      </c>
      <c r="C2730" s="16" t="s">
        <v>23</v>
      </c>
      <c r="D2730" s="16" t="s">
        <v>24</v>
      </c>
      <c r="E2730" s="188" t="s">
        <v>5978</v>
      </c>
    </row>
    <row r="2731" spans="1:5" x14ac:dyDescent="0.25">
      <c r="A2731" s="356">
        <v>20138</v>
      </c>
      <c r="B2731" s="16" t="s">
        <v>2493</v>
      </c>
      <c r="C2731" s="16" t="s">
        <v>23</v>
      </c>
      <c r="D2731" s="16" t="s">
        <v>24</v>
      </c>
      <c r="E2731" s="188" t="s">
        <v>8493</v>
      </c>
    </row>
    <row r="2732" spans="1:5" x14ac:dyDescent="0.25">
      <c r="A2732" s="356">
        <v>20139</v>
      </c>
      <c r="B2732" s="16" t="s">
        <v>8494</v>
      </c>
      <c r="C2732" s="16" t="s">
        <v>23</v>
      </c>
      <c r="D2732" s="16" t="s">
        <v>24</v>
      </c>
      <c r="E2732" s="188" t="s">
        <v>8495</v>
      </c>
    </row>
    <row r="2733" spans="1:5" x14ac:dyDescent="0.25">
      <c r="A2733" s="356">
        <v>3668</v>
      </c>
      <c r="B2733" s="16" t="s">
        <v>2494</v>
      </c>
      <c r="C2733" s="16" t="s">
        <v>23</v>
      </c>
      <c r="D2733" s="16" t="s">
        <v>24</v>
      </c>
      <c r="E2733" s="188" t="s">
        <v>8496</v>
      </c>
    </row>
    <row r="2734" spans="1:5" x14ac:dyDescent="0.25">
      <c r="A2734" s="356">
        <v>3656</v>
      </c>
      <c r="B2734" s="16" t="s">
        <v>2495</v>
      </c>
      <c r="C2734" s="16" t="s">
        <v>23</v>
      </c>
      <c r="D2734" s="16" t="s">
        <v>24</v>
      </c>
      <c r="E2734" s="188" t="s">
        <v>5941</v>
      </c>
    </row>
    <row r="2735" spans="1:5" x14ac:dyDescent="0.25">
      <c r="A2735" s="356">
        <v>10911</v>
      </c>
      <c r="B2735" s="16" t="s">
        <v>2496</v>
      </c>
      <c r="C2735" s="16" t="s">
        <v>23</v>
      </c>
      <c r="D2735" s="16" t="s">
        <v>24</v>
      </c>
      <c r="E2735" s="188" t="s">
        <v>8335</v>
      </c>
    </row>
    <row r="2736" spans="1:5" x14ac:dyDescent="0.25">
      <c r="A2736" s="356">
        <v>3654</v>
      </c>
      <c r="B2736" s="16" t="s">
        <v>2497</v>
      </c>
      <c r="C2736" s="16" t="s">
        <v>23</v>
      </c>
      <c r="D2736" s="16" t="s">
        <v>24</v>
      </c>
      <c r="E2736" s="188" t="s">
        <v>6778</v>
      </c>
    </row>
    <row r="2737" spans="1:5" x14ac:dyDescent="0.25">
      <c r="A2737" s="356">
        <v>3664</v>
      </c>
      <c r="B2737" s="16" t="s">
        <v>2498</v>
      </c>
      <c r="C2737" s="16" t="s">
        <v>23</v>
      </c>
      <c r="D2737" s="16" t="s">
        <v>24</v>
      </c>
      <c r="E2737" s="188" t="s">
        <v>6469</v>
      </c>
    </row>
    <row r="2738" spans="1:5" x14ac:dyDescent="0.25">
      <c r="A2738" s="356">
        <v>3657</v>
      </c>
      <c r="B2738" s="16" t="s">
        <v>2499</v>
      </c>
      <c r="C2738" s="16" t="s">
        <v>23</v>
      </c>
      <c r="D2738" s="16" t="s">
        <v>24</v>
      </c>
      <c r="E2738" s="188" t="s">
        <v>5482</v>
      </c>
    </row>
    <row r="2739" spans="1:5" x14ac:dyDescent="0.25">
      <c r="A2739" s="356">
        <v>12625</v>
      </c>
      <c r="B2739" s="16" t="s">
        <v>2500</v>
      </c>
      <c r="C2739" s="16" t="s">
        <v>23</v>
      </c>
      <c r="D2739" s="16" t="s">
        <v>27</v>
      </c>
      <c r="E2739" s="188" t="s">
        <v>5929</v>
      </c>
    </row>
    <row r="2740" spans="1:5" x14ac:dyDescent="0.25">
      <c r="A2740" s="356">
        <v>20136</v>
      </c>
      <c r="B2740" s="16" t="s">
        <v>2501</v>
      </c>
      <c r="C2740" s="16" t="s">
        <v>23</v>
      </c>
      <c r="D2740" s="16" t="s">
        <v>24</v>
      </c>
      <c r="E2740" s="188" t="s">
        <v>8497</v>
      </c>
    </row>
    <row r="2741" spans="1:5" x14ac:dyDescent="0.25">
      <c r="A2741" s="356">
        <v>20144</v>
      </c>
      <c r="B2741" s="16" t="s">
        <v>8498</v>
      </c>
      <c r="C2741" s="16" t="s">
        <v>23</v>
      </c>
      <c r="D2741" s="16" t="s">
        <v>24</v>
      </c>
      <c r="E2741" s="188" t="s">
        <v>8499</v>
      </c>
    </row>
    <row r="2742" spans="1:5" x14ac:dyDescent="0.25">
      <c r="A2742" s="356">
        <v>20143</v>
      </c>
      <c r="B2742" s="16" t="s">
        <v>8500</v>
      </c>
      <c r="C2742" s="16" t="s">
        <v>23</v>
      </c>
      <c r="D2742" s="16" t="s">
        <v>24</v>
      </c>
      <c r="E2742" s="188" t="s">
        <v>8501</v>
      </c>
    </row>
    <row r="2743" spans="1:5" x14ac:dyDescent="0.25">
      <c r="A2743" s="356">
        <v>20145</v>
      </c>
      <c r="B2743" s="16" t="s">
        <v>8502</v>
      </c>
      <c r="C2743" s="16" t="s">
        <v>23</v>
      </c>
      <c r="D2743" s="16" t="s">
        <v>24</v>
      </c>
      <c r="E2743" s="188" t="s">
        <v>8503</v>
      </c>
    </row>
    <row r="2744" spans="1:5" x14ac:dyDescent="0.25">
      <c r="A2744" s="356">
        <v>20146</v>
      </c>
      <c r="B2744" s="16" t="s">
        <v>8504</v>
      </c>
      <c r="C2744" s="16" t="s">
        <v>23</v>
      </c>
      <c r="D2744" s="16" t="s">
        <v>24</v>
      </c>
      <c r="E2744" s="188" t="s">
        <v>8505</v>
      </c>
    </row>
    <row r="2745" spans="1:5" x14ac:dyDescent="0.25">
      <c r="A2745" s="356">
        <v>20140</v>
      </c>
      <c r="B2745" s="16" t="s">
        <v>8506</v>
      </c>
      <c r="C2745" s="16" t="s">
        <v>23</v>
      </c>
      <c r="D2745" s="16" t="s">
        <v>24</v>
      </c>
      <c r="E2745" s="188" t="s">
        <v>5478</v>
      </c>
    </row>
    <row r="2746" spans="1:5" x14ac:dyDescent="0.25">
      <c r="A2746" s="356">
        <v>20141</v>
      </c>
      <c r="B2746" s="16" t="s">
        <v>8507</v>
      </c>
      <c r="C2746" s="16" t="s">
        <v>23</v>
      </c>
      <c r="D2746" s="16" t="s">
        <v>24</v>
      </c>
      <c r="E2746" s="188" t="s">
        <v>6652</v>
      </c>
    </row>
    <row r="2747" spans="1:5" x14ac:dyDescent="0.25">
      <c r="A2747" s="356">
        <v>20142</v>
      </c>
      <c r="B2747" s="16" t="s">
        <v>8508</v>
      </c>
      <c r="C2747" s="16" t="s">
        <v>23</v>
      </c>
      <c r="D2747" s="16" t="s">
        <v>24</v>
      </c>
      <c r="E2747" s="188" t="s">
        <v>8509</v>
      </c>
    </row>
    <row r="2748" spans="1:5" x14ac:dyDescent="0.25">
      <c r="A2748" s="356">
        <v>3659</v>
      </c>
      <c r="B2748" s="16" t="s">
        <v>2502</v>
      </c>
      <c r="C2748" s="16" t="s">
        <v>23</v>
      </c>
      <c r="D2748" s="16" t="s">
        <v>24</v>
      </c>
      <c r="E2748" s="188" t="s">
        <v>7610</v>
      </c>
    </row>
    <row r="2749" spans="1:5" x14ac:dyDescent="0.25">
      <c r="A2749" s="356">
        <v>3660</v>
      </c>
      <c r="B2749" s="16" t="s">
        <v>2503</v>
      </c>
      <c r="C2749" s="16" t="s">
        <v>23</v>
      </c>
      <c r="D2749" s="16" t="s">
        <v>24</v>
      </c>
      <c r="E2749" s="188" t="s">
        <v>8510</v>
      </c>
    </row>
    <row r="2750" spans="1:5" x14ac:dyDescent="0.25">
      <c r="A2750" s="356">
        <v>3662</v>
      </c>
      <c r="B2750" s="16" t="s">
        <v>2504</v>
      </c>
      <c r="C2750" s="16" t="s">
        <v>23</v>
      </c>
      <c r="D2750" s="16" t="s">
        <v>24</v>
      </c>
      <c r="E2750" s="188" t="s">
        <v>6607</v>
      </c>
    </row>
    <row r="2751" spans="1:5" x14ac:dyDescent="0.25">
      <c r="A2751" s="356">
        <v>3661</v>
      </c>
      <c r="B2751" s="16" t="s">
        <v>2505</v>
      </c>
      <c r="C2751" s="16" t="s">
        <v>23</v>
      </c>
      <c r="D2751" s="16" t="s">
        <v>24</v>
      </c>
      <c r="E2751" s="188" t="s">
        <v>5953</v>
      </c>
    </row>
    <row r="2752" spans="1:5" x14ac:dyDescent="0.25">
      <c r="A2752" s="356">
        <v>3658</v>
      </c>
      <c r="B2752" s="16" t="s">
        <v>2506</v>
      </c>
      <c r="C2752" s="16" t="s">
        <v>23</v>
      </c>
      <c r="D2752" s="16" t="s">
        <v>24</v>
      </c>
      <c r="E2752" s="188" t="s">
        <v>8511</v>
      </c>
    </row>
    <row r="2753" spans="1:5" x14ac:dyDescent="0.25">
      <c r="A2753" s="356">
        <v>3670</v>
      </c>
      <c r="B2753" s="16" t="s">
        <v>2507</v>
      </c>
      <c r="C2753" s="16" t="s">
        <v>23</v>
      </c>
      <c r="D2753" s="16" t="s">
        <v>24</v>
      </c>
      <c r="E2753" s="188" t="s">
        <v>8512</v>
      </c>
    </row>
    <row r="2754" spans="1:5" x14ac:dyDescent="0.25">
      <c r="A2754" s="356">
        <v>3666</v>
      </c>
      <c r="B2754" s="16" t="s">
        <v>2508</v>
      </c>
      <c r="C2754" s="16" t="s">
        <v>23</v>
      </c>
      <c r="D2754" s="16" t="s">
        <v>24</v>
      </c>
      <c r="E2754" s="188" t="s">
        <v>5671</v>
      </c>
    </row>
    <row r="2755" spans="1:5" x14ac:dyDescent="0.25">
      <c r="A2755" s="356">
        <v>14157</v>
      </c>
      <c r="B2755" s="16" t="s">
        <v>2509</v>
      </c>
      <c r="C2755" s="16" t="s">
        <v>23</v>
      </c>
      <c r="D2755" s="16" t="s">
        <v>27</v>
      </c>
      <c r="E2755" s="188" t="s">
        <v>5459</v>
      </c>
    </row>
    <row r="2756" spans="1:5" x14ac:dyDescent="0.25">
      <c r="A2756" s="356">
        <v>3653</v>
      </c>
      <c r="B2756" s="16" t="s">
        <v>2510</v>
      </c>
      <c r="C2756" s="16" t="s">
        <v>23</v>
      </c>
      <c r="D2756" s="16" t="s">
        <v>27</v>
      </c>
      <c r="E2756" s="188" t="s">
        <v>8513</v>
      </c>
    </row>
    <row r="2757" spans="1:5" x14ac:dyDescent="0.25">
      <c r="A2757" s="356">
        <v>3649</v>
      </c>
      <c r="B2757" s="16" t="s">
        <v>2511</v>
      </c>
      <c r="C2757" s="16" t="s">
        <v>23</v>
      </c>
      <c r="D2757" s="16" t="s">
        <v>27</v>
      </c>
      <c r="E2757" s="188" t="s">
        <v>8514</v>
      </c>
    </row>
    <row r="2758" spans="1:5" x14ac:dyDescent="0.25">
      <c r="A2758" s="356">
        <v>42696</v>
      </c>
      <c r="B2758" s="16" t="s">
        <v>2512</v>
      </c>
      <c r="C2758" s="16" t="s">
        <v>23</v>
      </c>
      <c r="D2758" s="16" t="s">
        <v>27</v>
      </c>
      <c r="E2758" s="188" t="s">
        <v>8515</v>
      </c>
    </row>
    <row r="2759" spans="1:5" x14ac:dyDescent="0.25">
      <c r="A2759" s="356">
        <v>42697</v>
      </c>
      <c r="B2759" s="16" t="s">
        <v>2513</v>
      </c>
      <c r="C2759" s="16" t="s">
        <v>23</v>
      </c>
      <c r="D2759" s="16" t="s">
        <v>27</v>
      </c>
      <c r="E2759" s="188" t="s">
        <v>8516</v>
      </c>
    </row>
    <row r="2760" spans="1:5" x14ac:dyDescent="0.25">
      <c r="A2760" s="356">
        <v>42698</v>
      </c>
      <c r="B2760" s="16" t="s">
        <v>2514</v>
      </c>
      <c r="C2760" s="16" t="s">
        <v>23</v>
      </c>
      <c r="D2760" s="16" t="s">
        <v>27</v>
      </c>
      <c r="E2760" s="188" t="s">
        <v>8517</v>
      </c>
    </row>
    <row r="2761" spans="1:5" x14ac:dyDescent="0.25">
      <c r="A2761" s="356">
        <v>39875</v>
      </c>
      <c r="B2761" s="16" t="s">
        <v>2515</v>
      </c>
      <c r="C2761" s="16" t="s">
        <v>23</v>
      </c>
      <c r="D2761" s="16" t="s">
        <v>27</v>
      </c>
      <c r="E2761" s="188" t="s">
        <v>8518</v>
      </c>
    </row>
    <row r="2762" spans="1:5" x14ac:dyDescent="0.25">
      <c r="A2762" s="356">
        <v>39876</v>
      </c>
      <c r="B2762" s="16" t="s">
        <v>2516</v>
      </c>
      <c r="C2762" s="16" t="s">
        <v>23</v>
      </c>
      <c r="D2762" s="16" t="s">
        <v>27</v>
      </c>
      <c r="E2762" s="188" t="s">
        <v>8519</v>
      </c>
    </row>
    <row r="2763" spans="1:5" x14ac:dyDescent="0.25">
      <c r="A2763" s="356">
        <v>39877</v>
      </c>
      <c r="B2763" s="16" t="s">
        <v>2517</v>
      </c>
      <c r="C2763" s="16" t="s">
        <v>23</v>
      </c>
      <c r="D2763" s="16" t="s">
        <v>27</v>
      </c>
      <c r="E2763" s="188" t="s">
        <v>8520</v>
      </c>
    </row>
    <row r="2764" spans="1:5" x14ac:dyDescent="0.25">
      <c r="A2764" s="356">
        <v>39878</v>
      </c>
      <c r="B2764" s="16" t="s">
        <v>2518</v>
      </c>
      <c r="C2764" s="16" t="s">
        <v>23</v>
      </c>
      <c r="D2764" s="16" t="s">
        <v>27</v>
      </c>
      <c r="E2764" s="188" t="s">
        <v>8521</v>
      </c>
    </row>
    <row r="2765" spans="1:5" x14ac:dyDescent="0.25">
      <c r="A2765" s="356">
        <v>39872</v>
      </c>
      <c r="B2765" s="16" t="s">
        <v>2519</v>
      </c>
      <c r="C2765" s="16" t="s">
        <v>23</v>
      </c>
      <c r="D2765" s="16" t="s">
        <v>27</v>
      </c>
      <c r="E2765" s="188" t="s">
        <v>8522</v>
      </c>
    </row>
    <row r="2766" spans="1:5" x14ac:dyDescent="0.25">
      <c r="A2766" s="356">
        <v>39873</v>
      </c>
      <c r="B2766" s="16" t="s">
        <v>2520</v>
      </c>
      <c r="C2766" s="16" t="s">
        <v>23</v>
      </c>
      <c r="D2766" s="16" t="s">
        <v>27</v>
      </c>
      <c r="E2766" s="188" t="s">
        <v>8523</v>
      </c>
    </row>
    <row r="2767" spans="1:5" x14ac:dyDescent="0.25">
      <c r="A2767" s="356">
        <v>39874</v>
      </c>
      <c r="B2767" s="16" t="s">
        <v>2521</v>
      </c>
      <c r="C2767" s="16" t="s">
        <v>23</v>
      </c>
      <c r="D2767" s="16" t="s">
        <v>27</v>
      </c>
      <c r="E2767" s="188" t="s">
        <v>8524</v>
      </c>
    </row>
    <row r="2768" spans="1:5" x14ac:dyDescent="0.25">
      <c r="A2768" s="356">
        <v>3674</v>
      </c>
      <c r="B2768" s="16" t="s">
        <v>2522</v>
      </c>
      <c r="C2768" s="16" t="s">
        <v>44</v>
      </c>
      <c r="D2768" s="16" t="s">
        <v>27</v>
      </c>
      <c r="E2768" s="188" t="s">
        <v>6297</v>
      </c>
    </row>
    <row r="2769" spans="1:5" x14ac:dyDescent="0.25">
      <c r="A2769" s="356">
        <v>3681</v>
      </c>
      <c r="B2769" s="16" t="s">
        <v>2523</v>
      </c>
      <c r="C2769" s="16" t="s">
        <v>44</v>
      </c>
      <c r="D2769" s="16" t="s">
        <v>27</v>
      </c>
      <c r="E2769" s="188" t="s">
        <v>6298</v>
      </c>
    </row>
    <row r="2770" spans="1:5" x14ac:dyDescent="0.25">
      <c r="A2770" s="356">
        <v>3676</v>
      </c>
      <c r="B2770" s="16" t="s">
        <v>2524</v>
      </c>
      <c r="C2770" s="16" t="s">
        <v>44</v>
      </c>
      <c r="D2770" s="16" t="s">
        <v>27</v>
      </c>
      <c r="E2770" s="188" t="s">
        <v>6299</v>
      </c>
    </row>
    <row r="2771" spans="1:5" x14ac:dyDescent="0.25">
      <c r="A2771" s="356">
        <v>3679</v>
      </c>
      <c r="B2771" s="16" t="s">
        <v>2525</v>
      </c>
      <c r="C2771" s="16" t="s">
        <v>44</v>
      </c>
      <c r="D2771" s="16" t="s">
        <v>27</v>
      </c>
      <c r="E2771" s="188" t="s">
        <v>6300</v>
      </c>
    </row>
    <row r="2772" spans="1:5" x14ac:dyDescent="0.25">
      <c r="A2772" s="356">
        <v>3672</v>
      </c>
      <c r="B2772" s="16" t="s">
        <v>2526</v>
      </c>
      <c r="C2772" s="16" t="s">
        <v>44</v>
      </c>
      <c r="D2772" s="16" t="s">
        <v>27</v>
      </c>
      <c r="E2772" s="188" t="s">
        <v>6105</v>
      </c>
    </row>
    <row r="2773" spans="1:5" x14ac:dyDescent="0.25">
      <c r="A2773" s="356">
        <v>3671</v>
      </c>
      <c r="B2773" s="16" t="s">
        <v>2527</v>
      </c>
      <c r="C2773" s="16" t="s">
        <v>44</v>
      </c>
      <c r="D2773" s="16" t="s">
        <v>27</v>
      </c>
      <c r="E2773" s="188" t="s">
        <v>6054</v>
      </c>
    </row>
    <row r="2774" spans="1:5" x14ac:dyDescent="0.25">
      <c r="A2774" s="356">
        <v>3673</v>
      </c>
      <c r="B2774" s="16" t="s">
        <v>2528</v>
      </c>
      <c r="C2774" s="16" t="s">
        <v>44</v>
      </c>
      <c r="D2774" s="16" t="s">
        <v>27</v>
      </c>
      <c r="E2774" s="188" t="s">
        <v>5698</v>
      </c>
    </row>
    <row r="2775" spans="1:5" x14ac:dyDescent="0.25">
      <c r="A2775" s="356">
        <v>38394</v>
      </c>
      <c r="B2775" s="16" t="s">
        <v>2529</v>
      </c>
      <c r="C2775" s="16" t="s">
        <v>23</v>
      </c>
      <c r="D2775" s="16" t="s">
        <v>24</v>
      </c>
      <c r="E2775" s="188" t="s">
        <v>8525</v>
      </c>
    </row>
    <row r="2776" spans="1:5" x14ac:dyDescent="0.25">
      <c r="A2776" s="356">
        <v>3729</v>
      </c>
      <c r="B2776" s="16" t="s">
        <v>2530</v>
      </c>
      <c r="C2776" s="16" t="s">
        <v>23</v>
      </c>
      <c r="D2776" s="16" t="s">
        <v>24</v>
      </c>
      <c r="E2776" s="188" t="s">
        <v>8526</v>
      </c>
    </row>
    <row r="2777" spans="1:5" x14ac:dyDescent="0.25">
      <c r="A2777" s="356">
        <v>39357</v>
      </c>
      <c r="B2777" s="16" t="s">
        <v>8527</v>
      </c>
      <c r="C2777" s="16" t="s">
        <v>23</v>
      </c>
      <c r="D2777" s="16" t="s">
        <v>27</v>
      </c>
      <c r="E2777" s="188" t="s">
        <v>8528</v>
      </c>
    </row>
    <row r="2778" spans="1:5" x14ac:dyDescent="0.25">
      <c r="A2778" s="356">
        <v>39358</v>
      </c>
      <c r="B2778" s="16" t="s">
        <v>8529</v>
      </c>
      <c r="C2778" s="16" t="s">
        <v>23</v>
      </c>
      <c r="D2778" s="16" t="s">
        <v>27</v>
      </c>
      <c r="E2778" s="188" t="s">
        <v>8530</v>
      </c>
    </row>
    <row r="2779" spans="1:5" x14ac:dyDescent="0.25">
      <c r="A2779" s="356">
        <v>39356</v>
      </c>
      <c r="B2779" s="16" t="s">
        <v>8531</v>
      </c>
      <c r="C2779" s="16" t="s">
        <v>23</v>
      </c>
      <c r="D2779" s="16" t="s">
        <v>27</v>
      </c>
      <c r="E2779" s="188" t="s">
        <v>8532</v>
      </c>
    </row>
    <row r="2780" spans="1:5" x14ac:dyDescent="0.25">
      <c r="A2780" s="356">
        <v>39355</v>
      </c>
      <c r="B2780" s="16" t="s">
        <v>8533</v>
      </c>
      <c r="C2780" s="16" t="s">
        <v>23</v>
      </c>
      <c r="D2780" s="16" t="s">
        <v>27</v>
      </c>
      <c r="E2780" s="188" t="s">
        <v>8534</v>
      </c>
    </row>
    <row r="2781" spans="1:5" x14ac:dyDescent="0.25">
      <c r="A2781" s="356">
        <v>39353</v>
      </c>
      <c r="B2781" s="16" t="s">
        <v>8535</v>
      </c>
      <c r="C2781" s="16" t="s">
        <v>23</v>
      </c>
      <c r="D2781" s="16" t="s">
        <v>27</v>
      </c>
      <c r="E2781" s="188" t="s">
        <v>8536</v>
      </c>
    </row>
    <row r="2782" spans="1:5" x14ac:dyDescent="0.25">
      <c r="A2782" s="356">
        <v>39354</v>
      </c>
      <c r="B2782" s="16" t="s">
        <v>8537</v>
      </c>
      <c r="C2782" s="16" t="s">
        <v>23</v>
      </c>
      <c r="D2782" s="16" t="s">
        <v>27</v>
      </c>
      <c r="E2782" s="188" t="s">
        <v>8538</v>
      </c>
    </row>
    <row r="2783" spans="1:5" x14ac:dyDescent="0.25">
      <c r="A2783" s="356">
        <v>39398</v>
      </c>
      <c r="B2783" s="16" t="s">
        <v>2531</v>
      </c>
      <c r="C2783" s="16" t="s">
        <v>23</v>
      </c>
      <c r="D2783" s="16" t="s">
        <v>24</v>
      </c>
      <c r="E2783" s="188" t="s">
        <v>8539</v>
      </c>
    </row>
    <row r="2784" spans="1:5" x14ac:dyDescent="0.25">
      <c r="A2784" s="356">
        <v>13343</v>
      </c>
      <c r="B2784" s="16" t="s">
        <v>2532</v>
      </c>
      <c r="C2784" s="16" t="s">
        <v>23</v>
      </c>
      <c r="D2784" s="16" t="s">
        <v>24</v>
      </c>
      <c r="E2784" s="188" t="s">
        <v>8540</v>
      </c>
    </row>
    <row r="2785" spans="1:5" x14ac:dyDescent="0.25">
      <c r="A2785" s="356">
        <v>12118</v>
      </c>
      <c r="B2785" s="16" t="s">
        <v>2533</v>
      </c>
      <c r="C2785" s="16" t="s">
        <v>23</v>
      </c>
      <c r="D2785" s="16" t="s">
        <v>24</v>
      </c>
      <c r="E2785" s="188" t="s">
        <v>6271</v>
      </c>
    </row>
    <row r="2786" spans="1:5" x14ac:dyDescent="0.25">
      <c r="A2786" s="356">
        <v>39482</v>
      </c>
      <c r="B2786" s="16" t="s">
        <v>8541</v>
      </c>
      <c r="C2786" s="16" t="s">
        <v>23</v>
      </c>
      <c r="D2786" s="16" t="s">
        <v>24</v>
      </c>
      <c r="E2786" s="188" t="s">
        <v>8542</v>
      </c>
    </row>
    <row r="2787" spans="1:5" x14ac:dyDescent="0.25">
      <c r="A2787" s="356">
        <v>39486</v>
      </c>
      <c r="B2787" s="16" t="s">
        <v>8543</v>
      </c>
      <c r="C2787" s="16" t="s">
        <v>23</v>
      </c>
      <c r="D2787" s="16" t="s">
        <v>24</v>
      </c>
      <c r="E2787" s="188" t="s">
        <v>8544</v>
      </c>
    </row>
    <row r="2788" spans="1:5" x14ac:dyDescent="0.25">
      <c r="A2788" s="356">
        <v>39484</v>
      </c>
      <c r="B2788" s="16" t="s">
        <v>8545</v>
      </c>
      <c r="C2788" s="16" t="s">
        <v>23</v>
      </c>
      <c r="D2788" s="16" t="s">
        <v>24</v>
      </c>
      <c r="E2788" s="188" t="s">
        <v>8542</v>
      </c>
    </row>
    <row r="2789" spans="1:5" x14ac:dyDescent="0.25">
      <c r="A2789" s="356">
        <v>39488</v>
      </c>
      <c r="B2789" s="16" t="s">
        <v>8546</v>
      </c>
      <c r="C2789" s="16" t="s">
        <v>23</v>
      </c>
      <c r="D2789" s="16" t="s">
        <v>24</v>
      </c>
      <c r="E2789" s="188" t="s">
        <v>8547</v>
      </c>
    </row>
    <row r="2790" spans="1:5" x14ac:dyDescent="0.25">
      <c r="A2790" s="356">
        <v>39485</v>
      </c>
      <c r="B2790" s="16" t="s">
        <v>8548</v>
      </c>
      <c r="C2790" s="16" t="s">
        <v>23</v>
      </c>
      <c r="D2790" s="16" t="s">
        <v>24</v>
      </c>
      <c r="E2790" s="188" t="s">
        <v>8542</v>
      </c>
    </row>
    <row r="2791" spans="1:5" x14ac:dyDescent="0.25">
      <c r="A2791" s="356">
        <v>39489</v>
      </c>
      <c r="B2791" s="16" t="s">
        <v>8549</v>
      </c>
      <c r="C2791" s="16" t="s">
        <v>23</v>
      </c>
      <c r="D2791" s="16" t="s">
        <v>24</v>
      </c>
      <c r="E2791" s="188" t="s">
        <v>8550</v>
      </c>
    </row>
    <row r="2792" spans="1:5" x14ac:dyDescent="0.25">
      <c r="A2792" s="356">
        <v>39490</v>
      </c>
      <c r="B2792" s="16" t="s">
        <v>8551</v>
      </c>
      <c r="C2792" s="16" t="s">
        <v>23</v>
      </c>
      <c r="D2792" s="16" t="s">
        <v>24</v>
      </c>
      <c r="E2792" s="188" t="s">
        <v>8552</v>
      </c>
    </row>
    <row r="2793" spans="1:5" x14ac:dyDescent="0.25">
      <c r="A2793" s="356">
        <v>39494</v>
      </c>
      <c r="B2793" s="16" t="s">
        <v>8553</v>
      </c>
      <c r="C2793" s="16" t="s">
        <v>23</v>
      </c>
      <c r="D2793" s="16" t="s">
        <v>24</v>
      </c>
      <c r="E2793" s="188" t="s">
        <v>8554</v>
      </c>
    </row>
    <row r="2794" spans="1:5" x14ac:dyDescent="0.25">
      <c r="A2794" s="356">
        <v>39495</v>
      </c>
      <c r="B2794" s="16" t="s">
        <v>8555</v>
      </c>
      <c r="C2794" s="16" t="s">
        <v>23</v>
      </c>
      <c r="D2794" s="16" t="s">
        <v>24</v>
      </c>
      <c r="E2794" s="188" t="s">
        <v>8556</v>
      </c>
    </row>
    <row r="2795" spans="1:5" x14ac:dyDescent="0.25">
      <c r="A2795" s="356">
        <v>39496</v>
      </c>
      <c r="B2795" s="16" t="s">
        <v>8557</v>
      </c>
      <c r="C2795" s="16" t="s">
        <v>23</v>
      </c>
      <c r="D2795" s="16" t="s">
        <v>24</v>
      </c>
      <c r="E2795" s="188" t="s">
        <v>8558</v>
      </c>
    </row>
    <row r="2796" spans="1:5" x14ac:dyDescent="0.25">
      <c r="A2796" s="356">
        <v>39492</v>
      </c>
      <c r="B2796" s="16" t="s">
        <v>8559</v>
      </c>
      <c r="C2796" s="16" t="s">
        <v>23</v>
      </c>
      <c r="D2796" s="16" t="s">
        <v>24</v>
      </c>
      <c r="E2796" s="188" t="s">
        <v>8560</v>
      </c>
    </row>
    <row r="2797" spans="1:5" x14ac:dyDescent="0.25">
      <c r="A2797" s="356">
        <v>39497</v>
      </c>
      <c r="B2797" s="16" t="s">
        <v>8561</v>
      </c>
      <c r="C2797" s="16" t="s">
        <v>23</v>
      </c>
      <c r="D2797" s="16" t="s">
        <v>24</v>
      </c>
      <c r="E2797" s="188" t="s">
        <v>8562</v>
      </c>
    </row>
    <row r="2798" spans="1:5" x14ac:dyDescent="0.25">
      <c r="A2798" s="356">
        <v>39493</v>
      </c>
      <c r="B2798" s="16" t="s">
        <v>8563</v>
      </c>
      <c r="C2798" s="16" t="s">
        <v>23</v>
      </c>
      <c r="D2798" s="16" t="s">
        <v>24</v>
      </c>
      <c r="E2798" s="188" t="s">
        <v>8564</v>
      </c>
    </row>
    <row r="2799" spans="1:5" x14ac:dyDescent="0.25">
      <c r="A2799" s="356">
        <v>39500</v>
      </c>
      <c r="B2799" s="16" t="s">
        <v>8565</v>
      </c>
      <c r="C2799" s="16" t="s">
        <v>23</v>
      </c>
      <c r="D2799" s="16" t="s">
        <v>24</v>
      </c>
      <c r="E2799" s="188" t="s">
        <v>8566</v>
      </c>
    </row>
    <row r="2800" spans="1:5" x14ac:dyDescent="0.25">
      <c r="A2800" s="356">
        <v>39498</v>
      </c>
      <c r="B2800" s="16" t="s">
        <v>8567</v>
      </c>
      <c r="C2800" s="16" t="s">
        <v>23</v>
      </c>
      <c r="D2800" s="16" t="s">
        <v>24</v>
      </c>
      <c r="E2800" s="188" t="s">
        <v>8568</v>
      </c>
    </row>
    <row r="2801" spans="1:5" x14ac:dyDescent="0.25">
      <c r="A2801" s="356">
        <v>43628</v>
      </c>
      <c r="B2801" s="16" t="s">
        <v>8569</v>
      </c>
      <c r="C2801" s="16" t="s">
        <v>23</v>
      </c>
      <c r="D2801" s="16" t="s">
        <v>24</v>
      </c>
      <c r="E2801" s="188" t="s">
        <v>8570</v>
      </c>
    </row>
    <row r="2802" spans="1:5" x14ac:dyDescent="0.25">
      <c r="A2802" s="356">
        <v>39501</v>
      </c>
      <c r="B2802" s="16" t="s">
        <v>8571</v>
      </c>
      <c r="C2802" s="16" t="s">
        <v>23</v>
      </c>
      <c r="D2802" s="16" t="s">
        <v>24</v>
      </c>
      <c r="E2802" s="188" t="s">
        <v>8572</v>
      </c>
    </row>
    <row r="2803" spans="1:5" x14ac:dyDescent="0.25">
      <c r="A2803" s="356">
        <v>39499</v>
      </c>
      <c r="B2803" s="16" t="s">
        <v>8573</v>
      </c>
      <c r="C2803" s="16" t="s">
        <v>23</v>
      </c>
      <c r="D2803" s="16" t="s">
        <v>24</v>
      </c>
      <c r="E2803" s="188" t="s">
        <v>8574</v>
      </c>
    </row>
    <row r="2804" spans="1:5" x14ac:dyDescent="0.25">
      <c r="A2804" s="356">
        <v>43621</v>
      </c>
      <c r="B2804" s="16" t="s">
        <v>8575</v>
      </c>
      <c r="C2804" s="16" t="s">
        <v>23</v>
      </c>
      <c r="D2804" s="16" t="s">
        <v>24</v>
      </c>
      <c r="E2804" s="188" t="s">
        <v>8576</v>
      </c>
    </row>
    <row r="2805" spans="1:5" x14ac:dyDescent="0.25">
      <c r="A2805" s="356">
        <v>3733</v>
      </c>
      <c r="B2805" s="16" t="s">
        <v>2534</v>
      </c>
      <c r="C2805" s="16" t="s">
        <v>26</v>
      </c>
      <c r="D2805" s="16" t="s">
        <v>27</v>
      </c>
      <c r="E2805" s="188" t="s">
        <v>8577</v>
      </c>
    </row>
    <row r="2806" spans="1:5" x14ac:dyDescent="0.25">
      <c r="A2806" s="356">
        <v>3731</v>
      </c>
      <c r="B2806" s="16" t="s">
        <v>2535</v>
      </c>
      <c r="C2806" s="16" t="s">
        <v>26</v>
      </c>
      <c r="D2806" s="16" t="s">
        <v>27</v>
      </c>
      <c r="E2806" s="188" t="s">
        <v>7980</v>
      </c>
    </row>
    <row r="2807" spans="1:5" x14ac:dyDescent="0.25">
      <c r="A2807" s="356">
        <v>38137</v>
      </c>
      <c r="B2807" s="16" t="s">
        <v>2536</v>
      </c>
      <c r="C2807" s="16" t="s">
        <v>26</v>
      </c>
      <c r="D2807" s="16" t="s">
        <v>27</v>
      </c>
      <c r="E2807" s="188" t="s">
        <v>5748</v>
      </c>
    </row>
    <row r="2808" spans="1:5" x14ac:dyDescent="0.25">
      <c r="A2808" s="356">
        <v>38135</v>
      </c>
      <c r="B2808" s="16" t="s">
        <v>2537</v>
      </c>
      <c r="C2808" s="16" t="s">
        <v>26</v>
      </c>
      <c r="D2808" s="16" t="s">
        <v>27</v>
      </c>
      <c r="E2808" s="188" t="s">
        <v>8578</v>
      </c>
    </row>
    <row r="2809" spans="1:5" x14ac:dyDescent="0.25">
      <c r="A2809" s="356">
        <v>38138</v>
      </c>
      <c r="B2809" s="16" t="s">
        <v>2538</v>
      </c>
      <c r="C2809" s="16" t="s">
        <v>26</v>
      </c>
      <c r="D2809" s="16" t="s">
        <v>27</v>
      </c>
      <c r="E2809" s="188" t="s">
        <v>6614</v>
      </c>
    </row>
    <row r="2810" spans="1:5" x14ac:dyDescent="0.25">
      <c r="A2810" s="356">
        <v>3736</v>
      </c>
      <c r="B2810" s="16" t="s">
        <v>2539</v>
      </c>
      <c r="C2810" s="16" t="s">
        <v>26</v>
      </c>
      <c r="D2810" s="16" t="s">
        <v>33</v>
      </c>
      <c r="E2810" s="188" t="s">
        <v>8579</v>
      </c>
    </row>
    <row r="2811" spans="1:5" x14ac:dyDescent="0.25">
      <c r="A2811" s="356">
        <v>3741</v>
      </c>
      <c r="B2811" s="16" t="s">
        <v>2540</v>
      </c>
      <c r="C2811" s="16" t="s">
        <v>26</v>
      </c>
      <c r="D2811" s="16" t="s">
        <v>24</v>
      </c>
      <c r="E2811" s="188" t="s">
        <v>8580</v>
      </c>
    </row>
    <row r="2812" spans="1:5" x14ac:dyDescent="0.25">
      <c r="A2812" s="356">
        <v>3745</v>
      </c>
      <c r="B2812" s="16" t="s">
        <v>2541</v>
      </c>
      <c r="C2812" s="16" t="s">
        <v>26</v>
      </c>
      <c r="D2812" s="16" t="s">
        <v>24</v>
      </c>
      <c r="E2812" s="188" t="s">
        <v>5791</v>
      </c>
    </row>
    <row r="2813" spans="1:5" x14ac:dyDescent="0.25">
      <c r="A2813" s="356">
        <v>3743</v>
      </c>
      <c r="B2813" s="16" t="s">
        <v>2542</v>
      </c>
      <c r="C2813" s="16" t="s">
        <v>26</v>
      </c>
      <c r="D2813" s="16" t="s">
        <v>24</v>
      </c>
      <c r="E2813" s="188" t="s">
        <v>8581</v>
      </c>
    </row>
    <row r="2814" spans="1:5" x14ac:dyDescent="0.25">
      <c r="A2814" s="356">
        <v>3744</v>
      </c>
      <c r="B2814" s="16" t="s">
        <v>2543</v>
      </c>
      <c r="C2814" s="16" t="s">
        <v>26</v>
      </c>
      <c r="D2814" s="16" t="s">
        <v>24</v>
      </c>
      <c r="E2814" s="188" t="s">
        <v>8582</v>
      </c>
    </row>
    <row r="2815" spans="1:5" x14ac:dyDescent="0.25">
      <c r="A2815" s="356">
        <v>3739</v>
      </c>
      <c r="B2815" s="16" t="s">
        <v>2544</v>
      </c>
      <c r="C2815" s="16" t="s">
        <v>26</v>
      </c>
      <c r="D2815" s="16" t="s">
        <v>24</v>
      </c>
      <c r="E2815" s="188" t="s">
        <v>8583</v>
      </c>
    </row>
    <row r="2816" spans="1:5" x14ac:dyDescent="0.25">
      <c r="A2816" s="356">
        <v>3737</v>
      </c>
      <c r="B2816" s="16" t="s">
        <v>2545</v>
      </c>
      <c r="C2816" s="16" t="s">
        <v>26</v>
      </c>
      <c r="D2816" s="16" t="s">
        <v>24</v>
      </c>
      <c r="E2816" s="188" t="s">
        <v>8584</v>
      </c>
    </row>
    <row r="2817" spans="1:5" x14ac:dyDescent="0.25">
      <c r="A2817" s="356">
        <v>3738</v>
      </c>
      <c r="B2817" s="16" t="s">
        <v>2546</v>
      </c>
      <c r="C2817" s="16" t="s">
        <v>26</v>
      </c>
      <c r="D2817" s="16" t="s">
        <v>24</v>
      </c>
      <c r="E2817" s="188" t="s">
        <v>8585</v>
      </c>
    </row>
    <row r="2818" spans="1:5" x14ac:dyDescent="0.25">
      <c r="A2818" s="356">
        <v>3747</v>
      </c>
      <c r="B2818" s="16" t="s">
        <v>2547</v>
      </c>
      <c r="C2818" s="16" t="s">
        <v>26</v>
      </c>
      <c r="D2818" s="16" t="s">
        <v>24</v>
      </c>
      <c r="E2818" s="188" t="s">
        <v>8582</v>
      </c>
    </row>
    <row r="2819" spans="1:5" x14ac:dyDescent="0.25">
      <c r="A2819" s="356">
        <v>11649</v>
      </c>
      <c r="B2819" s="16" t="s">
        <v>2548</v>
      </c>
      <c r="C2819" s="16" t="s">
        <v>23</v>
      </c>
      <c r="D2819" s="16" t="s">
        <v>24</v>
      </c>
      <c r="E2819" s="188" t="s">
        <v>8586</v>
      </c>
    </row>
    <row r="2820" spans="1:5" x14ac:dyDescent="0.25">
      <c r="A2820" s="356">
        <v>11650</v>
      </c>
      <c r="B2820" s="16" t="s">
        <v>2549</v>
      </c>
      <c r="C2820" s="16" t="s">
        <v>23</v>
      </c>
      <c r="D2820" s="16" t="s">
        <v>24</v>
      </c>
      <c r="E2820" s="188" t="s">
        <v>8587</v>
      </c>
    </row>
    <row r="2821" spans="1:5" x14ac:dyDescent="0.25">
      <c r="A2821" s="356">
        <v>3742</v>
      </c>
      <c r="B2821" s="16" t="s">
        <v>2550</v>
      </c>
      <c r="C2821" s="16" t="s">
        <v>26</v>
      </c>
      <c r="D2821" s="16" t="s">
        <v>24</v>
      </c>
      <c r="E2821" s="188" t="s">
        <v>8035</v>
      </c>
    </row>
    <row r="2822" spans="1:5" x14ac:dyDescent="0.25">
      <c r="A2822" s="356">
        <v>3746</v>
      </c>
      <c r="B2822" s="16" t="s">
        <v>2551</v>
      </c>
      <c r="C2822" s="16" t="s">
        <v>26</v>
      </c>
      <c r="D2822" s="16" t="s">
        <v>24</v>
      </c>
      <c r="E2822" s="188" t="s">
        <v>8588</v>
      </c>
    </row>
    <row r="2823" spans="1:5" x14ac:dyDescent="0.25">
      <c r="A2823" s="356">
        <v>21106</v>
      </c>
      <c r="B2823" s="16" t="s">
        <v>2552</v>
      </c>
      <c r="C2823" s="16" t="s">
        <v>48</v>
      </c>
      <c r="D2823" s="16" t="s">
        <v>27</v>
      </c>
      <c r="E2823" s="188" t="s">
        <v>8589</v>
      </c>
    </row>
    <row r="2824" spans="1:5" x14ac:dyDescent="0.25">
      <c r="A2824" s="356">
        <v>3755</v>
      </c>
      <c r="B2824" s="16" t="s">
        <v>2553</v>
      </c>
      <c r="C2824" s="16" t="s">
        <v>23</v>
      </c>
      <c r="D2824" s="16" t="s">
        <v>27</v>
      </c>
      <c r="E2824" s="188" t="s">
        <v>6000</v>
      </c>
    </row>
    <row r="2825" spans="1:5" x14ac:dyDescent="0.25">
      <c r="A2825" s="356">
        <v>3750</v>
      </c>
      <c r="B2825" s="16" t="s">
        <v>2554</v>
      </c>
      <c r="C2825" s="16" t="s">
        <v>23</v>
      </c>
      <c r="D2825" s="16" t="s">
        <v>27</v>
      </c>
      <c r="E2825" s="188" t="s">
        <v>6306</v>
      </c>
    </row>
    <row r="2826" spans="1:5" x14ac:dyDescent="0.25">
      <c r="A2826" s="356">
        <v>3756</v>
      </c>
      <c r="B2826" s="16" t="s">
        <v>2555</v>
      </c>
      <c r="C2826" s="16" t="s">
        <v>23</v>
      </c>
      <c r="D2826" s="16" t="s">
        <v>27</v>
      </c>
      <c r="E2826" s="188" t="s">
        <v>6307</v>
      </c>
    </row>
    <row r="2827" spans="1:5" x14ac:dyDescent="0.25">
      <c r="A2827" s="356">
        <v>39377</v>
      </c>
      <c r="B2827" s="16" t="s">
        <v>2556</v>
      </c>
      <c r="C2827" s="16" t="s">
        <v>23</v>
      </c>
      <c r="D2827" s="16" t="s">
        <v>27</v>
      </c>
      <c r="E2827" s="188" t="s">
        <v>6308</v>
      </c>
    </row>
    <row r="2828" spans="1:5" x14ac:dyDescent="0.25">
      <c r="A2828" s="356">
        <v>38191</v>
      </c>
      <c r="B2828" s="16" t="s">
        <v>2557</v>
      </c>
      <c r="C2828" s="16" t="s">
        <v>23</v>
      </c>
      <c r="D2828" s="16" t="s">
        <v>27</v>
      </c>
      <c r="E2828" s="188" t="s">
        <v>6309</v>
      </c>
    </row>
    <row r="2829" spans="1:5" x14ac:dyDescent="0.25">
      <c r="A2829" s="356">
        <v>39381</v>
      </c>
      <c r="B2829" s="16" t="s">
        <v>2558</v>
      </c>
      <c r="C2829" s="16" t="s">
        <v>23</v>
      </c>
      <c r="D2829" s="16" t="s">
        <v>27</v>
      </c>
      <c r="E2829" s="188" t="s">
        <v>5620</v>
      </c>
    </row>
    <row r="2830" spans="1:5" x14ac:dyDescent="0.25">
      <c r="A2830" s="356">
        <v>38780</v>
      </c>
      <c r="B2830" s="16" t="s">
        <v>2559</v>
      </c>
      <c r="C2830" s="16" t="s">
        <v>23</v>
      </c>
      <c r="D2830" s="16" t="s">
        <v>27</v>
      </c>
      <c r="E2830" s="188" t="s">
        <v>6310</v>
      </c>
    </row>
    <row r="2831" spans="1:5" x14ac:dyDescent="0.25">
      <c r="A2831" s="356">
        <v>38781</v>
      </c>
      <c r="B2831" s="16" t="s">
        <v>2560</v>
      </c>
      <c r="C2831" s="16" t="s">
        <v>23</v>
      </c>
      <c r="D2831" s="16" t="s">
        <v>27</v>
      </c>
      <c r="E2831" s="188" t="s">
        <v>6089</v>
      </c>
    </row>
    <row r="2832" spans="1:5" x14ac:dyDescent="0.25">
      <c r="A2832" s="356">
        <v>38192</v>
      </c>
      <c r="B2832" s="16" t="s">
        <v>2561</v>
      </c>
      <c r="C2832" s="16" t="s">
        <v>23</v>
      </c>
      <c r="D2832" s="16" t="s">
        <v>27</v>
      </c>
      <c r="E2832" s="188" t="s">
        <v>6311</v>
      </c>
    </row>
    <row r="2833" spans="1:5" x14ac:dyDescent="0.25">
      <c r="A2833" s="356">
        <v>3753</v>
      </c>
      <c r="B2833" s="16" t="s">
        <v>2562</v>
      </c>
      <c r="C2833" s="16" t="s">
        <v>23</v>
      </c>
      <c r="D2833" s="16" t="s">
        <v>27</v>
      </c>
      <c r="E2833" s="188" t="s">
        <v>6312</v>
      </c>
    </row>
    <row r="2834" spans="1:5" x14ac:dyDescent="0.25">
      <c r="A2834" s="356">
        <v>38782</v>
      </c>
      <c r="B2834" s="16" t="s">
        <v>2563</v>
      </c>
      <c r="C2834" s="16" t="s">
        <v>23</v>
      </c>
      <c r="D2834" s="16" t="s">
        <v>27</v>
      </c>
      <c r="E2834" s="188" t="s">
        <v>5792</v>
      </c>
    </row>
    <row r="2835" spans="1:5" x14ac:dyDescent="0.25">
      <c r="A2835" s="356">
        <v>38778</v>
      </c>
      <c r="B2835" s="16" t="s">
        <v>2564</v>
      </c>
      <c r="C2835" s="16" t="s">
        <v>23</v>
      </c>
      <c r="D2835" s="16" t="s">
        <v>27</v>
      </c>
      <c r="E2835" s="188" t="s">
        <v>5892</v>
      </c>
    </row>
    <row r="2836" spans="1:5" x14ac:dyDescent="0.25">
      <c r="A2836" s="356">
        <v>38779</v>
      </c>
      <c r="B2836" s="16" t="s">
        <v>2565</v>
      </c>
      <c r="C2836" s="16" t="s">
        <v>23</v>
      </c>
      <c r="D2836" s="16" t="s">
        <v>27</v>
      </c>
      <c r="E2836" s="188" t="s">
        <v>6313</v>
      </c>
    </row>
    <row r="2837" spans="1:5" x14ac:dyDescent="0.25">
      <c r="A2837" s="356">
        <v>39388</v>
      </c>
      <c r="B2837" s="16" t="s">
        <v>2566</v>
      </c>
      <c r="C2837" s="16" t="s">
        <v>23</v>
      </c>
      <c r="D2837" s="16" t="s">
        <v>24</v>
      </c>
      <c r="E2837" s="188" t="s">
        <v>5878</v>
      </c>
    </row>
    <row r="2838" spans="1:5" x14ac:dyDescent="0.25">
      <c r="A2838" s="356">
        <v>39387</v>
      </c>
      <c r="B2838" s="16" t="s">
        <v>2567</v>
      </c>
      <c r="C2838" s="16" t="s">
        <v>23</v>
      </c>
      <c r="D2838" s="16" t="s">
        <v>24</v>
      </c>
      <c r="E2838" s="188" t="s">
        <v>7998</v>
      </c>
    </row>
    <row r="2839" spans="1:5" x14ac:dyDescent="0.25">
      <c r="A2839" s="356">
        <v>39386</v>
      </c>
      <c r="B2839" s="16" t="s">
        <v>2568</v>
      </c>
      <c r="C2839" s="16" t="s">
        <v>23</v>
      </c>
      <c r="D2839" s="16" t="s">
        <v>24</v>
      </c>
      <c r="E2839" s="188" t="s">
        <v>5980</v>
      </c>
    </row>
    <row r="2840" spans="1:5" x14ac:dyDescent="0.25">
      <c r="A2840" s="356">
        <v>38194</v>
      </c>
      <c r="B2840" s="16" t="s">
        <v>2569</v>
      </c>
      <c r="C2840" s="16" t="s">
        <v>23</v>
      </c>
      <c r="D2840" s="16" t="s">
        <v>33</v>
      </c>
      <c r="E2840" s="188" t="s">
        <v>5528</v>
      </c>
    </row>
    <row r="2841" spans="1:5" x14ac:dyDescent="0.25">
      <c r="A2841" s="356">
        <v>38193</v>
      </c>
      <c r="B2841" s="16" t="s">
        <v>2570</v>
      </c>
      <c r="C2841" s="16" t="s">
        <v>23</v>
      </c>
      <c r="D2841" s="16" t="s">
        <v>24</v>
      </c>
      <c r="E2841" s="188" t="s">
        <v>8590</v>
      </c>
    </row>
    <row r="2842" spans="1:5" x14ac:dyDescent="0.25">
      <c r="A2842" s="356">
        <v>12216</v>
      </c>
      <c r="B2842" s="16" t="s">
        <v>2571</v>
      </c>
      <c r="C2842" s="16" t="s">
        <v>23</v>
      </c>
      <c r="D2842" s="16" t="s">
        <v>27</v>
      </c>
      <c r="E2842" s="188" t="s">
        <v>6315</v>
      </c>
    </row>
    <row r="2843" spans="1:5" x14ac:dyDescent="0.25">
      <c r="A2843" s="356">
        <v>3757</v>
      </c>
      <c r="B2843" s="16" t="s">
        <v>2572</v>
      </c>
      <c r="C2843" s="16" t="s">
        <v>23</v>
      </c>
      <c r="D2843" s="16" t="s">
        <v>27</v>
      </c>
      <c r="E2843" s="188" t="s">
        <v>6316</v>
      </c>
    </row>
    <row r="2844" spans="1:5" x14ac:dyDescent="0.25">
      <c r="A2844" s="356">
        <v>3758</v>
      </c>
      <c r="B2844" s="16" t="s">
        <v>2573</v>
      </c>
      <c r="C2844" s="16" t="s">
        <v>23</v>
      </c>
      <c r="D2844" s="16" t="s">
        <v>27</v>
      </c>
      <c r="E2844" s="188" t="s">
        <v>6317</v>
      </c>
    </row>
    <row r="2845" spans="1:5" x14ac:dyDescent="0.25">
      <c r="A2845" s="356">
        <v>12214</v>
      </c>
      <c r="B2845" s="16" t="s">
        <v>2574</v>
      </c>
      <c r="C2845" s="16" t="s">
        <v>23</v>
      </c>
      <c r="D2845" s="16" t="s">
        <v>27</v>
      </c>
      <c r="E2845" s="188" t="s">
        <v>6318</v>
      </c>
    </row>
    <row r="2846" spans="1:5" x14ac:dyDescent="0.25">
      <c r="A2846" s="356">
        <v>3749</v>
      </c>
      <c r="B2846" s="16" t="s">
        <v>2575</v>
      </c>
      <c r="C2846" s="16" t="s">
        <v>23</v>
      </c>
      <c r="D2846" s="16" t="s">
        <v>27</v>
      </c>
      <c r="E2846" s="188" t="s">
        <v>6319</v>
      </c>
    </row>
    <row r="2847" spans="1:5" x14ac:dyDescent="0.25">
      <c r="A2847" s="356">
        <v>3751</v>
      </c>
      <c r="B2847" s="16" t="s">
        <v>2576</v>
      </c>
      <c r="C2847" s="16" t="s">
        <v>23</v>
      </c>
      <c r="D2847" s="16" t="s">
        <v>27</v>
      </c>
      <c r="E2847" s="188" t="s">
        <v>6320</v>
      </c>
    </row>
    <row r="2848" spans="1:5" x14ac:dyDescent="0.25">
      <c r="A2848" s="356">
        <v>39376</v>
      </c>
      <c r="B2848" s="16" t="s">
        <v>2577</v>
      </c>
      <c r="C2848" s="16" t="s">
        <v>23</v>
      </c>
      <c r="D2848" s="16" t="s">
        <v>27</v>
      </c>
      <c r="E2848" s="188" t="s">
        <v>6321</v>
      </c>
    </row>
    <row r="2849" spans="1:5" x14ac:dyDescent="0.25">
      <c r="A2849" s="356">
        <v>3752</v>
      </c>
      <c r="B2849" s="16" t="s">
        <v>2578</v>
      </c>
      <c r="C2849" s="16" t="s">
        <v>23</v>
      </c>
      <c r="D2849" s="16" t="s">
        <v>27</v>
      </c>
      <c r="E2849" s="188" t="s">
        <v>6322</v>
      </c>
    </row>
    <row r="2850" spans="1:5" x14ac:dyDescent="0.25">
      <c r="A2850" s="356">
        <v>746</v>
      </c>
      <c r="B2850" s="16" t="s">
        <v>2579</v>
      </c>
      <c r="C2850" s="16" t="s">
        <v>23</v>
      </c>
      <c r="D2850" s="16" t="s">
        <v>33</v>
      </c>
      <c r="E2850" s="188" t="s">
        <v>8591</v>
      </c>
    </row>
    <row r="2851" spans="1:5" x14ac:dyDescent="0.25">
      <c r="A2851" s="356">
        <v>36521</v>
      </c>
      <c r="B2851" s="16" t="s">
        <v>2580</v>
      </c>
      <c r="C2851" s="16" t="s">
        <v>23</v>
      </c>
      <c r="D2851" s="16" t="s">
        <v>24</v>
      </c>
      <c r="E2851" s="188" t="s">
        <v>8592</v>
      </c>
    </row>
    <row r="2852" spans="1:5" x14ac:dyDescent="0.25">
      <c r="A2852" s="356">
        <v>36794</v>
      </c>
      <c r="B2852" s="16" t="s">
        <v>2581</v>
      </c>
      <c r="C2852" s="16" t="s">
        <v>23</v>
      </c>
      <c r="D2852" s="16" t="s">
        <v>24</v>
      </c>
      <c r="E2852" s="188" t="s">
        <v>8593</v>
      </c>
    </row>
    <row r="2853" spans="1:5" x14ac:dyDescent="0.25">
      <c r="A2853" s="356">
        <v>10426</v>
      </c>
      <c r="B2853" s="16" t="s">
        <v>2582</v>
      </c>
      <c r="C2853" s="16" t="s">
        <v>23</v>
      </c>
      <c r="D2853" s="16" t="s">
        <v>24</v>
      </c>
      <c r="E2853" s="188" t="s">
        <v>8594</v>
      </c>
    </row>
    <row r="2854" spans="1:5" x14ac:dyDescent="0.25">
      <c r="A2854" s="356">
        <v>10425</v>
      </c>
      <c r="B2854" s="16" t="s">
        <v>2583</v>
      </c>
      <c r="C2854" s="16" t="s">
        <v>23</v>
      </c>
      <c r="D2854" s="16" t="s">
        <v>24</v>
      </c>
      <c r="E2854" s="188" t="s">
        <v>8595</v>
      </c>
    </row>
    <row r="2855" spans="1:5" x14ac:dyDescent="0.25">
      <c r="A2855" s="356">
        <v>10431</v>
      </c>
      <c r="B2855" s="16" t="s">
        <v>2584</v>
      </c>
      <c r="C2855" s="16" t="s">
        <v>23</v>
      </c>
      <c r="D2855" s="16" t="s">
        <v>24</v>
      </c>
      <c r="E2855" s="188" t="s">
        <v>8596</v>
      </c>
    </row>
    <row r="2856" spans="1:5" x14ac:dyDescent="0.25">
      <c r="A2856" s="356">
        <v>10429</v>
      </c>
      <c r="B2856" s="16" t="s">
        <v>2585</v>
      </c>
      <c r="C2856" s="16" t="s">
        <v>23</v>
      </c>
      <c r="D2856" s="16" t="s">
        <v>24</v>
      </c>
      <c r="E2856" s="188" t="s">
        <v>8597</v>
      </c>
    </row>
    <row r="2857" spans="1:5" x14ac:dyDescent="0.25">
      <c r="A2857" s="356">
        <v>20269</v>
      </c>
      <c r="B2857" s="16" t="s">
        <v>2586</v>
      </c>
      <c r="C2857" s="16" t="s">
        <v>23</v>
      </c>
      <c r="D2857" s="16" t="s">
        <v>24</v>
      </c>
      <c r="E2857" s="188" t="s">
        <v>8598</v>
      </c>
    </row>
    <row r="2858" spans="1:5" x14ac:dyDescent="0.25">
      <c r="A2858" s="356">
        <v>20270</v>
      </c>
      <c r="B2858" s="16" t="s">
        <v>2587</v>
      </c>
      <c r="C2858" s="16" t="s">
        <v>23</v>
      </c>
      <c r="D2858" s="16" t="s">
        <v>24</v>
      </c>
      <c r="E2858" s="188" t="s">
        <v>8599</v>
      </c>
    </row>
    <row r="2859" spans="1:5" x14ac:dyDescent="0.25">
      <c r="A2859" s="356">
        <v>11696</v>
      </c>
      <c r="B2859" s="16" t="s">
        <v>2588</v>
      </c>
      <c r="C2859" s="16" t="s">
        <v>23</v>
      </c>
      <c r="D2859" s="16" t="s">
        <v>24</v>
      </c>
      <c r="E2859" s="188" t="s">
        <v>8600</v>
      </c>
    </row>
    <row r="2860" spans="1:5" x14ac:dyDescent="0.25">
      <c r="A2860" s="356">
        <v>10427</v>
      </c>
      <c r="B2860" s="16" t="s">
        <v>2589</v>
      </c>
      <c r="C2860" s="16" t="s">
        <v>23</v>
      </c>
      <c r="D2860" s="16" t="s">
        <v>24</v>
      </c>
      <c r="E2860" s="188" t="s">
        <v>8601</v>
      </c>
    </row>
    <row r="2861" spans="1:5" x14ac:dyDescent="0.25">
      <c r="A2861" s="356">
        <v>10428</v>
      </c>
      <c r="B2861" s="16" t="s">
        <v>2590</v>
      </c>
      <c r="C2861" s="16" t="s">
        <v>23</v>
      </c>
      <c r="D2861" s="16" t="s">
        <v>24</v>
      </c>
      <c r="E2861" s="188" t="s">
        <v>8602</v>
      </c>
    </row>
    <row r="2862" spans="1:5" x14ac:dyDescent="0.25">
      <c r="A2862" s="356">
        <v>2354</v>
      </c>
      <c r="B2862" s="16" t="s">
        <v>2591</v>
      </c>
      <c r="C2862" s="16" t="s">
        <v>29</v>
      </c>
      <c r="D2862" s="16" t="s">
        <v>24</v>
      </c>
      <c r="E2862" s="188" t="s">
        <v>6100</v>
      </c>
    </row>
    <row r="2863" spans="1:5" x14ac:dyDescent="0.25">
      <c r="A2863" s="356">
        <v>40932</v>
      </c>
      <c r="B2863" s="16" t="s">
        <v>2592</v>
      </c>
      <c r="C2863" s="16" t="s">
        <v>206</v>
      </c>
      <c r="D2863" s="16" t="s">
        <v>24</v>
      </c>
      <c r="E2863" s="188" t="s">
        <v>8603</v>
      </c>
    </row>
    <row r="2864" spans="1:5" x14ac:dyDescent="0.25">
      <c r="A2864" s="356">
        <v>10853</v>
      </c>
      <c r="B2864" s="16" t="s">
        <v>2593</v>
      </c>
      <c r="C2864" s="16" t="s">
        <v>23</v>
      </c>
      <c r="D2864" s="16" t="s">
        <v>24</v>
      </c>
      <c r="E2864" s="188" t="s">
        <v>8604</v>
      </c>
    </row>
    <row r="2865" spans="1:5" x14ac:dyDescent="0.25">
      <c r="A2865" s="356">
        <v>5093</v>
      </c>
      <c r="B2865" s="16" t="s">
        <v>2594</v>
      </c>
      <c r="C2865" s="16" t="s">
        <v>454</v>
      </c>
      <c r="D2865" s="16" t="s">
        <v>24</v>
      </c>
      <c r="E2865" s="188" t="s">
        <v>8605</v>
      </c>
    </row>
    <row r="2866" spans="1:5" x14ac:dyDescent="0.25">
      <c r="A2866" s="356">
        <v>37768</v>
      </c>
      <c r="B2866" s="16" t="s">
        <v>2595</v>
      </c>
      <c r="C2866" s="16" t="s">
        <v>23</v>
      </c>
      <c r="D2866" s="16" t="s">
        <v>27</v>
      </c>
      <c r="E2866" s="188" t="s">
        <v>6324</v>
      </c>
    </row>
    <row r="2867" spans="1:5" x14ac:dyDescent="0.25">
      <c r="A2867" s="356">
        <v>37773</v>
      </c>
      <c r="B2867" s="16" t="s">
        <v>2596</v>
      </c>
      <c r="C2867" s="16" t="s">
        <v>23</v>
      </c>
      <c r="D2867" s="16" t="s">
        <v>27</v>
      </c>
      <c r="E2867" s="188" t="s">
        <v>6325</v>
      </c>
    </row>
    <row r="2868" spans="1:5" x14ac:dyDescent="0.25">
      <c r="A2868" s="356">
        <v>37769</v>
      </c>
      <c r="B2868" s="16" t="s">
        <v>2597</v>
      </c>
      <c r="C2868" s="16" t="s">
        <v>23</v>
      </c>
      <c r="D2868" s="16" t="s">
        <v>27</v>
      </c>
      <c r="E2868" s="188" t="s">
        <v>6326</v>
      </c>
    </row>
    <row r="2869" spans="1:5" x14ac:dyDescent="0.25">
      <c r="A2869" s="356">
        <v>37770</v>
      </c>
      <c r="B2869" s="16" t="s">
        <v>2598</v>
      </c>
      <c r="C2869" s="16" t="s">
        <v>23</v>
      </c>
      <c r="D2869" s="16" t="s">
        <v>27</v>
      </c>
      <c r="E2869" s="188" t="s">
        <v>6327</v>
      </c>
    </row>
    <row r="2870" spans="1:5" x14ac:dyDescent="0.25">
      <c r="A2870" s="356">
        <v>38382</v>
      </c>
      <c r="B2870" s="16" t="s">
        <v>2599</v>
      </c>
      <c r="C2870" s="16" t="s">
        <v>23</v>
      </c>
      <c r="D2870" s="16" t="s">
        <v>24</v>
      </c>
      <c r="E2870" s="188" t="s">
        <v>8132</v>
      </c>
    </row>
    <row r="2871" spans="1:5" x14ac:dyDescent="0.25">
      <c r="A2871" s="356">
        <v>6091</v>
      </c>
      <c r="B2871" s="16" t="s">
        <v>2600</v>
      </c>
      <c r="C2871" s="16" t="s">
        <v>97</v>
      </c>
      <c r="D2871" s="16" t="s">
        <v>24</v>
      </c>
      <c r="E2871" s="188" t="s">
        <v>5904</v>
      </c>
    </row>
    <row r="2872" spans="1:5" x14ac:dyDescent="0.25">
      <c r="A2872" s="356">
        <v>38383</v>
      </c>
      <c r="B2872" s="16" t="s">
        <v>2601</v>
      </c>
      <c r="C2872" s="16" t="s">
        <v>23</v>
      </c>
      <c r="D2872" s="16" t="s">
        <v>24</v>
      </c>
      <c r="E2872" s="188" t="s">
        <v>6389</v>
      </c>
    </row>
    <row r="2873" spans="1:5" x14ac:dyDescent="0.25">
      <c r="A2873" s="356">
        <v>3768</v>
      </c>
      <c r="B2873" s="16" t="s">
        <v>2602</v>
      </c>
      <c r="C2873" s="16" t="s">
        <v>23</v>
      </c>
      <c r="D2873" s="16" t="s">
        <v>24</v>
      </c>
      <c r="E2873" s="188" t="s">
        <v>5766</v>
      </c>
    </row>
    <row r="2874" spans="1:5" x14ac:dyDescent="0.25">
      <c r="A2874" s="356">
        <v>3767</v>
      </c>
      <c r="B2874" s="16" t="s">
        <v>2603</v>
      </c>
      <c r="C2874" s="16" t="s">
        <v>23</v>
      </c>
      <c r="D2874" s="16" t="s">
        <v>24</v>
      </c>
      <c r="E2874" s="188" t="s">
        <v>6205</v>
      </c>
    </row>
    <row r="2875" spans="1:5" x14ac:dyDescent="0.25">
      <c r="A2875" s="356">
        <v>13192</v>
      </c>
      <c r="B2875" s="16" t="s">
        <v>2604</v>
      </c>
      <c r="C2875" s="16" t="s">
        <v>23</v>
      </c>
      <c r="D2875" s="16" t="s">
        <v>24</v>
      </c>
      <c r="E2875" s="188" t="s">
        <v>8606</v>
      </c>
    </row>
    <row r="2876" spans="1:5" x14ac:dyDescent="0.25">
      <c r="A2876" s="356">
        <v>38413</v>
      </c>
      <c r="B2876" s="16" t="s">
        <v>2605</v>
      </c>
      <c r="C2876" s="16" t="s">
        <v>23</v>
      </c>
      <c r="D2876" s="16" t="s">
        <v>24</v>
      </c>
      <c r="E2876" s="188" t="s">
        <v>8607</v>
      </c>
    </row>
    <row r="2877" spans="1:5" x14ac:dyDescent="0.25">
      <c r="A2877" s="356">
        <v>42440</v>
      </c>
      <c r="B2877" s="16" t="s">
        <v>2606</v>
      </c>
      <c r="C2877" s="16" t="s">
        <v>23</v>
      </c>
      <c r="D2877" s="16" t="s">
        <v>27</v>
      </c>
      <c r="E2877" s="188" t="s">
        <v>8608</v>
      </c>
    </row>
    <row r="2878" spans="1:5" x14ac:dyDescent="0.25">
      <c r="A2878" s="356">
        <v>20193</v>
      </c>
      <c r="B2878" s="16" t="s">
        <v>2607</v>
      </c>
      <c r="C2878" s="16" t="s">
        <v>2608</v>
      </c>
      <c r="D2878" s="16" t="s">
        <v>24</v>
      </c>
      <c r="E2878" s="188" t="s">
        <v>6133</v>
      </c>
    </row>
    <row r="2879" spans="1:5" x14ac:dyDescent="0.25">
      <c r="A2879" s="356">
        <v>10527</v>
      </c>
      <c r="B2879" s="16" t="s">
        <v>8609</v>
      </c>
      <c r="C2879" s="16" t="s">
        <v>2609</v>
      </c>
      <c r="D2879" s="16" t="s">
        <v>33</v>
      </c>
      <c r="E2879" s="188" t="s">
        <v>6115</v>
      </c>
    </row>
    <row r="2880" spans="1:5" x14ac:dyDescent="0.25">
      <c r="A2880" s="356">
        <v>41805</v>
      </c>
      <c r="B2880" s="16" t="s">
        <v>2610</v>
      </c>
      <c r="C2880" s="16" t="s">
        <v>206</v>
      </c>
      <c r="D2880" s="16" t="s">
        <v>27</v>
      </c>
      <c r="E2880" s="188" t="s">
        <v>8610</v>
      </c>
    </row>
    <row r="2881" spans="1:5" x14ac:dyDescent="0.25">
      <c r="A2881" s="356">
        <v>40271</v>
      </c>
      <c r="B2881" s="16" t="s">
        <v>2611</v>
      </c>
      <c r="C2881" s="16" t="s">
        <v>206</v>
      </c>
      <c r="D2881" s="16" t="s">
        <v>24</v>
      </c>
      <c r="E2881" s="188" t="s">
        <v>6328</v>
      </c>
    </row>
    <row r="2882" spans="1:5" x14ac:dyDescent="0.25">
      <c r="A2882" s="356">
        <v>40287</v>
      </c>
      <c r="B2882" s="16" t="s">
        <v>2612</v>
      </c>
      <c r="C2882" s="16" t="s">
        <v>206</v>
      </c>
      <c r="D2882" s="16" t="s">
        <v>24</v>
      </c>
      <c r="E2882" s="188" t="s">
        <v>5790</v>
      </c>
    </row>
    <row r="2883" spans="1:5" x14ac:dyDescent="0.25">
      <c r="A2883" s="356">
        <v>40295</v>
      </c>
      <c r="B2883" s="16" t="s">
        <v>2613</v>
      </c>
      <c r="C2883" s="16" t="s">
        <v>29</v>
      </c>
      <c r="D2883" s="16" t="s">
        <v>27</v>
      </c>
      <c r="E2883" s="188" t="s">
        <v>6098</v>
      </c>
    </row>
    <row r="2884" spans="1:5" x14ac:dyDescent="0.25">
      <c r="A2884" s="356">
        <v>745</v>
      </c>
      <c r="B2884" s="16" t="s">
        <v>2614</v>
      </c>
      <c r="C2884" s="16" t="s">
        <v>29</v>
      </c>
      <c r="D2884" s="16" t="s">
        <v>27</v>
      </c>
      <c r="E2884" s="188" t="s">
        <v>7206</v>
      </c>
    </row>
    <row r="2885" spans="1:5" x14ac:dyDescent="0.25">
      <c r="A2885" s="356">
        <v>4084</v>
      </c>
      <c r="B2885" s="16" t="s">
        <v>2615</v>
      </c>
      <c r="C2885" s="16" t="s">
        <v>29</v>
      </c>
      <c r="D2885" s="16" t="s">
        <v>27</v>
      </c>
      <c r="E2885" s="188" t="s">
        <v>6329</v>
      </c>
    </row>
    <row r="2886" spans="1:5" x14ac:dyDescent="0.25">
      <c r="A2886" s="356">
        <v>743</v>
      </c>
      <c r="B2886" s="16" t="s">
        <v>2616</v>
      </c>
      <c r="C2886" s="16" t="s">
        <v>29</v>
      </c>
      <c r="D2886" s="16" t="s">
        <v>27</v>
      </c>
      <c r="E2886" s="188" t="s">
        <v>6329</v>
      </c>
    </row>
    <row r="2887" spans="1:5" x14ac:dyDescent="0.25">
      <c r="A2887" s="356">
        <v>40293</v>
      </c>
      <c r="B2887" s="16" t="s">
        <v>2617</v>
      </c>
      <c r="C2887" s="16" t="s">
        <v>29</v>
      </c>
      <c r="D2887" s="16" t="s">
        <v>27</v>
      </c>
      <c r="E2887" s="188" t="s">
        <v>6330</v>
      </c>
    </row>
    <row r="2888" spans="1:5" x14ac:dyDescent="0.25">
      <c r="A2888" s="356">
        <v>40294</v>
      </c>
      <c r="B2888" s="16" t="s">
        <v>2618</v>
      </c>
      <c r="C2888" s="16" t="s">
        <v>29</v>
      </c>
      <c r="D2888" s="16" t="s">
        <v>27</v>
      </c>
      <c r="E2888" s="188" t="s">
        <v>6329</v>
      </c>
    </row>
    <row r="2889" spans="1:5" x14ac:dyDescent="0.25">
      <c r="A2889" s="356">
        <v>4085</v>
      </c>
      <c r="B2889" s="16" t="s">
        <v>2619</v>
      </c>
      <c r="C2889" s="16" t="s">
        <v>29</v>
      </c>
      <c r="D2889" s="16" t="s">
        <v>27</v>
      </c>
      <c r="E2889" s="188" t="s">
        <v>6331</v>
      </c>
    </row>
    <row r="2890" spans="1:5" x14ac:dyDescent="0.25">
      <c r="A2890" s="356">
        <v>10775</v>
      </c>
      <c r="B2890" s="16" t="s">
        <v>2620</v>
      </c>
      <c r="C2890" s="16" t="s">
        <v>206</v>
      </c>
      <c r="D2890" s="16" t="s">
        <v>27</v>
      </c>
      <c r="E2890" s="188" t="s">
        <v>8611</v>
      </c>
    </row>
    <row r="2891" spans="1:5" x14ac:dyDescent="0.25">
      <c r="A2891" s="356">
        <v>10776</v>
      </c>
      <c r="B2891" s="16" t="s">
        <v>2621</v>
      </c>
      <c r="C2891" s="16" t="s">
        <v>206</v>
      </c>
      <c r="D2891" s="16" t="s">
        <v>27</v>
      </c>
      <c r="E2891" s="188" t="s">
        <v>8612</v>
      </c>
    </row>
    <row r="2892" spans="1:5" x14ac:dyDescent="0.25">
      <c r="A2892" s="356">
        <v>10779</v>
      </c>
      <c r="B2892" s="16" t="s">
        <v>2622</v>
      </c>
      <c r="C2892" s="16" t="s">
        <v>206</v>
      </c>
      <c r="D2892" s="16" t="s">
        <v>27</v>
      </c>
      <c r="E2892" s="188" t="s">
        <v>8613</v>
      </c>
    </row>
    <row r="2893" spans="1:5" x14ac:dyDescent="0.25">
      <c r="A2893" s="356">
        <v>10777</v>
      </c>
      <c r="B2893" s="16" t="s">
        <v>2623</v>
      </c>
      <c r="C2893" s="16" t="s">
        <v>206</v>
      </c>
      <c r="D2893" s="16" t="s">
        <v>27</v>
      </c>
      <c r="E2893" s="188" t="s">
        <v>8614</v>
      </c>
    </row>
    <row r="2894" spans="1:5" x14ac:dyDescent="0.25">
      <c r="A2894" s="356">
        <v>10778</v>
      </c>
      <c r="B2894" s="16" t="s">
        <v>2624</v>
      </c>
      <c r="C2894" s="16" t="s">
        <v>206</v>
      </c>
      <c r="D2894" s="16" t="s">
        <v>27</v>
      </c>
      <c r="E2894" s="188" t="s">
        <v>8613</v>
      </c>
    </row>
    <row r="2895" spans="1:5" x14ac:dyDescent="0.25">
      <c r="A2895" s="356">
        <v>40339</v>
      </c>
      <c r="B2895" s="16" t="s">
        <v>2625</v>
      </c>
      <c r="C2895" s="16" t="s">
        <v>206</v>
      </c>
      <c r="D2895" s="16" t="s">
        <v>24</v>
      </c>
      <c r="E2895" s="188" t="s">
        <v>5790</v>
      </c>
    </row>
    <row r="2896" spans="1:5" x14ac:dyDescent="0.25">
      <c r="A2896" s="356">
        <v>3355</v>
      </c>
      <c r="B2896" s="16" t="s">
        <v>2626</v>
      </c>
      <c r="C2896" s="16" t="s">
        <v>29</v>
      </c>
      <c r="D2896" s="16" t="s">
        <v>27</v>
      </c>
      <c r="E2896" s="188" t="s">
        <v>6744</v>
      </c>
    </row>
    <row r="2897" spans="1:5" x14ac:dyDescent="0.25">
      <c r="A2897" s="356">
        <v>39814</v>
      </c>
      <c r="B2897" s="16" t="s">
        <v>2627</v>
      </c>
      <c r="C2897" s="16" t="s">
        <v>29</v>
      </c>
      <c r="D2897" s="16" t="s">
        <v>27</v>
      </c>
      <c r="E2897" s="188" t="s">
        <v>8615</v>
      </c>
    </row>
    <row r="2898" spans="1:5" x14ac:dyDescent="0.25">
      <c r="A2898" s="356">
        <v>10749</v>
      </c>
      <c r="B2898" s="16" t="s">
        <v>2628</v>
      </c>
      <c r="C2898" s="16" t="s">
        <v>206</v>
      </c>
      <c r="D2898" s="16" t="s">
        <v>24</v>
      </c>
      <c r="E2898" s="188" t="s">
        <v>6332</v>
      </c>
    </row>
    <row r="2899" spans="1:5" x14ac:dyDescent="0.25">
      <c r="A2899" s="356">
        <v>40290</v>
      </c>
      <c r="B2899" s="16" t="s">
        <v>2629</v>
      </c>
      <c r="C2899" s="16" t="s">
        <v>206</v>
      </c>
      <c r="D2899" s="16" t="s">
        <v>24</v>
      </c>
      <c r="E2899" s="188" t="s">
        <v>5566</v>
      </c>
    </row>
    <row r="2900" spans="1:5" x14ac:dyDescent="0.25">
      <c r="A2900" s="356">
        <v>7252</v>
      </c>
      <c r="B2900" s="16" t="s">
        <v>2630</v>
      </c>
      <c r="C2900" s="16" t="s">
        <v>29</v>
      </c>
      <c r="D2900" s="16" t="s">
        <v>27</v>
      </c>
      <c r="E2900" s="188" t="s">
        <v>5694</v>
      </c>
    </row>
    <row r="2901" spans="1:5" x14ac:dyDescent="0.25">
      <c r="A2901" s="356">
        <v>4778</v>
      </c>
      <c r="B2901" s="16" t="s">
        <v>2631</v>
      </c>
      <c r="C2901" s="16" t="s">
        <v>29</v>
      </c>
      <c r="D2901" s="16" t="s">
        <v>27</v>
      </c>
      <c r="E2901" s="188" t="s">
        <v>5861</v>
      </c>
    </row>
    <row r="2902" spans="1:5" x14ac:dyDescent="0.25">
      <c r="A2902" s="356">
        <v>4780</v>
      </c>
      <c r="B2902" s="16" t="s">
        <v>2632</v>
      </c>
      <c r="C2902" s="16" t="s">
        <v>29</v>
      </c>
      <c r="D2902" s="16" t="s">
        <v>27</v>
      </c>
      <c r="E2902" s="188" t="s">
        <v>6333</v>
      </c>
    </row>
    <row r="2903" spans="1:5" x14ac:dyDescent="0.25">
      <c r="A2903" s="356">
        <v>10809</v>
      </c>
      <c r="B2903" s="16" t="s">
        <v>2633</v>
      </c>
      <c r="C2903" s="16" t="s">
        <v>29</v>
      </c>
      <c r="D2903" s="16" t="s">
        <v>24</v>
      </c>
      <c r="E2903" s="188" t="s">
        <v>5451</v>
      </c>
    </row>
    <row r="2904" spans="1:5" x14ac:dyDescent="0.25">
      <c r="A2904" s="356">
        <v>10811</v>
      </c>
      <c r="B2904" s="16" t="s">
        <v>2634</v>
      </c>
      <c r="C2904" s="16" t="s">
        <v>29</v>
      </c>
      <c r="D2904" s="16" t="s">
        <v>33</v>
      </c>
      <c r="E2904" s="188" t="s">
        <v>8616</v>
      </c>
    </row>
    <row r="2905" spans="1:5" x14ac:dyDescent="0.25">
      <c r="A2905" s="356">
        <v>7247</v>
      </c>
      <c r="B2905" s="16" t="s">
        <v>2635</v>
      </c>
      <c r="C2905" s="16" t="s">
        <v>29</v>
      </c>
      <c r="D2905" s="16" t="s">
        <v>27</v>
      </c>
      <c r="E2905" s="188" t="s">
        <v>5694</v>
      </c>
    </row>
    <row r="2906" spans="1:5" x14ac:dyDescent="0.25">
      <c r="A2906" s="356">
        <v>40291</v>
      </c>
      <c r="B2906" s="16" t="s">
        <v>2636</v>
      </c>
      <c r="C2906" s="16" t="s">
        <v>206</v>
      </c>
      <c r="D2906" s="16" t="s">
        <v>24</v>
      </c>
      <c r="E2906" s="188" t="s">
        <v>6334</v>
      </c>
    </row>
    <row r="2907" spans="1:5" x14ac:dyDescent="0.25">
      <c r="A2907" s="356">
        <v>40275</v>
      </c>
      <c r="B2907" s="16" t="s">
        <v>2637</v>
      </c>
      <c r="C2907" s="16" t="s">
        <v>206</v>
      </c>
      <c r="D2907" s="16" t="s">
        <v>24</v>
      </c>
      <c r="E2907" s="188" t="s">
        <v>6115</v>
      </c>
    </row>
    <row r="2908" spans="1:5" x14ac:dyDescent="0.25">
      <c r="A2908" s="356">
        <v>42408</v>
      </c>
      <c r="B2908" s="16" t="s">
        <v>8617</v>
      </c>
      <c r="C2908" s="16" t="s">
        <v>26</v>
      </c>
      <c r="D2908" s="16" t="s">
        <v>24</v>
      </c>
      <c r="E2908" s="188" t="s">
        <v>5698</v>
      </c>
    </row>
    <row r="2909" spans="1:5" x14ac:dyDescent="0.25">
      <c r="A2909" s="356">
        <v>3777</v>
      </c>
      <c r="B2909" s="16" t="s">
        <v>8618</v>
      </c>
      <c r="C2909" s="16" t="s">
        <v>26</v>
      </c>
      <c r="D2909" s="16" t="s">
        <v>33</v>
      </c>
      <c r="E2909" s="188" t="s">
        <v>5595</v>
      </c>
    </row>
    <row r="2910" spans="1:5" x14ac:dyDescent="0.25">
      <c r="A2910" s="356">
        <v>3798</v>
      </c>
      <c r="B2910" s="16" t="s">
        <v>2638</v>
      </c>
      <c r="C2910" s="16" t="s">
        <v>23</v>
      </c>
      <c r="D2910" s="16" t="s">
        <v>27</v>
      </c>
      <c r="E2910" s="188" t="s">
        <v>6136</v>
      </c>
    </row>
    <row r="2911" spans="1:5" x14ac:dyDescent="0.25">
      <c r="A2911" s="356">
        <v>38769</v>
      </c>
      <c r="B2911" s="16" t="s">
        <v>2639</v>
      </c>
      <c r="C2911" s="16" t="s">
        <v>23</v>
      </c>
      <c r="D2911" s="16" t="s">
        <v>27</v>
      </c>
      <c r="E2911" s="188" t="s">
        <v>7647</v>
      </c>
    </row>
    <row r="2912" spans="1:5" x14ac:dyDescent="0.25">
      <c r="A2912" s="356">
        <v>39510</v>
      </c>
      <c r="B2912" s="16" t="s">
        <v>2640</v>
      </c>
      <c r="C2912" s="16" t="s">
        <v>23</v>
      </c>
      <c r="D2912" s="16" t="s">
        <v>27</v>
      </c>
      <c r="E2912" s="188" t="s">
        <v>8619</v>
      </c>
    </row>
    <row r="2913" spans="1:5" x14ac:dyDescent="0.25">
      <c r="A2913" s="356">
        <v>38776</v>
      </c>
      <c r="B2913" s="16" t="s">
        <v>2641</v>
      </c>
      <c r="C2913" s="16" t="s">
        <v>23</v>
      </c>
      <c r="D2913" s="16" t="s">
        <v>27</v>
      </c>
      <c r="E2913" s="188" t="s">
        <v>7472</v>
      </c>
    </row>
    <row r="2914" spans="1:5" x14ac:dyDescent="0.25">
      <c r="A2914" s="356">
        <v>38774</v>
      </c>
      <c r="B2914" s="16" t="s">
        <v>2642</v>
      </c>
      <c r="C2914" s="16" t="s">
        <v>23</v>
      </c>
      <c r="D2914" s="16" t="s">
        <v>24</v>
      </c>
      <c r="E2914" s="188" t="s">
        <v>8620</v>
      </c>
    </row>
    <row r="2915" spans="1:5" x14ac:dyDescent="0.25">
      <c r="A2915" s="356">
        <v>42247</v>
      </c>
      <c r="B2915" s="16" t="s">
        <v>6337</v>
      </c>
      <c r="C2915" s="16" t="s">
        <v>23</v>
      </c>
      <c r="D2915" s="16" t="s">
        <v>24</v>
      </c>
      <c r="E2915" s="188" t="s">
        <v>8621</v>
      </c>
    </row>
    <row r="2916" spans="1:5" x14ac:dyDescent="0.25">
      <c r="A2916" s="356">
        <v>42248</v>
      </c>
      <c r="B2916" s="16" t="s">
        <v>6338</v>
      </c>
      <c r="C2916" s="16" t="s">
        <v>23</v>
      </c>
      <c r="D2916" s="16" t="s">
        <v>24</v>
      </c>
      <c r="E2916" s="188" t="s">
        <v>8622</v>
      </c>
    </row>
    <row r="2917" spans="1:5" x14ac:dyDescent="0.25">
      <c r="A2917" s="356">
        <v>42249</v>
      </c>
      <c r="B2917" s="16" t="s">
        <v>6339</v>
      </c>
      <c r="C2917" s="16" t="s">
        <v>23</v>
      </c>
      <c r="D2917" s="16" t="s">
        <v>24</v>
      </c>
      <c r="E2917" s="188" t="s">
        <v>8623</v>
      </c>
    </row>
    <row r="2918" spans="1:5" x14ac:dyDescent="0.25">
      <c r="A2918" s="356">
        <v>42244</v>
      </c>
      <c r="B2918" s="16" t="s">
        <v>6340</v>
      </c>
      <c r="C2918" s="16" t="s">
        <v>23</v>
      </c>
      <c r="D2918" s="16" t="s">
        <v>24</v>
      </c>
      <c r="E2918" s="188" t="s">
        <v>8624</v>
      </c>
    </row>
    <row r="2919" spans="1:5" x14ac:dyDescent="0.25">
      <c r="A2919" s="356">
        <v>42245</v>
      </c>
      <c r="B2919" s="16" t="s">
        <v>6341</v>
      </c>
      <c r="C2919" s="16" t="s">
        <v>23</v>
      </c>
      <c r="D2919" s="16" t="s">
        <v>24</v>
      </c>
      <c r="E2919" s="188" t="s">
        <v>6574</v>
      </c>
    </row>
    <row r="2920" spans="1:5" x14ac:dyDescent="0.25">
      <c r="A2920" s="356">
        <v>42246</v>
      </c>
      <c r="B2920" s="16" t="s">
        <v>6342</v>
      </c>
      <c r="C2920" s="16" t="s">
        <v>23</v>
      </c>
      <c r="D2920" s="16" t="s">
        <v>24</v>
      </c>
      <c r="E2920" s="188" t="s">
        <v>8625</v>
      </c>
    </row>
    <row r="2921" spans="1:5" x14ac:dyDescent="0.25">
      <c r="A2921" s="356">
        <v>42243</v>
      </c>
      <c r="B2921" s="16" t="s">
        <v>6343</v>
      </c>
      <c r="C2921" s="16" t="s">
        <v>23</v>
      </c>
      <c r="D2921" s="16" t="s">
        <v>24</v>
      </c>
      <c r="E2921" s="188" t="s">
        <v>8626</v>
      </c>
    </row>
    <row r="2922" spans="1:5" x14ac:dyDescent="0.25">
      <c r="A2922" s="356">
        <v>38889</v>
      </c>
      <c r="B2922" s="16" t="s">
        <v>2643</v>
      </c>
      <c r="C2922" s="16" t="s">
        <v>23</v>
      </c>
      <c r="D2922" s="16" t="s">
        <v>27</v>
      </c>
      <c r="E2922" s="188" t="s">
        <v>7673</v>
      </c>
    </row>
    <row r="2923" spans="1:5" x14ac:dyDescent="0.25">
      <c r="A2923" s="356">
        <v>38784</v>
      </c>
      <c r="B2923" s="16" t="s">
        <v>2644</v>
      </c>
      <c r="C2923" s="16" t="s">
        <v>23</v>
      </c>
      <c r="D2923" s="16" t="s">
        <v>27</v>
      </c>
      <c r="E2923" s="188" t="s">
        <v>5425</v>
      </c>
    </row>
    <row r="2924" spans="1:5" x14ac:dyDescent="0.25">
      <c r="A2924" s="356">
        <v>3788</v>
      </c>
      <c r="B2924" s="16" t="s">
        <v>2645</v>
      </c>
      <c r="C2924" s="16" t="s">
        <v>23</v>
      </c>
      <c r="D2924" s="16" t="s">
        <v>27</v>
      </c>
      <c r="E2924" s="188" t="s">
        <v>8627</v>
      </c>
    </row>
    <row r="2925" spans="1:5" x14ac:dyDescent="0.25">
      <c r="A2925" s="356">
        <v>12230</v>
      </c>
      <c r="B2925" s="16" t="s">
        <v>2646</v>
      </c>
      <c r="C2925" s="16" t="s">
        <v>23</v>
      </c>
      <c r="D2925" s="16" t="s">
        <v>27</v>
      </c>
      <c r="E2925" s="188" t="s">
        <v>8628</v>
      </c>
    </row>
    <row r="2926" spans="1:5" x14ac:dyDescent="0.25">
      <c r="A2926" s="356">
        <v>3780</v>
      </c>
      <c r="B2926" s="16" t="s">
        <v>2647</v>
      </c>
      <c r="C2926" s="16" t="s">
        <v>23</v>
      </c>
      <c r="D2926" s="16" t="s">
        <v>27</v>
      </c>
      <c r="E2926" s="188" t="s">
        <v>8629</v>
      </c>
    </row>
    <row r="2927" spans="1:5" x14ac:dyDescent="0.25">
      <c r="A2927" s="356">
        <v>12231</v>
      </c>
      <c r="B2927" s="16" t="s">
        <v>2648</v>
      </c>
      <c r="C2927" s="16" t="s">
        <v>23</v>
      </c>
      <c r="D2927" s="16" t="s">
        <v>27</v>
      </c>
      <c r="E2927" s="188" t="s">
        <v>7100</v>
      </c>
    </row>
    <row r="2928" spans="1:5" x14ac:dyDescent="0.25">
      <c r="A2928" s="356">
        <v>3811</v>
      </c>
      <c r="B2928" s="16" t="s">
        <v>2649</v>
      </c>
      <c r="C2928" s="16" t="s">
        <v>23</v>
      </c>
      <c r="D2928" s="16" t="s">
        <v>27</v>
      </c>
      <c r="E2928" s="188" t="s">
        <v>8630</v>
      </c>
    </row>
    <row r="2929" spans="1:5" x14ac:dyDescent="0.25">
      <c r="A2929" s="356">
        <v>12232</v>
      </c>
      <c r="B2929" s="16" t="s">
        <v>2650</v>
      </c>
      <c r="C2929" s="16" t="s">
        <v>23</v>
      </c>
      <c r="D2929" s="16" t="s">
        <v>27</v>
      </c>
      <c r="E2929" s="188" t="s">
        <v>8383</v>
      </c>
    </row>
    <row r="2930" spans="1:5" x14ac:dyDescent="0.25">
      <c r="A2930" s="356">
        <v>3799</v>
      </c>
      <c r="B2930" s="16" t="s">
        <v>2651</v>
      </c>
      <c r="C2930" s="16" t="s">
        <v>23</v>
      </c>
      <c r="D2930" s="16" t="s">
        <v>27</v>
      </c>
      <c r="E2930" s="188" t="s">
        <v>8631</v>
      </c>
    </row>
    <row r="2931" spans="1:5" x14ac:dyDescent="0.25">
      <c r="A2931" s="356">
        <v>12239</v>
      </c>
      <c r="B2931" s="16" t="s">
        <v>2652</v>
      </c>
      <c r="C2931" s="16" t="s">
        <v>23</v>
      </c>
      <c r="D2931" s="16" t="s">
        <v>27</v>
      </c>
      <c r="E2931" s="188" t="s">
        <v>5514</v>
      </c>
    </row>
    <row r="2932" spans="1:5" x14ac:dyDescent="0.25">
      <c r="A2932" s="356">
        <v>38773</v>
      </c>
      <c r="B2932" s="16" t="s">
        <v>2653</v>
      </c>
      <c r="C2932" s="16" t="s">
        <v>23</v>
      </c>
      <c r="D2932" s="16" t="s">
        <v>27</v>
      </c>
      <c r="E2932" s="188" t="s">
        <v>8632</v>
      </c>
    </row>
    <row r="2933" spans="1:5" x14ac:dyDescent="0.25">
      <c r="A2933" s="356">
        <v>12271</v>
      </c>
      <c r="B2933" s="16" t="s">
        <v>2654</v>
      </c>
      <c r="C2933" s="16" t="s">
        <v>23</v>
      </c>
      <c r="D2933" s="16" t="s">
        <v>27</v>
      </c>
      <c r="E2933" s="188" t="s">
        <v>8633</v>
      </c>
    </row>
    <row r="2934" spans="1:5" x14ac:dyDescent="0.25">
      <c r="A2934" s="356">
        <v>38785</v>
      </c>
      <c r="B2934" s="16" t="s">
        <v>2655</v>
      </c>
      <c r="C2934" s="16" t="s">
        <v>23</v>
      </c>
      <c r="D2934" s="16" t="s">
        <v>27</v>
      </c>
      <c r="E2934" s="188" t="s">
        <v>8634</v>
      </c>
    </row>
    <row r="2935" spans="1:5" x14ac:dyDescent="0.25">
      <c r="A2935" s="356">
        <v>38786</v>
      </c>
      <c r="B2935" s="16" t="s">
        <v>2656</v>
      </c>
      <c r="C2935" s="16" t="s">
        <v>23</v>
      </c>
      <c r="D2935" s="16" t="s">
        <v>27</v>
      </c>
      <c r="E2935" s="188" t="s">
        <v>8635</v>
      </c>
    </row>
    <row r="2936" spans="1:5" x14ac:dyDescent="0.25">
      <c r="A2936" s="356">
        <v>39385</v>
      </c>
      <c r="B2936" s="16" t="s">
        <v>2657</v>
      </c>
      <c r="C2936" s="16" t="s">
        <v>23</v>
      </c>
      <c r="D2936" s="16" t="s">
        <v>24</v>
      </c>
      <c r="E2936" s="188" t="s">
        <v>8636</v>
      </c>
    </row>
    <row r="2937" spans="1:5" x14ac:dyDescent="0.25">
      <c r="A2937" s="356">
        <v>39389</v>
      </c>
      <c r="B2937" s="16" t="s">
        <v>2658</v>
      </c>
      <c r="C2937" s="16" t="s">
        <v>23</v>
      </c>
      <c r="D2937" s="16" t="s">
        <v>24</v>
      </c>
      <c r="E2937" s="188" t="s">
        <v>7933</v>
      </c>
    </row>
    <row r="2938" spans="1:5" x14ac:dyDescent="0.25">
      <c r="A2938" s="356">
        <v>39390</v>
      </c>
      <c r="B2938" s="16" t="s">
        <v>2659</v>
      </c>
      <c r="C2938" s="16" t="s">
        <v>23</v>
      </c>
      <c r="D2938" s="16" t="s">
        <v>24</v>
      </c>
      <c r="E2938" s="188" t="s">
        <v>8637</v>
      </c>
    </row>
    <row r="2939" spans="1:5" x14ac:dyDescent="0.25">
      <c r="A2939" s="356">
        <v>39391</v>
      </c>
      <c r="B2939" s="16" t="s">
        <v>2660</v>
      </c>
      <c r="C2939" s="16" t="s">
        <v>23</v>
      </c>
      <c r="D2939" s="16" t="s">
        <v>24</v>
      </c>
      <c r="E2939" s="188" t="s">
        <v>8638</v>
      </c>
    </row>
    <row r="2940" spans="1:5" x14ac:dyDescent="0.25">
      <c r="A2940" s="356">
        <v>3803</v>
      </c>
      <c r="B2940" s="16" t="s">
        <v>2661</v>
      </c>
      <c r="C2940" s="16" t="s">
        <v>23</v>
      </c>
      <c r="D2940" s="16" t="s">
        <v>27</v>
      </c>
      <c r="E2940" s="188" t="s">
        <v>8639</v>
      </c>
    </row>
    <row r="2941" spans="1:5" x14ac:dyDescent="0.25">
      <c r="A2941" s="356">
        <v>38770</v>
      </c>
      <c r="B2941" s="16" t="s">
        <v>2662</v>
      </c>
      <c r="C2941" s="16" t="s">
        <v>23</v>
      </c>
      <c r="D2941" s="16" t="s">
        <v>27</v>
      </c>
      <c r="E2941" s="188" t="s">
        <v>8640</v>
      </c>
    </row>
    <row r="2942" spans="1:5" x14ac:dyDescent="0.25">
      <c r="A2942" s="356">
        <v>12267</v>
      </c>
      <c r="B2942" s="16" t="s">
        <v>2663</v>
      </c>
      <c r="C2942" s="16" t="s">
        <v>23</v>
      </c>
      <c r="D2942" s="16" t="s">
        <v>27</v>
      </c>
      <c r="E2942" s="188" t="s">
        <v>8641</v>
      </c>
    </row>
    <row r="2943" spans="1:5" x14ac:dyDescent="0.25">
      <c r="A2943" s="356">
        <v>43265</v>
      </c>
      <c r="B2943" s="16" t="s">
        <v>8642</v>
      </c>
      <c r="C2943" s="16" t="s">
        <v>23</v>
      </c>
      <c r="D2943" s="16" t="s">
        <v>24</v>
      </c>
      <c r="E2943" s="188" t="s">
        <v>8643</v>
      </c>
    </row>
    <row r="2944" spans="1:5" x14ac:dyDescent="0.25">
      <c r="A2944" s="356">
        <v>12266</v>
      </c>
      <c r="B2944" s="16" t="s">
        <v>2664</v>
      </c>
      <c r="C2944" s="16" t="s">
        <v>23</v>
      </c>
      <c r="D2944" s="16" t="s">
        <v>27</v>
      </c>
      <c r="E2944" s="188" t="s">
        <v>8644</v>
      </c>
    </row>
    <row r="2945" spans="1:5" x14ac:dyDescent="0.25">
      <c r="A2945" s="356">
        <v>39378</v>
      </c>
      <c r="B2945" s="16" t="s">
        <v>2665</v>
      </c>
      <c r="C2945" s="16" t="s">
        <v>23</v>
      </c>
      <c r="D2945" s="16" t="s">
        <v>27</v>
      </c>
      <c r="E2945" s="188" t="s">
        <v>8645</v>
      </c>
    </row>
    <row r="2946" spans="1:5" x14ac:dyDescent="0.25">
      <c r="A2946" s="356">
        <v>43543</v>
      </c>
      <c r="B2946" s="16" t="s">
        <v>2666</v>
      </c>
      <c r="C2946" s="16" t="s">
        <v>23</v>
      </c>
      <c r="D2946" s="16" t="s">
        <v>27</v>
      </c>
      <c r="E2946" s="188" t="s">
        <v>8646</v>
      </c>
    </row>
    <row r="2947" spans="1:5" x14ac:dyDescent="0.25">
      <c r="A2947" s="356">
        <v>38775</v>
      </c>
      <c r="B2947" s="16" t="s">
        <v>2667</v>
      </c>
      <c r="C2947" s="16" t="s">
        <v>23</v>
      </c>
      <c r="D2947" s="16" t="s">
        <v>27</v>
      </c>
      <c r="E2947" s="188" t="s">
        <v>6138</v>
      </c>
    </row>
    <row r="2948" spans="1:5" x14ac:dyDescent="0.25">
      <c r="A2948" s="356">
        <v>21119</v>
      </c>
      <c r="B2948" s="16" t="s">
        <v>2668</v>
      </c>
      <c r="C2948" s="16" t="s">
        <v>23</v>
      </c>
      <c r="D2948" s="16" t="s">
        <v>24</v>
      </c>
      <c r="E2948" s="188" t="s">
        <v>5697</v>
      </c>
    </row>
    <row r="2949" spans="1:5" x14ac:dyDescent="0.25">
      <c r="A2949" s="356">
        <v>37974</v>
      </c>
      <c r="B2949" s="16" t="s">
        <v>2669</v>
      </c>
      <c r="C2949" s="16" t="s">
        <v>23</v>
      </c>
      <c r="D2949" s="16" t="s">
        <v>24</v>
      </c>
      <c r="E2949" s="188" t="s">
        <v>5555</v>
      </c>
    </row>
    <row r="2950" spans="1:5" x14ac:dyDescent="0.25">
      <c r="A2950" s="356">
        <v>37975</v>
      </c>
      <c r="B2950" s="16" t="s">
        <v>2670</v>
      </c>
      <c r="C2950" s="16" t="s">
        <v>23</v>
      </c>
      <c r="D2950" s="16" t="s">
        <v>24</v>
      </c>
      <c r="E2950" s="188" t="s">
        <v>6236</v>
      </c>
    </row>
    <row r="2951" spans="1:5" x14ac:dyDescent="0.25">
      <c r="A2951" s="356">
        <v>37976</v>
      </c>
      <c r="B2951" s="16" t="s">
        <v>2671</v>
      </c>
      <c r="C2951" s="16" t="s">
        <v>23</v>
      </c>
      <c r="D2951" s="16" t="s">
        <v>24</v>
      </c>
      <c r="E2951" s="188" t="s">
        <v>5962</v>
      </c>
    </row>
    <row r="2952" spans="1:5" x14ac:dyDescent="0.25">
      <c r="A2952" s="356">
        <v>37977</v>
      </c>
      <c r="B2952" s="16" t="s">
        <v>2672</v>
      </c>
      <c r="C2952" s="16" t="s">
        <v>23</v>
      </c>
      <c r="D2952" s="16" t="s">
        <v>24</v>
      </c>
      <c r="E2952" s="188" t="s">
        <v>7567</v>
      </c>
    </row>
    <row r="2953" spans="1:5" x14ac:dyDescent="0.25">
      <c r="A2953" s="356">
        <v>37978</v>
      </c>
      <c r="B2953" s="16" t="s">
        <v>2673</v>
      </c>
      <c r="C2953" s="16" t="s">
        <v>23</v>
      </c>
      <c r="D2953" s="16" t="s">
        <v>24</v>
      </c>
      <c r="E2953" s="188" t="s">
        <v>8647</v>
      </c>
    </row>
    <row r="2954" spans="1:5" x14ac:dyDescent="0.25">
      <c r="A2954" s="356">
        <v>37979</v>
      </c>
      <c r="B2954" s="16" t="s">
        <v>2674</v>
      </c>
      <c r="C2954" s="16" t="s">
        <v>23</v>
      </c>
      <c r="D2954" s="16" t="s">
        <v>24</v>
      </c>
      <c r="E2954" s="188" t="s">
        <v>8648</v>
      </c>
    </row>
    <row r="2955" spans="1:5" x14ac:dyDescent="0.25">
      <c r="A2955" s="356">
        <v>37980</v>
      </c>
      <c r="B2955" s="16" t="s">
        <v>2675</v>
      </c>
      <c r="C2955" s="16" t="s">
        <v>23</v>
      </c>
      <c r="D2955" s="16" t="s">
        <v>24</v>
      </c>
      <c r="E2955" s="188" t="s">
        <v>8649</v>
      </c>
    </row>
    <row r="2956" spans="1:5" x14ac:dyDescent="0.25">
      <c r="A2956" s="356">
        <v>36147</v>
      </c>
      <c r="B2956" s="16" t="s">
        <v>2676</v>
      </c>
      <c r="C2956" s="16" t="s">
        <v>454</v>
      </c>
      <c r="D2956" s="16" t="s">
        <v>24</v>
      </c>
      <c r="E2956" s="188" t="s">
        <v>8650</v>
      </c>
    </row>
    <row r="2957" spans="1:5" x14ac:dyDescent="0.25">
      <c r="A2957" s="356">
        <v>12731</v>
      </c>
      <c r="B2957" s="16" t="s">
        <v>2677</v>
      </c>
      <c r="C2957" s="16" t="s">
        <v>23</v>
      </c>
      <c r="D2957" s="16" t="s">
        <v>27</v>
      </c>
      <c r="E2957" s="188" t="s">
        <v>8651</v>
      </c>
    </row>
    <row r="2958" spans="1:5" x14ac:dyDescent="0.25">
      <c r="A2958" s="356">
        <v>12723</v>
      </c>
      <c r="B2958" s="16" t="s">
        <v>2678</v>
      </c>
      <c r="C2958" s="16" t="s">
        <v>23</v>
      </c>
      <c r="D2958" s="16" t="s">
        <v>27</v>
      </c>
      <c r="E2958" s="188" t="s">
        <v>7599</v>
      </c>
    </row>
    <row r="2959" spans="1:5" x14ac:dyDescent="0.25">
      <c r="A2959" s="356">
        <v>12724</v>
      </c>
      <c r="B2959" s="16" t="s">
        <v>2679</v>
      </c>
      <c r="C2959" s="16" t="s">
        <v>23</v>
      </c>
      <c r="D2959" s="16" t="s">
        <v>27</v>
      </c>
      <c r="E2959" s="188" t="s">
        <v>6291</v>
      </c>
    </row>
    <row r="2960" spans="1:5" x14ac:dyDescent="0.25">
      <c r="A2960" s="356">
        <v>12725</v>
      </c>
      <c r="B2960" s="16" t="s">
        <v>2680</v>
      </c>
      <c r="C2960" s="16" t="s">
        <v>23</v>
      </c>
      <c r="D2960" s="16" t="s">
        <v>27</v>
      </c>
      <c r="E2960" s="188" t="s">
        <v>6085</v>
      </c>
    </row>
    <row r="2961" spans="1:5" x14ac:dyDescent="0.25">
      <c r="A2961" s="356">
        <v>12726</v>
      </c>
      <c r="B2961" s="16" t="s">
        <v>2681</v>
      </c>
      <c r="C2961" s="16" t="s">
        <v>23</v>
      </c>
      <c r="D2961" s="16" t="s">
        <v>27</v>
      </c>
      <c r="E2961" s="188" t="s">
        <v>5525</v>
      </c>
    </row>
    <row r="2962" spans="1:5" x14ac:dyDescent="0.25">
      <c r="A2962" s="356">
        <v>12727</v>
      </c>
      <c r="B2962" s="16" t="s">
        <v>2682</v>
      </c>
      <c r="C2962" s="16" t="s">
        <v>23</v>
      </c>
      <c r="D2962" s="16" t="s">
        <v>27</v>
      </c>
      <c r="E2962" s="188" t="s">
        <v>8652</v>
      </c>
    </row>
    <row r="2963" spans="1:5" x14ac:dyDescent="0.25">
      <c r="A2963" s="356">
        <v>12728</v>
      </c>
      <c r="B2963" s="16" t="s">
        <v>2683</v>
      </c>
      <c r="C2963" s="16" t="s">
        <v>23</v>
      </c>
      <c r="D2963" s="16" t="s">
        <v>27</v>
      </c>
      <c r="E2963" s="188" t="s">
        <v>8653</v>
      </c>
    </row>
    <row r="2964" spans="1:5" x14ac:dyDescent="0.25">
      <c r="A2964" s="356">
        <v>12729</v>
      </c>
      <c r="B2964" s="16" t="s">
        <v>2684</v>
      </c>
      <c r="C2964" s="16" t="s">
        <v>23</v>
      </c>
      <c r="D2964" s="16" t="s">
        <v>27</v>
      </c>
      <c r="E2964" s="188" t="s">
        <v>8654</v>
      </c>
    </row>
    <row r="2965" spans="1:5" x14ac:dyDescent="0.25">
      <c r="A2965" s="356">
        <v>12730</v>
      </c>
      <c r="B2965" s="16" t="s">
        <v>2685</v>
      </c>
      <c r="C2965" s="16" t="s">
        <v>23</v>
      </c>
      <c r="D2965" s="16" t="s">
        <v>27</v>
      </c>
      <c r="E2965" s="188" t="s">
        <v>8655</v>
      </c>
    </row>
    <row r="2966" spans="1:5" x14ac:dyDescent="0.25">
      <c r="A2966" s="356">
        <v>3840</v>
      </c>
      <c r="B2966" s="16" t="s">
        <v>2686</v>
      </c>
      <c r="C2966" s="16" t="s">
        <v>23</v>
      </c>
      <c r="D2966" s="16" t="s">
        <v>27</v>
      </c>
      <c r="E2966" s="188" t="s">
        <v>8656</v>
      </c>
    </row>
    <row r="2967" spans="1:5" x14ac:dyDescent="0.25">
      <c r="A2967" s="356">
        <v>3838</v>
      </c>
      <c r="B2967" s="16" t="s">
        <v>2687</v>
      </c>
      <c r="C2967" s="16" t="s">
        <v>23</v>
      </c>
      <c r="D2967" s="16" t="s">
        <v>27</v>
      </c>
      <c r="E2967" s="188" t="s">
        <v>8657</v>
      </c>
    </row>
    <row r="2968" spans="1:5" x14ac:dyDescent="0.25">
      <c r="A2968" s="356">
        <v>3844</v>
      </c>
      <c r="B2968" s="16" t="s">
        <v>2688</v>
      </c>
      <c r="C2968" s="16" t="s">
        <v>23</v>
      </c>
      <c r="D2968" s="16" t="s">
        <v>27</v>
      </c>
      <c r="E2968" s="188" t="s">
        <v>8658</v>
      </c>
    </row>
    <row r="2969" spans="1:5" x14ac:dyDescent="0.25">
      <c r="A2969" s="356">
        <v>3839</v>
      </c>
      <c r="B2969" s="16" t="s">
        <v>2689</v>
      </c>
      <c r="C2969" s="16" t="s">
        <v>23</v>
      </c>
      <c r="D2969" s="16" t="s">
        <v>27</v>
      </c>
      <c r="E2969" s="188" t="s">
        <v>8659</v>
      </c>
    </row>
    <row r="2970" spans="1:5" x14ac:dyDescent="0.25">
      <c r="A2970" s="356">
        <v>3843</v>
      </c>
      <c r="B2970" s="16" t="s">
        <v>2690</v>
      </c>
      <c r="C2970" s="16" t="s">
        <v>23</v>
      </c>
      <c r="D2970" s="16" t="s">
        <v>27</v>
      </c>
      <c r="E2970" s="188" t="s">
        <v>8660</v>
      </c>
    </row>
    <row r="2971" spans="1:5" x14ac:dyDescent="0.25">
      <c r="A2971" s="356">
        <v>3900</v>
      </c>
      <c r="B2971" s="16" t="s">
        <v>2691</v>
      </c>
      <c r="C2971" s="16" t="s">
        <v>23</v>
      </c>
      <c r="D2971" s="16" t="s">
        <v>24</v>
      </c>
      <c r="E2971" s="188" t="s">
        <v>7528</v>
      </c>
    </row>
    <row r="2972" spans="1:5" x14ac:dyDescent="0.25">
      <c r="A2972" s="356">
        <v>3846</v>
      </c>
      <c r="B2972" s="16" t="s">
        <v>2692</v>
      </c>
      <c r="C2972" s="16" t="s">
        <v>23</v>
      </c>
      <c r="D2972" s="16" t="s">
        <v>24</v>
      </c>
      <c r="E2972" s="188" t="s">
        <v>6165</v>
      </c>
    </row>
    <row r="2973" spans="1:5" x14ac:dyDescent="0.25">
      <c r="A2973" s="356">
        <v>3886</v>
      </c>
      <c r="B2973" s="16" t="s">
        <v>2693</v>
      </c>
      <c r="C2973" s="16" t="s">
        <v>23</v>
      </c>
      <c r="D2973" s="16" t="s">
        <v>24</v>
      </c>
      <c r="E2973" s="188" t="s">
        <v>6369</v>
      </c>
    </row>
    <row r="2974" spans="1:5" x14ac:dyDescent="0.25">
      <c r="A2974" s="356">
        <v>3854</v>
      </c>
      <c r="B2974" s="16" t="s">
        <v>2694</v>
      </c>
      <c r="C2974" s="16" t="s">
        <v>23</v>
      </c>
      <c r="D2974" s="16" t="s">
        <v>24</v>
      </c>
      <c r="E2974" s="188" t="s">
        <v>5889</v>
      </c>
    </row>
    <row r="2975" spans="1:5" x14ac:dyDescent="0.25">
      <c r="A2975" s="356">
        <v>3873</v>
      </c>
      <c r="B2975" s="16" t="s">
        <v>2695</v>
      </c>
      <c r="C2975" s="16" t="s">
        <v>23</v>
      </c>
      <c r="D2975" s="16" t="s">
        <v>24</v>
      </c>
      <c r="E2975" s="188" t="s">
        <v>6886</v>
      </c>
    </row>
    <row r="2976" spans="1:5" x14ac:dyDescent="0.25">
      <c r="A2976" s="356">
        <v>38021</v>
      </c>
      <c r="B2976" s="16" t="s">
        <v>2696</v>
      </c>
      <c r="C2976" s="16" t="s">
        <v>23</v>
      </c>
      <c r="D2976" s="16" t="s">
        <v>24</v>
      </c>
      <c r="E2976" s="188" t="s">
        <v>5916</v>
      </c>
    </row>
    <row r="2977" spans="1:5" x14ac:dyDescent="0.25">
      <c r="A2977" s="356">
        <v>3847</v>
      </c>
      <c r="B2977" s="16" t="s">
        <v>2697</v>
      </c>
      <c r="C2977" s="16" t="s">
        <v>23</v>
      </c>
      <c r="D2977" s="16" t="s">
        <v>24</v>
      </c>
      <c r="E2977" s="188" t="s">
        <v>8661</v>
      </c>
    </row>
    <row r="2978" spans="1:5" x14ac:dyDescent="0.25">
      <c r="A2978" s="356">
        <v>38022</v>
      </c>
      <c r="B2978" s="16" t="s">
        <v>2698</v>
      </c>
      <c r="C2978" s="16" t="s">
        <v>23</v>
      </c>
      <c r="D2978" s="16" t="s">
        <v>24</v>
      </c>
      <c r="E2978" s="188" t="s">
        <v>8008</v>
      </c>
    </row>
    <row r="2979" spans="1:5" x14ac:dyDescent="0.25">
      <c r="A2979" s="356">
        <v>3833</v>
      </c>
      <c r="B2979" s="16" t="s">
        <v>2699</v>
      </c>
      <c r="C2979" s="16" t="s">
        <v>23</v>
      </c>
      <c r="D2979" s="16" t="s">
        <v>27</v>
      </c>
      <c r="E2979" s="188" t="s">
        <v>8662</v>
      </c>
    </row>
    <row r="2980" spans="1:5" x14ac:dyDescent="0.25">
      <c r="A2980" s="356">
        <v>3835</v>
      </c>
      <c r="B2980" s="16" t="s">
        <v>2700</v>
      </c>
      <c r="C2980" s="16" t="s">
        <v>23</v>
      </c>
      <c r="D2980" s="16" t="s">
        <v>27</v>
      </c>
      <c r="E2980" s="188" t="s">
        <v>8663</v>
      </c>
    </row>
    <row r="2981" spans="1:5" x14ac:dyDescent="0.25">
      <c r="A2981" s="356">
        <v>3836</v>
      </c>
      <c r="B2981" s="16" t="s">
        <v>2701</v>
      </c>
      <c r="C2981" s="16" t="s">
        <v>23</v>
      </c>
      <c r="D2981" s="16" t="s">
        <v>27</v>
      </c>
      <c r="E2981" s="188" t="s">
        <v>8664</v>
      </c>
    </row>
    <row r="2982" spans="1:5" x14ac:dyDescent="0.25">
      <c r="A2982" s="356">
        <v>3830</v>
      </c>
      <c r="B2982" s="16" t="s">
        <v>2702</v>
      </c>
      <c r="C2982" s="16" t="s">
        <v>23</v>
      </c>
      <c r="D2982" s="16" t="s">
        <v>27</v>
      </c>
      <c r="E2982" s="188" t="s">
        <v>8665</v>
      </c>
    </row>
    <row r="2983" spans="1:5" x14ac:dyDescent="0.25">
      <c r="A2983" s="356">
        <v>3831</v>
      </c>
      <c r="B2983" s="16" t="s">
        <v>2703</v>
      </c>
      <c r="C2983" s="16" t="s">
        <v>23</v>
      </c>
      <c r="D2983" s="16" t="s">
        <v>27</v>
      </c>
      <c r="E2983" s="188" t="s">
        <v>8666</v>
      </c>
    </row>
    <row r="2984" spans="1:5" x14ac:dyDescent="0.25">
      <c r="A2984" s="356">
        <v>37981</v>
      </c>
      <c r="B2984" s="16" t="s">
        <v>2704</v>
      </c>
      <c r="C2984" s="16" t="s">
        <v>23</v>
      </c>
      <c r="D2984" s="16" t="s">
        <v>24</v>
      </c>
      <c r="E2984" s="188" t="s">
        <v>5765</v>
      </c>
    </row>
    <row r="2985" spans="1:5" x14ac:dyDescent="0.25">
      <c r="A2985" s="356">
        <v>37982</v>
      </c>
      <c r="B2985" s="16" t="s">
        <v>2705</v>
      </c>
      <c r="C2985" s="16" t="s">
        <v>23</v>
      </c>
      <c r="D2985" s="16" t="s">
        <v>24</v>
      </c>
      <c r="E2985" s="188" t="s">
        <v>5886</v>
      </c>
    </row>
    <row r="2986" spans="1:5" x14ac:dyDescent="0.25">
      <c r="A2986" s="356">
        <v>37983</v>
      </c>
      <c r="B2986" s="16" t="s">
        <v>2706</v>
      </c>
      <c r="C2986" s="16" t="s">
        <v>23</v>
      </c>
      <c r="D2986" s="16" t="s">
        <v>24</v>
      </c>
      <c r="E2986" s="188" t="s">
        <v>8667</v>
      </c>
    </row>
    <row r="2987" spans="1:5" x14ac:dyDescent="0.25">
      <c r="A2987" s="356">
        <v>37984</v>
      </c>
      <c r="B2987" s="16" t="s">
        <v>2707</v>
      </c>
      <c r="C2987" s="16" t="s">
        <v>23</v>
      </c>
      <c r="D2987" s="16" t="s">
        <v>24</v>
      </c>
      <c r="E2987" s="188" t="s">
        <v>7426</v>
      </c>
    </row>
    <row r="2988" spans="1:5" x14ac:dyDescent="0.25">
      <c r="A2988" s="356">
        <v>37985</v>
      </c>
      <c r="B2988" s="16" t="s">
        <v>2708</v>
      </c>
      <c r="C2988" s="16" t="s">
        <v>23</v>
      </c>
      <c r="D2988" s="16" t="s">
        <v>24</v>
      </c>
      <c r="E2988" s="188" t="s">
        <v>6346</v>
      </c>
    </row>
    <row r="2989" spans="1:5" x14ac:dyDescent="0.25">
      <c r="A2989" s="356">
        <v>3826</v>
      </c>
      <c r="B2989" s="16" t="s">
        <v>2709</v>
      </c>
      <c r="C2989" s="16" t="s">
        <v>23</v>
      </c>
      <c r="D2989" s="16" t="s">
        <v>27</v>
      </c>
      <c r="E2989" s="188" t="s">
        <v>8668</v>
      </c>
    </row>
    <row r="2990" spans="1:5" x14ac:dyDescent="0.25">
      <c r="A2990" s="356">
        <v>3825</v>
      </c>
      <c r="B2990" s="16" t="s">
        <v>2710</v>
      </c>
      <c r="C2990" s="16" t="s">
        <v>23</v>
      </c>
      <c r="D2990" s="16" t="s">
        <v>27</v>
      </c>
      <c r="E2990" s="188" t="s">
        <v>7122</v>
      </c>
    </row>
    <row r="2991" spans="1:5" x14ac:dyDescent="0.25">
      <c r="A2991" s="356">
        <v>3827</v>
      </c>
      <c r="B2991" s="16" t="s">
        <v>2711</v>
      </c>
      <c r="C2991" s="16" t="s">
        <v>23</v>
      </c>
      <c r="D2991" s="16" t="s">
        <v>27</v>
      </c>
      <c r="E2991" s="188" t="s">
        <v>5567</v>
      </c>
    </row>
    <row r="2992" spans="1:5" x14ac:dyDescent="0.25">
      <c r="A2992" s="356">
        <v>20165</v>
      </c>
      <c r="B2992" s="16" t="s">
        <v>8669</v>
      </c>
      <c r="C2992" s="16" t="s">
        <v>23</v>
      </c>
      <c r="D2992" s="16" t="s">
        <v>24</v>
      </c>
      <c r="E2992" s="188" t="s">
        <v>8670</v>
      </c>
    </row>
    <row r="2993" spans="1:5" x14ac:dyDescent="0.25">
      <c r="A2993" s="356">
        <v>20166</v>
      </c>
      <c r="B2993" s="16" t="s">
        <v>8671</v>
      </c>
      <c r="C2993" s="16" t="s">
        <v>23</v>
      </c>
      <c r="D2993" s="16" t="s">
        <v>24</v>
      </c>
      <c r="E2993" s="188" t="s">
        <v>6399</v>
      </c>
    </row>
    <row r="2994" spans="1:5" x14ac:dyDescent="0.25">
      <c r="A2994" s="356">
        <v>20164</v>
      </c>
      <c r="B2994" s="16" t="s">
        <v>8672</v>
      </c>
      <c r="C2994" s="16" t="s">
        <v>23</v>
      </c>
      <c r="D2994" s="16" t="s">
        <v>24</v>
      </c>
      <c r="E2994" s="188" t="s">
        <v>6529</v>
      </c>
    </row>
    <row r="2995" spans="1:5" x14ac:dyDescent="0.25">
      <c r="A2995" s="356">
        <v>3893</v>
      </c>
      <c r="B2995" s="16" t="s">
        <v>2712</v>
      </c>
      <c r="C2995" s="16" t="s">
        <v>23</v>
      </c>
      <c r="D2995" s="16" t="s">
        <v>24</v>
      </c>
      <c r="E2995" s="188" t="s">
        <v>6394</v>
      </c>
    </row>
    <row r="2996" spans="1:5" x14ac:dyDescent="0.25">
      <c r="A2996" s="356">
        <v>3848</v>
      </c>
      <c r="B2996" s="16" t="s">
        <v>2713</v>
      </c>
      <c r="C2996" s="16" t="s">
        <v>23</v>
      </c>
      <c r="D2996" s="16" t="s">
        <v>24</v>
      </c>
      <c r="E2996" s="188" t="s">
        <v>6128</v>
      </c>
    </row>
    <row r="2997" spans="1:5" x14ac:dyDescent="0.25">
      <c r="A2997" s="356">
        <v>3895</v>
      </c>
      <c r="B2997" s="16" t="s">
        <v>2714</v>
      </c>
      <c r="C2997" s="16" t="s">
        <v>23</v>
      </c>
      <c r="D2997" s="16" t="s">
        <v>24</v>
      </c>
      <c r="E2997" s="188" t="s">
        <v>8673</v>
      </c>
    </row>
    <row r="2998" spans="1:5" x14ac:dyDescent="0.25">
      <c r="A2998" s="356">
        <v>12404</v>
      </c>
      <c r="B2998" s="16" t="s">
        <v>2715</v>
      </c>
      <c r="C2998" s="16" t="s">
        <v>23</v>
      </c>
      <c r="D2998" s="16" t="s">
        <v>27</v>
      </c>
      <c r="E2998" s="188" t="s">
        <v>8306</v>
      </c>
    </row>
    <row r="2999" spans="1:5" x14ac:dyDescent="0.25">
      <c r="A2999" s="356">
        <v>3939</v>
      </c>
      <c r="B2999" s="16" t="s">
        <v>2716</v>
      </c>
      <c r="C2999" s="16" t="s">
        <v>23</v>
      </c>
      <c r="D2999" s="16" t="s">
        <v>27</v>
      </c>
      <c r="E2999" s="188" t="s">
        <v>8674</v>
      </c>
    </row>
    <row r="3000" spans="1:5" x14ac:dyDescent="0.25">
      <c r="A3000" s="356">
        <v>3911</v>
      </c>
      <c r="B3000" s="16" t="s">
        <v>2717</v>
      </c>
      <c r="C3000" s="16" t="s">
        <v>23</v>
      </c>
      <c r="D3000" s="16" t="s">
        <v>27</v>
      </c>
      <c r="E3000" s="188" t="s">
        <v>6486</v>
      </c>
    </row>
    <row r="3001" spans="1:5" x14ac:dyDescent="0.25">
      <c r="A3001" s="356">
        <v>3908</v>
      </c>
      <c r="B3001" s="16" t="s">
        <v>2718</v>
      </c>
      <c r="C3001" s="16" t="s">
        <v>23</v>
      </c>
      <c r="D3001" s="16" t="s">
        <v>27</v>
      </c>
      <c r="E3001" s="188" t="s">
        <v>5520</v>
      </c>
    </row>
    <row r="3002" spans="1:5" x14ac:dyDescent="0.25">
      <c r="A3002" s="356">
        <v>3910</v>
      </c>
      <c r="B3002" s="16" t="s">
        <v>2719</v>
      </c>
      <c r="C3002" s="16" t="s">
        <v>23</v>
      </c>
      <c r="D3002" s="16" t="s">
        <v>27</v>
      </c>
      <c r="E3002" s="188" t="s">
        <v>5798</v>
      </c>
    </row>
    <row r="3003" spans="1:5" x14ac:dyDescent="0.25">
      <c r="A3003" s="356">
        <v>3913</v>
      </c>
      <c r="B3003" s="16" t="s">
        <v>2720</v>
      </c>
      <c r="C3003" s="16" t="s">
        <v>23</v>
      </c>
      <c r="D3003" s="16" t="s">
        <v>27</v>
      </c>
      <c r="E3003" s="188" t="s">
        <v>8668</v>
      </c>
    </row>
    <row r="3004" spans="1:5" x14ac:dyDescent="0.25">
      <c r="A3004" s="356">
        <v>3912</v>
      </c>
      <c r="B3004" s="16" t="s">
        <v>2721</v>
      </c>
      <c r="C3004" s="16" t="s">
        <v>23</v>
      </c>
      <c r="D3004" s="16" t="s">
        <v>27</v>
      </c>
      <c r="E3004" s="188" t="s">
        <v>8675</v>
      </c>
    </row>
    <row r="3005" spans="1:5" x14ac:dyDescent="0.25">
      <c r="A3005" s="356">
        <v>3909</v>
      </c>
      <c r="B3005" s="16" t="s">
        <v>2722</v>
      </c>
      <c r="C3005" s="16" t="s">
        <v>23</v>
      </c>
      <c r="D3005" s="16" t="s">
        <v>27</v>
      </c>
      <c r="E3005" s="188" t="s">
        <v>8195</v>
      </c>
    </row>
    <row r="3006" spans="1:5" x14ac:dyDescent="0.25">
      <c r="A3006" s="356">
        <v>3914</v>
      </c>
      <c r="B3006" s="16" t="s">
        <v>2723</v>
      </c>
      <c r="C3006" s="16" t="s">
        <v>23</v>
      </c>
      <c r="D3006" s="16" t="s">
        <v>27</v>
      </c>
      <c r="E3006" s="188" t="s">
        <v>8676</v>
      </c>
    </row>
    <row r="3007" spans="1:5" x14ac:dyDescent="0.25">
      <c r="A3007" s="356">
        <v>3915</v>
      </c>
      <c r="B3007" s="16" t="s">
        <v>2724</v>
      </c>
      <c r="C3007" s="16" t="s">
        <v>23</v>
      </c>
      <c r="D3007" s="16" t="s">
        <v>27</v>
      </c>
      <c r="E3007" s="188" t="s">
        <v>8677</v>
      </c>
    </row>
    <row r="3008" spans="1:5" x14ac:dyDescent="0.25">
      <c r="A3008" s="356">
        <v>3916</v>
      </c>
      <c r="B3008" s="16" t="s">
        <v>2725</v>
      </c>
      <c r="C3008" s="16" t="s">
        <v>23</v>
      </c>
      <c r="D3008" s="16" t="s">
        <v>27</v>
      </c>
      <c r="E3008" s="188" t="s">
        <v>8678</v>
      </c>
    </row>
    <row r="3009" spans="1:5" x14ac:dyDescent="0.25">
      <c r="A3009" s="356">
        <v>3917</v>
      </c>
      <c r="B3009" s="16" t="s">
        <v>2726</v>
      </c>
      <c r="C3009" s="16" t="s">
        <v>23</v>
      </c>
      <c r="D3009" s="16" t="s">
        <v>27</v>
      </c>
      <c r="E3009" s="188" t="s">
        <v>8679</v>
      </c>
    </row>
    <row r="3010" spans="1:5" x14ac:dyDescent="0.25">
      <c r="A3010" s="356">
        <v>1904</v>
      </c>
      <c r="B3010" s="16" t="s">
        <v>2727</v>
      </c>
      <c r="C3010" s="16" t="s">
        <v>23</v>
      </c>
      <c r="D3010" s="16" t="s">
        <v>24</v>
      </c>
      <c r="E3010" s="188" t="s">
        <v>5806</v>
      </c>
    </row>
    <row r="3011" spans="1:5" x14ac:dyDescent="0.25">
      <c r="A3011" s="356">
        <v>1899</v>
      </c>
      <c r="B3011" s="16" t="s">
        <v>2728</v>
      </c>
      <c r="C3011" s="16" t="s">
        <v>23</v>
      </c>
      <c r="D3011" s="16" t="s">
        <v>24</v>
      </c>
      <c r="E3011" s="188" t="s">
        <v>7096</v>
      </c>
    </row>
    <row r="3012" spans="1:5" x14ac:dyDescent="0.25">
      <c r="A3012" s="356">
        <v>1900</v>
      </c>
      <c r="B3012" s="16" t="s">
        <v>2729</v>
      </c>
      <c r="C3012" s="16" t="s">
        <v>23</v>
      </c>
      <c r="D3012" s="16" t="s">
        <v>24</v>
      </c>
      <c r="E3012" s="188" t="s">
        <v>5760</v>
      </c>
    </row>
    <row r="3013" spans="1:5" x14ac:dyDescent="0.25">
      <c r="A3013" s="356">
        <v>12407</v>
      </c>
      <c r="B3013" s="16" t="s">
        <v>2730</v>
      </c>
      <c r="C3013" s="16" t="s">
        <v>23</v>
      </c>
      <c r="D3013" s="16" t="s">
        <v>27</v>
      </c>
      <c r="E3013" s="188" t="s">
        <v>8680</v>
      </c>
    </row>
    <row r="3014" spans="1:5" x14ac:dyDescent="0.25">
      <c r="A3014" s="356">
        <v>12408</v>
      </c>
      <c r="B3014" s="16" t="s">
        <v>2731</v>
      </c>
      <c r="C3014" s="16" t="s">
        <v>23</v>
      </c>
      <c r="D3014" s="16" t="s">
        <v>27</v>
      </c>
      <c r="E3014" s="188" t="s">
        <v>6130</v>
      </c>
    </row>
    <row r="3015" spans="1:5" x14ac:dyDescent="0.25">
      <c r="A3015" s="356">
        <v>12409</v>
      </c>
      <c r="B3015" s="16" t="s">
        <v>2732</v>
      </c>
      <c r="C3015" s="16" t="s">
        <v>23</v>
      </c>
      <c r="D3015" s="16" t="s">
        <v>27</v>
      </c>
      <c r="E3015" s="188" t="s">
        <v>6130</v>
      </c>
    </row>
    <row r="3016" spans="1:5" x14ac:dyDescent="0.25">
      <c r="A3016" s="356">
        <v>12410</v>
      </c>
      <c r="B3016" s="16" t="s">
        <v>2733</v>
      </c>
      <c r="C3016" s="16" t="s">
        <v>23</v>
      </c>
      <c r="D3016" s="16" t="s">
        <v>27</v>
      </c>
      <c r="E3016" s="188" t="s">
        <v>5956</v>
      </c>
    </row>
    <row r="3017" spans="1:5" x14ac:dyDescent="0.25">
      <c r="A3017" s="356">
        <v>3936</v>
      </c>
      <c r="B3017" s="16" t="s">
        <v>2734</v>
      </c>
      <c r="C3017" s="16" t="s">
        <v>23</v>
      </c>
      <c r="D3017" s="16" t="s">
        <v>27</v>
      </c>
      <c r="E3017" s="188" t="s">
        <v>8681</v>
      </c>
    </row>
    <row r="3018" spans="1:5" x14ac:dyDescent="0.25">
      <c r="A3018" s="356">
        <v>3922</v>
      </c>
      <c r="B3018" s="16" t="s">
        <v>2735</v>
      </c>
      <c r="C3018" s="16" t="s">
        <v>23</v>
      </c>
      <c r="D3018" s="16" t="s">
        <v>27</v>
      </c>
      <c r="E3018" s="188" t="s">
        <v>8682</v>
      </c>
    </row>
    <row r="3019" spans="1:5" x14ac:dyDescent="0.25">
      <c r="A3019" s="356">
        <v>3924</v>
      </c>
      <c r="B3019" s="16" t="s">
        <v>2736</v>
      </c>
      <c r="C3019" s="16" t="s">
        <v>23</v>
      </c>
      <c r="D3019" s="16" t="s">
        <v>27</v>
      </c>
      <c r="E3019" s="188" t="s">
        <v>8681</v>
      </c>
    </row>
    <row r="3020" spans="1:5" x14ac:dyDescent="0.25">
      <c r="A3020" s="356">
        <v>3923</v>
      </c>
      <c r="B3020" s="16" t="s">
        <v>2737</v>
      </c>
      <c r="C3020" s="16" t="s">
        <v>23</v>
      </c>
      <c r="D3020" s="16" t="s">
        <v>27</v>
      </c>
      <c r="E3020" s="188" t="s">
        <v>8681</v>
      </c>
    </row>
    <row r="3021" spans="1:5" x14ac:dyDescent="0.25">
      <c r="A3021" s="356">
        <v>3937</v>
      </c>
      <c r="B3021" s="16" t="s">
        <v>2738</v>
      </c>
      <c r="C3021" s="16" t="s">
        <v>23</v>
      </c>
      <c r="D3021" s="16" t="s">
        <v>27</v>
      </c>
      <c r="E3021" s="188" t="s">
        <v>5926</v>
      </c>
    </row>
    <row r="3022" spans="1:5" x14ac:dyDescent="0.25">
      <c r="A3022" s="356">
        <v>3921</v>
      </c>
      <c r="B3022" s="16" t="s">
        <v>2739</v>
      </c>
      <c r="C3022" s="16" t="s">
        <v>23</v>
      </c>
      <c r="D3022" s="16" t="s">
        <v>27</v>
      </c>
      <c r="E3022" s="188" t="s">
        <v>6392</v>
      </c>
    </row>
    <row r="3023" spans="1:5" x14ac:dyDescent="0.25">
      <c r="A3023" s="356">
        <v>3920</v>
      </c>
      <c r="B3023" s="16" t="s">
        <v>2740</v>
      </c>
      <c r="C3023" s="16" t="s">
        <v>23</v>
      </c>
      <c r="D3023" s="16" t="s">
        <v>27</v>
      </c>
      <c r="E3023" s="188" t="s">
        <v>5926</v>
      </c>
    </row>
    <row r="3024" spans="1:5" x14ac:dyDescent="0.25">
      <c r="A3024" s="356">
        <v>3938</v>
      </c>
      <c r="B3024" s="16" t="s">
        <v>2741</v>
      </c>
      <c r="C3024" s="16" t="s">
        <v>23</v>
      </c>
      <c r="D3024" s="16" t="s">
        <v>27</v>
      </c>
      <c r="E3024" s="188" t="s">
        <v>6057</v>
      </c>
    </row>
    <row r="3025" spans="1:5" x14ac:dyDescent="0.25">
      <c r="A3025" s="356">
        <v>3919</v>
      </c>
      <c r="B3025" s="16" t="s">
        <v>2742</v>
      </c>
      <c r="C3025" s="16" t="s">
        <v>23</v>
      </c>
      <c r="D3025" s="16" t="s">
        <v>27</v>
      </c>
      <c r="E3025" s="188" t="s">
        <v>5963</v>
      </c>
    </row>
    <row r="3026" spans="1:5" x14ac:dyDescent="0.25">
      <c r="A3026" s="356">
        <v>3927</v>
      </c>
      <c r="B3026" s="16" t="s">
        <v>2743</v>
      </c>
      <c r="C3026" s="16" t="s">
        <v>23</v>
      </c>
      <c r="D3026" s="16" t="s">
        <v>27</v>
      </c>
      <c r="E3026" s="188" t="s">
        <v>6651</v>
      </c>
    </row>
    <row r="3027" spans="1:5" x14ac:dyDescent="0.25">
      <c r="A3027" s="356">
        <v>3928</v>
      </c>
      <c r="B3027" s="16" t="s">
        <v>2744</v>
      </c>
      <c r="C3027" s="16" t="s">
        <v>23</v>
      </c>
      <c r="D3027" s="16" t="s">
        <v>27</v>
      </c>
      <c r="E3027" s="188" t="s">
        <v>6651</v>
      </c>
    </row>
    <row r="3028" spans="1:5" x14ac:dyDescent="0.25">
      <c r="A3028" s="356">
        <v>3926</v>
      </c>
      <c r="B3028" s="16" t="s">
        <v>2745</v>
      </c>
      <c r="C3028" s="16" t="s">
        <v>23</v>
      </c>
      <c r="D3028" s="16" t="s">
        <v>27</v>
      </c>
      <c r="E3028" s="188" t="s">
        <v>8489</v>
      </c>
    </row>
    <row r="3029" spans="1:5" x14ac:dyDescent="0.25">
      <c r="A3029" s="356">
        <v>3935</v>
      </c>
      <c r="B3029" s="16" t="s">
        <v>2746</v>
      </c>
      <c r="C3029" s="16" t="s">
        <v>23</v>
      </c>
      <c r="D3029" s="16" t="s">
        <v>27</v>
      </c>
      <c r="E3029" s="188" t="s">
        <v>8489</v>
      </c>
    </row>
    <row r="3030" spans="1:5" x14ac:dyDescent="0.25">
      <c r="A3030" s="356">
        <v>3925</v>
      </c>
      <c r="B3030" s="16" t="s">
        <v>2747</v>
      </c>
      <c r="C3030" s="16" t="s">
        <v>23</v>
      </c>
      <c r="D3030" s="16" t="s">
        <v>27</v>
      </c>
      <c r="E3030" s="188" t="s">
        <v>8489</v>
      </c>
    </row>
    <row r="3031" spans="1:5" x14ac:dyDescent="0.25">
      <c r="A3031" s="356">
        <v>12406</v>
      </c>
      <c r="B3031" s="16" t="s">
        <v>2748</v>
      </c>
      <c r="C3031" s="16" t="s">
        <v>23</v>
      </c>
      <c r="D3031" s="16" t="s">
        <v>27</v>
      </c>
      <c r="E3031" s="188" t="s">
        <v>5889</v>
      </c>
    </row>
    <row r="3032" spans="1:5" x14ac:dyDescent="0.25">
      <c r="A3032" s="356">
        <v>3929</v>
      </c>
      <c r="B3032" s="16" t="s">
        <v>2749</v>
      </c>
      <c r="C3032" s="16" t="s">
        <v>23</v>
      </c>
      <c r="D3032" s="16" t="s">
        <v>27</v>
      </c>
      <c r="E3032" s="188" t="s">
        <v>8683</v>
      </c>
    </row>
    <row r="3033" spans="1:5" x14ac:dyDescent="0.25">
      <c r="A3033" s="356">
        <v>3931</v>
      </c>
      <c r="B3033" s="16" t="s">
        <v>2750</v>
      </c>
      <c r="C3033" s="16" t="s">
        <v>23</v>
      </c>
      <c r="D3033" s="16" t="s">
        <v>27</v>
      </c>
      <c r="E3033" s="188" t="s">
        <v>8683</v>
      </c>
    </row>
    <row r="3034" spans="1:5" x14ac:dyDescent="0.25">
      <c r="A3034" s="356">
        <v>3930</v>
      </c>
      <c r="B3034" s="16" t="s">
        <v>2751</v>
      </c>
      <c r="C3034" s="16" t="s">
        <v>23</v>
      </c>
      <c r="D3034" s="16" t="s">
        <v>27</v>
      </c>
      <c r="E3034" s="188" t="s">
        <v>8683</v>
      </c>
    </row>
    <row r="3035" spans="1:5" x14ac:dyDescent="0.25">
      <c r="A3035" s="356">
        <v>3932</v>
      </c>
      <c r="B3035" s="16" t="s">
        <v>2752</v>
      </c>
      <c r="C3035" s="16" t="s">
        <v>23</v>
      </c>
      <c r="D3035" s="16" t="s">
        <v>27</v>
      </c>
      <c r="E3035" s="188" t="s">
        <v>6075</v>
      </c>
    </row>
    <row r="3036" spans="1:5" x14ac:dyDescent="0.25">
      <c r="A3036" s="356">
        <v>3933</v>
      </c>
      <c r="B3036" s="16" t="s">
        <v>2753</v>
      </c>
      <c r="C3036" s="16" t="s">
        <v>23</v>
      </c>
      <c r="D3036" s="16" t="s">
        <v>27</v>
      </c>
      <c r="E3036" s="188" t="s">
        <v>6075</v>
      </c>
    </row>
    <row r="3037" spans="1:5" x14ac:dyDescent="0.25">
      <c r="A3037" s="356">
        <v>3934</v>
      </c>
      <c r="B3037" s="16" t="s">
        <v>2754</v>
      </c>
      <c r="C3037" s="16" t="s">
        <v>23</v>
      </c>
      <c r="D3037" s="16" t="s">
        <v>27</v>
      </c>
      <c r="E3037" s="188" t="s">
        <v>6075</v>
      </c>
    </row>
    <row r="3038" spans="1:5" x14ac:dyDescent="0.25">
      <c r="A3038" s="356">
        <v>40355</v>
      </c>
      <c r="B3038" s="16" t="s">
        <v>2755</v>
      </c>
      <c r="C3038" s="16" t="s">
        <v>23</v>
      </c>
      <c r="D3038" s="16" t="s">
        <v>27</v>
      </c>
      <c r="E3038" s="188" t="s">
        <v>6128</v>
      </c>
    </row>
    <row r="3039" spans="1:5" x14ac:dyDescent="0.25">
      <c r="A3039" s="356">
        <v>40364</v>
      </c>
      <c r="B3039" s="16" t="s">
        <v>2756</v>
      </c>
      <c r="C3039" s="16" t="s">
        <v>23</v>
      </c>
      <c r="D3039" s="16" t="s">
        <v>27</v>
      </c>
      <c r="E3039" s="188" t="s">
        <v>8684</v>
      </c>
    </row>
    <row r="3040" spans="1:5" x14ac:dyDescent="0.25">
      <c r="A3040" s="356">
        <v>40361</v>
      </c>
      <c r="B3040" s="16" t="s">
        <v>2757</v>
      </c>
      <c r="C3040" s="16" t="s">
        <v>23</v>
      </c>
      <c r="D3040" s="16" t="s">
        <v>27</v>
      </c>
      <c r="E3040" s="188" t="s">
        <v>8685</v>
      </c>
    </row>
    <row r="3041" spans="1:5" x14ac:dyDescent="0.25">
      <c r="A3041" s="356">
        <v>40358</v>
      </c>
      <c r="B3041" s="16" t="s">
        <v>2758</v>
      </c>
      <c r="C3041" s="16" t="s">
        <v>23</v>
      </c>
      <c r="D3041" s="16" t="s">
        <v>27</v>
      </c>
      <c r="E3041" s="188" t="s">
        <v>6633</v>
      </c>
    </row>
    <row r="3042" spans="1:5" x14ac:dyDescent="0.25">
      <c r="A3042" s="356">
        <v>40370</v>
      </c>
      <c r="B3042" s="16" t="s">
        <v>2759</v>
      </c>
      <c r="C3042" s="16" t="s">
        <v>23</v>
      </c>
      <c r="D3042" s="16" t="s">
        <v>27</v>
      </c>
      <c r="E3042" s="188" t="s">
        <v>8686</v>
      </c>
    </row>
    <row r="3043" spans="1:5" x14ac:dyDescent="0.25">
      <c r="A3043" s="356">
        <v>40367</v>
      </c>
      <c r="B3043" s="16" t="s">
        <v>2760</v>
      </c>
      <c r="C3043" s="16" t="s">
        <v>23</v>
      </c>
      <c r="D3043" s="16" t="s">
        <v>27</v>
      </c>
      <c r="E3043" s="188" t="s">
        <v>8687</v>
      </c>
    </row>
    <row r="3044" spans="1:5" x14ac:dyDescent="0.25">
      <c r="A3044" s="356">
        <v>40373</v>
      </c>
      <c r="B3044" s="16" t="s">
        <v>2761</v>
      </c>
      <c r="C3044" s="16" t="s">
        <v>23</v>
      </c>
      <c r="D3044" s="16" t="s">
        <v>27</v>
      </c>
      <c r="E3044" s="188" t="s">
        <v>8688</v>
      </c>
    </row>
    <row r="3045" spans="1:5" x14ac:dyDescent="0.25">
      <c r="A3045" s="356">
        <v>38947</v>
      </c>
      <c r="B3045" s="16" t="s">
        <v>2762</v>
      </c>
      <c r="C3045" s="16" t="s">
        <v>23</v>
      </c>
      <c r="D3045" s="16" t="s">
        <v>27</v>
      </c>
      <c r="E3045" s="188" t="s">
        <v>8689</v>
      </c>
    </row>
    <row r="3046" spans="1:5" x14ac:dyDescent="0.25">
      <c r="A3046" s="356">
        <v>38948</v>
      </c>
      <c r="B3046" s="16" t="s">
        <v>2763</v>
      </c>
      <c r="C3046" s="16" t="s">
        <v>23</v>
      </c>
      <c r="D3046" s="16" t="s">
        <v>27</v>
      </c>
      <c r="E3046" s="188" t="s">
        <v>6171</v>
      </c>
    </row>
    <row r="3047" spans="1:5" x14ac:dyDescent="0.25">
      <c r="A3047" s="356">
        <v>38949</v>
      </c>
      <c r="B3047" s="16" t="s">
        <v>2764</v>
      </c>
      <c r="C3047" s="16" t="s">
        <v>23</v>
      </c>
      <c r="D3047" s="16" t="s">
        <v>27</v>
      </c>
      <c r="E3047" s="188" t="s">
        <v>6462</v>
      </c>
    </row>
    <row r="3048" spans="1:5" x14ac:dyDescent="0.25">
      <c r="A3048" s="356">
        <v>38951</v>
      </c>
      <c r="B3048" s="16" t="s">
        <v>2765</v>
      </c>
      <c r="C3048" s="16" t="s">
        <v>23</v>
      </c>
      <c r="D3048" s="16" t="s">
        <v>27</v>
      </c>
      <c r="E3048" s="188" t="s">
        <v>8690</v>
      </c>
    </row>
    <row r="3049" spans="1:5" x14ac:dyDescent="0.25">
      <c r="A3049" s="356">
        <v>39312</v>
      </c>
      <c r="B3049" s="16" t="s">
        <v>2766</v>
      </c>
      <c r="C3049" s="16" t="s">
        <v>23</v>
      </c>
      <c r="D3049" s="16" t="s">
        <v>27</v>
      </c>
      <c r="E3049" s="188" t="s">
        <v>8691</v>
      </c>
    </row>
    <row r="3050" spans="1:5" x14ac:dyDescent="0.25">
      <c r="A3050" s="356">
        <v>39313</v>
      </c>
      <c r="B3050" s="16" t="s">
        <v>2767</v>
      </c>
      <c r="C3050" s="16" t="s">
        <v>23</v>
      </c>
      <c r="D3050" s="16" t="s">
        <v>27</v>
      </c>
      <c r="E3050" s="188" t="s">
        <v>8692</v>
      </c>
    </row>
    <row r="3051" spans="1:5" x14ac:dyDescent="0.25">
      <c r="A3051" s="356">
        <v>38950</v>
      </c>
      <c r="B3051" s="16" t="s">
        <v>2768</v>
      </c>
      <c r="C3051" s="16" t="s">
        <v>23</v>
      </c>
      <c r="D3051" s="16" t="s">
        <v>27</v>
      </c>
      <c r="E3051" s="188" t="s">
        <v>8693</v>
      </c>
    </row>
    <row r="3052" spans="1:5" x14ac:dyDescent="0.25">
      <c r="A3052" s="356">
        <v>39314</v>
      </c>
      <c r="B3052" s="16" t="s">
        <v>2769</v>
      </c>
      <c r="C3052" s="16" t="s">
        <v>23</v>
      </c>
      <c r="D3052" s="16" t="s">
        <v>27</v>
      </c>
      <c r="E3052" s="188" t="s">
        <v>8694</v>
      </c>
    </row>
    <row r="3053" spans="1:5" x14ac:dyDescent="0.25">
      <c r="A3053" s="356">
        <v>3907</v>
      </c>
      <c r="B3053" s="16" t="s">
        <v>2770</v>
      </c>
      <c r="C3053" s="16" t="s">
        <v>23</v>
      </c>
      <c r="D3053" s="16" t="s">
        <v>24</v>
      </c>
      <c r="E3053" s="188" t="s">
        <v>6461</v>
      </c>
    </row>
    <row r="3054" spans="1:5" x14ac:dyDescent="0.25">
      <c r="A3054" s="356">
        <v>3889</v>
      </c>
      <c r="B3054" s="16" t="s">
        <v>2771</v>
      </c>
      <c r="C3054" s="16" t="s">
        <v>23</v>
      </c>
      <c r="D3054" s="16" t="s">
        <v>24</v>
      </c>
      <c r="E3054" s="188" t="s">
        <v>7215</v>
      </c>
    </row>
    <row r="3055" spans="1:5" x14ac:dyDescent="0.25">
      <c r="A3055" s="356">
        <v>3868</v>
      </c>
      <c r="B3055" s="16" t="s">
        <v>2772</v>
      </c>
      <c r="C3055" s="16" t="s">
        <v>23</v>
      </c>
      <c r="D3055" s="16" t="s">
        <v>24</v>
      </c>
      <c r="E3055" s="188" t="s">
        <v>5787</v>
      </c>
    </row>
    <row r="3056" spans="1:5" x14ac:dyDescent="0.25">
      <c r="A3056" s="356">
        <v>3869</v>
      </c>
      <c r="B3056" s="16" t="s">
        <v>2773</v>
      </c>
      <c r="C3056" s="16" t="s">
        <v>23</v>
      </c>
      <c r="D3056" s="16" t="s">
        <v>24</v>
      </c>
      <c r="E3056" s="188" t="s">
        <v>8695</v>
      </c>
    </row>
    <row r="3057" spans="1:5" x14ac:dyDescent="0.25">
      <c r="A3057" s="356">
        <v>3872</v>
      </c>
      <c r="B3057" s="16" t="s">
        <v>2774</v>
      </c>
      <c r="C3057" s="16" t="s">
        <v>23</v>
      </c>
      <c r="D3057" s="16" t="s">
        <v>24</v>
      </c>
      <c r="E3057" s="188" t="s">
        <v>5857</v>
      </c>
    </row>
    <row r="3058" spans="1:5" x14ac:dyDescent="0.25">
      <c r="A3058" s="356">
        <v>3850</v>
      </c>
      <c r="B3058" s="16" t="s">
        <v>2775</v>
      </c>
      <c r="C3058" s="16" t="s">
        <v>23</v>
      </c>
      <c r="D3058" s="16" t="s">
        <v>24</v>
      </c>
      <c r="E3058" s="188" t="s">
        <v>8696</v>
      </c>
    </row>
    <row r="3059" spans="1:5" x14ac:dyDescent="0.25">
      <c r="A3059" s="356">
        <v>38023</v>
      </c>
      <c r="B3059" s="16" t="s">
        <v>2776</v>
      </c>
      <c r="C3059" s="16" t="s">
        <v>23</v>
      </c>
      <c r="D3059" s="16" t="s">
        <v>24</v>
      </c>
      <c r="E3059" s="188" t="s">
        <v>6716</v>
      </c>
    </row>
    <row r="3060" spans="1:5" x14ac:dyDescent="0.25">
      <c r="A3060" s="356">
        <v>37986</v>
      </c>
      <c r="B3060" s="16" t="s">
        <v>2777</v>
      </c>
      <c r="C3060" s="16" t="s">
        <v>23</v>
      </c>
      <c r="D3060" s="16" t="s">
        <v>24</v>
      </c>
      <c r="E3060" s="188" t="s">
        <v>5992</v>
      </c>
    </row>
    <row r="3061" spans="1:5" x14ac:dyDescent="0.25">
      <c r="A3061" s="356">
        <v>37987</v>
      </c>
      <c r="B3061" s="16" t="s">
        <v>2778</v>
      </c>
      <c r="C3061" s="16" t="s">
        <v>23</v>
      </c>
      <c r="D3061" s="16" t="s">
        <v>24</v>
      </c>
      <c r="E3061" s="188" t="s">
        <v>8697</v>
      </c>
    </row>
    <row r="3062" spans="1:5" x14ac:dyDescent="0.25">
      <c r="A3062" s="356">
        <v>37988</v>
      </c>
      <c r="B3062" s="16" t="s">
        <v>2779</v>
      </c>
      <c r="C3062" s="16" t="s">
        <v>23</v>
      </c>
      <c r="D3062" s="16" t="s">
        <v>24</v>
      </c>
      <c r="E3062" s="188" t="s">
        <v>8698</v>
      </c>
    </row>
    <row r="3063" spans="1:5" x14ac:dyDescent="0.25">
      <c r="A3063" s="356">
        <v>21120</v>
      </c>
      <c r="B3063" s="16" t="s">
        <v>2780</v>
      </c>
      <c r="C3063" s="16" t="s">
        <v>23</v>
      </c>
      <c r="D3063" s="16" t="s">
        <v>24</v>
      </c>
      <c r="E3063" s="188" t="s">
        <v>6975</v>
      </c>
    </row>
    <row r="3064" spans="1:5" x14ac:dyDescent="0.25">
      <c r="A3064" s="356">
        <v>39318</v>
      </c>
      <c r="B3064" s="16" t="s">
        <v>2781</v>
      </c>
      <c r="C3064" s="16" t="s">
        <v>23</v>
      </c>
      <c r="D3064" s="16" t="s">
        <v>24</v>
      </c>
      <c r="E3064" s="188" t="s">
        <v>6971</v>
      </c>
    </row>
    <row r="3065" spans="1:5" x14ac:dyDescent="0.25">
      <c r="A3065" s="356">
        <v>20162</v>
      </c>
      <c r="B3065" s="16" t="s">
        <v>2782</v>
      </c>
      <c r="C3065" s="16" t="s">
        <v>23</v>
      </c>
      <c r="D3065" s="16" t="s">
        <v>24</v>
      </c>
      <c r="E3065" s="188" t="s">
        <v>8699</v>
      </c>
    </row>
    <row r="3066" spans="1:5" x14ac:dyDescent="0.25">
      <c r="A3066" s="356">
        <v>40366</v>
      </c>
      <c r="B3066" s="16" t="s">
        <v>2783</v>
      </c>
      <c r="C3066" s="16" t="s">
        <v>23</v>
      </c>
      <c r="D3066" s="16" t="s">
        <v>27</v>
      </c>
      <c r="E3066" s="188" t="s">
        <v>8700</v>
      </c>
    </row>
    <row r="3067" spans="1:5" x14ac:dyDescent="0.25">
      <c r="A3067" s="356">
        <v>40363</v>
      </c>
      <c r="B3067" s="16" t="s">
        <v>2784</v>
      </c>
      <c r="C3067" s="16" t="s">
        <v>23</v>
      </c>
      <c r="D3067" s="16" t="s">
        <v>27</v>
      </c>
      <c r="E3067" s="188" t="s">
        <v>8701</v>
      </c>
    </row>
    <row r="3068" spans="1:5" x14ac:dyDescent="0.25">
      <c r="A3068" s="356">
        <v>40354</v>
      </c>
      <c r="B3068" s="16" t="s">
        <v>2785</v>
      </c>
      <c r="C3068" s="16" t="s">
        <v>23</v>
      </c>
      <c r="D3068" s="16" t="s">
        <v>27</v>
      </c>
      <c r="E3068" s="188" t="s">
        <v>8702</v>
      </c>
    </row>
    <row r="3069" spans="1:5" x14ac:dyDescent="0.25">
      <c r="A3069" s="356">
        <v>40360</v>
      </c>
      <c r="B3069" s="16" t="s">
        <v>2786</v>
      </c>
      <c r="C3069" s="16" t="s">
        <v>23</v>
      </c>
      <c r="D3069" s="16" t="s">
        <v>27</v>
      </c>
      <c r="E3069" s="188" t="s">
        <v>7538</v>
      </c>
    </row>
    <row r="3070" spans="1:5" x14ac:dyDescent="0.25">
      <c r="A3070" s="356">
        <v>40372</v>
      </c>
      <c r="B3070" s="16" t="s">
        <v>2787</v>
      </c>
      <c r="C3070" s="16" t="s">
        <v>23</v>
      </c>
      <c r="D3070" s="16" t="s">
        <v>27</v>
      </c>
      <c r="E3070" s="188" t="s">
        <v>8703</v>
      </c>
    </row>
    <row r="3071" spans="1:5" x14ac:dyDescent="0.25">
      <c r="A3071" s="356">
        <v>40369</v>
      </c>
      <c r="B3071" s="16" t="s">
        <v>2788</v>
      </c>
      <c r="C3071" s="16" t="s">
        <v>23</v>
      </c>
      <c r="D3071" s="16" t="s">
        <v>27</v>
      </c>
      <c r="E3071" s="188" t="s">
        <v>8704</v>
      </c>
    </row>
    <row r="3072" spans="1:5" x14ac:dyDescent="0.25">
      <c r="A3072" s="356">
        <v>40357</v>
      </c>
      <c r="B3072" s="16" t="s">
        <v>2789</v>
      </c>
      <c r="C3072" s="16" t="s">
        <v>23</v>
      </c>
      <c r="D3072" s="16" t="s">
        <v>27</v>
      </c>
      <c r="E3072" s="188" t="s">
        <v>6633</v>
      </c>
    </row>
    <row r="3073" spans="1:5" x14ac:dyDescent="0.25">
      <c r="A3073" s="356">
        <v>40375</v>
      </c>
      <c r="B3073" s="16" t="s">
        <v>2790</v>
      </c>
      <c r="C3073" s="16" t="s">
        <v>23</v>
      </c>
      <c r="D3073" s="16" t="s">
        <v>27</v>
      </c>
      <c r="E3073" s="188" t="s">
        <v>8705</v>
      </c>
    </row>
    <row r="3074" spans="1:5" x14ac:dyDescent="0.25">
      <c r="A3074" s="356">
        <v>1893</v>
      </c>
      <c r="B3074" s="16" t="s">
        <v>2791</v>
      </c>
      <c r="C3074" s="16" t="s">
        <v>23</v>
      </c>
      <c r="D3074" s="16" t="s">
        <v>24</v>
      </c>
      <c r="E3074" s="188" t="s">
        <v>6889</v>
      </c>
    </row>
    <row r="3075" spans="1:5" x14ac:dyDescent="0.25">
      <c r="A3075" s="356">
        <v>1902</v>
      </c>
      <c r="B3075" s="16" t="s">
        <v>2792</v>
      </c>
      <c r="C3075" s="16" t="s">
        <v>23</v>
      </c>
      <c r="D3075" s="16" t="s">
        <v>24</v>
      </c>
      <c r="E3075" s="188" t="s">
        <v>5972</v>
      </c>
    </row>
    <row r="3076" spans="1:5" x14ac:dyDescent="0.25">
      <c r="A3076" s="356">
        <v>1901</v>
      </c>
      <c r="B3076" s="16" t="s">
        <v>2793</v>
      </c>
      <c r="C3076" s="16" t="s">
        <v>23</v>
      </c>
      <c r="D3076" s="16" t="s">
        <v>24</v>
      </c>
      <c r="E3076" s="188" t="s">
        <v>5917</v>
      </c>
    </row>
    <row r="3077" spans="1:5" x14ac:dyDescent="0.25">
      <c r="A3077" s="356">
        <v>1892</v>
      </c>
      <c r="B3077" s="16" t="s">
        <v>2794</v>
      </c>
      <c r="C3077" s="16" t="s">
        <v>23</v>
      </c>
      <c r="D3077" s="16" t="s">
        <v>24</v>
      </c>
      <c r="E3077" s="188" t="s">
        <v>6101</v>
      </c>
    </row>
    <row r="3078" spans="1:5" x14ac:dyDescent="0.25">
      <c r="A3078" s="356">
        <v>1907</v>
      </c>
      <c r="B3078" s="16" t="s">
        <v>2795</v>
      </c>
      <c r="C3078" s="16" t="s">
        <v>23</v>
      </c>
      <c r="D3078" s="16" t="s">
        <v>24</v>
      </c>
      <c r="E3078" s="188" t="s">
        <v>8706</v>
      </c>
    </row>
    <row r="3079" spans="1:5" x14ac:dyDescent="0.25">
      <c r="A3079" s="356">
        <v>1894</v>
      </c>
      <c r="B3079" s="16" t="s">
        <v>2796</v>
      </c>
      <c r="C3079" s="16" t="s">
        <v>23</v>
      </c>
      <c r="D3079" s="16" t="s">
        <v>24</v>
      </c>
      <c r="E3079" s="188" t="s">
        <v>6257</v>
      </c>
    </row>
    <row r="3080" spans="1:5" x14ac:dyDescent="0.25">
      <c r="A3080" s="356">
        <v>1891</v>
      </c>
      <c r="B3080" s="16" t="s">
        <v>2797</v>
      </c>
      <c r="C3080" s="16" t="s">
        <v>23</v>
      </c>
      <c r="D3080" s="16" t="s">
        <v>24</v>
      </c>
      <c r="E3080" s="188" t="s">
        <v>5454</v>
      </c>
    </row>
    <row r="3081" spans="1:5" x14ac:dyDescent="0.25">
      <c r="A3081" s="356">
        <v>1896</v>
      </c>
      <c r="B3081" s="16" t="s">
        <v>2798</v>
      </c>
      <c r="C3081" s="16" t="s">
        <v>23</v>
      </c>
      <c r="D3081" s="16" t="s">
        <v>24</v>
      </c>
      <c r="E3081" s="188" t="s">
        <v>8707</v>
      </c>
    </row>
    <row r="3082" spans="1:5" x14ac:dyDescent="0.25">
      <c r="A3082" s="356">
        <v>1895</v>
      </c>
      <c r="B3082" s="16" t="s">
        <v>2799</v>
      </c>
      <c r="C3082" s="16" t="s">
        <v>23</v>
      </c>
      <c r="D3082" s="16" t="s">
        <v>24</v>
      </c>
      <c r="E3082" s="188" t="s">
        <v>6008</v>
      </c>
    </row>
    <row r="3083" spans="1:5" x14ac:dyDescent="0.25">
      <c r="A3083" s="356">
        <v>2641</v>
      </c>
      <c r="B3083" s="16" t="s">
        <v>2800</v>
      </c>
      <c r="C3083" s="16" t="s">
        <v>23</v>
      </c>
      <c r="D3083" s="16" t="s">
        <v>24</v>
      </c>
      <c r="E3083" s="188" t="s">
        <v>8708</v>
      </c>
    </row>
    <row r="3084" spans="1:5" x14ac:dyDescent="0.25">
      <c r="A3084" s="356">
        <v>2636</v>
      </c>
      <c r="B3084" s="16" t="s">
        <v>2801</v>
      </c>
      <c r="C3084" s="16" t="s">
        <v>23</v>
      </c>
      <c r="D3084" s="16" t="s">
        <v>24</v>
      </c>
      <c r="E3084" s="188" t="s">
        <v>6037</v>
      </c>
    </row>
    <row r="3085" spans="1:5" x14ac:dyDescent="0.25">
      <c r="A3085" s="356">
        <v>2637</v>
      </c>
      <c r="B3085" s="16" t="s">
        <v>2802</v>
      </c>
      <c r="C3085" s="16" t="s">
        <v>23</v>
      </c>
      <c r="D3085" s="16" t="s">
        <v>24</v>
      </c>
      <c r="E3085" s="188" t="s">
        <v>5609</v>
      </c>
    </row>
    <row r="3086" spans="1:5" x14ac:dyDescent="0.25">
      <c r="A3086" s="356">
        <v>2638</v>
      </c>
      <c r="B3086" s="16" t="s">
        <v>2803</v>
      </c>
      <c r="C3086" s="16" t="s">
        <v>23</v>
      </c>
      <c r="D3086" s="16" t="s">
        <v>24</v>
      </c>
      <c r="E3086" s="188" t="s">
        <v>5558</v>
      </c>
    </row>
    <row r="3087" spans="1:5" x14ac:dyDescent="0.25">
      <c r="A3087" s="356">
        <v>2639</v>
      </c>
      <c r="B3087" s="16" t="s">
        <v>2804</v>
      </c>
      <c r="C3087" s="16" t="s">
        <v>23</v>
      </c>
      <c r="D3087" s="16" t="s">
        <v>24</v>
      </c>
      <c r="E3087" s="188" t="s">
        <v>6256</v>
      </c>
    </row>
    <row r="3088" spans="1:5" x14ac:dyDescent="0.25">
      <c r="A3088" s="356">
        <v>2644</v>
      </c>
      <c r="B3088" s="16" t="s">
        <v>2805</v>
      </c>
      <c r="C3088" s="16" t="s">
        <v>23</v>
      </c>
      <c r="D3088" s="16" t="s">
        <v>24</v>
      </c>
      <c r="E3088" s="188" t="s">
        <v>6890</v>
      </c>
    </row>
    <row r="3089" spans="1:5" x14ac:dyDescent="0.25">
      <c r="A3089" s="356">
        <v>2643</v>
      </c>
      <c r="B3089" s="16" t="s">
        <v>2806</v>
      </c>
      <c r="C3089" s="16" t="s">
        <v>23</v>
      </c>
      <c r="D3089" s="16" t="s">
        <v>24</v>
      </c>
      <c r="E3089" s="188" t="s">
        <v>8709</v>
      </c>
    </row>
    <row r="3090" spans="1:5" x14ac:dyDescent="0.25">
      <c r="A3090" s="356">
        <v>2640</v>
      </c>
      <c r="B3090" s="16" t="s">
        <v>2807</v>
      </c>
      <c r="C3090" s="16" t="s">
        <v>23</v>
      </c>
      <c r="D3090" s="16" t="s">
        <v>24</v>
      </c>
      <c r="E3090" s="188" t="s">
        <v>6151</v>
      </c>
    </row>
    <row r="3091" spans="1:5" x14ac:dyDescent="0.25">
      <c r="A3091" s="356">
        <v>2642</v>
      </c>
      <c r="B3091" s="16" t="s">
        <v>2808</v>
      </c>
      <c r="C3091" s="16" t="s">
        <v>23</v>
      </c>
      <c r="D3091" s="16" t="s">
        <v>24</v>
      </c>
      <c r="E3091" s="188" t="s">
        <v>8710</v>
      </c>
    </row>
    <row r="3092" spans="1:5" x14ac:dyDescent="0.25">
      <c r="A3092" s="356">
        <v>38943</v>
      </c>
      <c r="B3092" s="16" t="s">
        <v>2809</v>
      </c>
      <c r="C3092" s="16" t="s">
        <v>23</v>
      </c>
      <c r="D3092" s="16" t="s">
        <v>27</v>
      </c>
      <c r="E3092" s="188" t="s">
        <v>6672</v>
      </c>
    </row>
    <row r="3093" spans="1:5" x14ac:dyDescent="0.25">
      <c r="A3093" s="356">
        <v>38944</v>
      </c>
      <c r="B3093" s="16" t="s">
        <v>2810</v>
      </c>
      <c r="C3093" s="16" t="s">
        <v>23</v>
      </c>
      <c r="D3093" s="16" t="s">
        <v>27</v>
      </c>
      <c r="E3093" s="188" t="s">
        <v>7863</v>
      </c>
    </row>
    <row r="3094" spans="1:5" x14ac:dyDescent="0.25">
      <c r="A3094" s="356">
        <v>38945</v>
      </c>
      <c r="B3094" s="16" t="s">
        <v>2811</v>
      </c>
      <c r="C3094" s="16" t="s">
        <v>23</v>
      </c>
      <c r="D3094" s="16" t="s">
        <v>27</v>
      </c>
      <c r="E3094" s="188" t="s">
        <v>6922</v>
      </c>
    </row>
    <row r="3095" spans="1:5" x14ac:dyDescent="0.25">
      <c r="A3095" s="356">
        <v>38946</v>
      </c>
      <c r="B3095" s="16" t="s">
        <v>2812</v>
      </c>
      <c r="C3095" s="16" t="s">
        <v>23</v>
      </c>
      <c r="D3095" s="16" t="s">
        <v>27</v>
      </c>
      <c r="E3095" s="188" t="s">
        <v>6757</v>
      </c>
    </row>
    <row r="3096" spans="1:5" x14ac:dyDescent="0.25">
      <c r="A3096" s="356">
        <v>39308</v>
      </c>
      <c r="B3096" s="16" t="s">
        <v>2813</v>
      </c>
      <c r="C3096" s="16" t="s">
        <v>23</v>
      </c>
      <c r="D3096" s="16" t="s">
        <v>27</v>
      </c>
      <c r="E3096" s="188" t="s">
        <v>8440</v>
      </c>
    </row>
    <row r="3097" spans="1:5" x14ac:dyDescent="0.25">
      <c r="A3097" s="356">
        <v>39309</v>
      </c>
      <c r="B3097" s="16" t="s">
        <v>2814</v>
      </c>
      <c r="C3097" s="16" t="s">
        <v>23</v>
      </c>
      <c r="D3097" s="16" t="s">
        <v>27</v>
      </c>
      <c r="E3097" s="188" t="s">
        <v>5728</v>
      </c>
    </row>
    <row r="3098" spans="1:5" x14ac:dyDescent="0.25">
      <c r="A3098" s="356">
        <v>39310</v>
      </c>
      <c r="B3098" s="16" t="s">
        <v>2815</v>
      </c>
      <c r="C3098" s="16" t="s">
        <v>23</v>
      </c>
      <c r="D3098" s="16" t="s">
        <v>27</v>
      </c>
      <c r="E3098" s="188" t="s">
        <v>8711</v>
      </c>
    </row>
    <row r="3099" spans="1:5" x14ac:dyDescent="0.25">
      <c r="A3099" s="356">
        <v>39311</v>
      </c>
      <c r="B3099" s="16" t="s">
        <v>2816</v>
      </c>
      <c r="C3099" s="16" t="s">
        <v>23</v>
      </c>
      <c r="D3099" s="16" t="s">
        <v>27</v>
      </c>
      <c r="E3099" s="188" t="s">
        <v>8712</v>
      </c>
    </row>
    <row r="3100" spans="1:5" x14ac:dyDescent="0.25">
      <c r="A3100" s="356">
        <v>39855</v>
      </c>
      <c r="B3100" s="16" t="s">
        <v>2817</v>
      </c>
      <c r="C3100" s="16" t="s">
        <v>23</v>
      </c>
      <c r="D3100" s="16" t="s">
        <v>27</v>
      </c>
      <c r="E3100" s="188" t="s">
        <v>7513</v>
      </c>
    </row>
    <row r="3101" spans="1:5" x14ac:dyDescent="0.25">
      <c r="A3101" s="356">
        <v>39856</v>
      </c>
      <c r="B3101" s="16" t="s">
        <v>2818</v>
      </c>
      <c r="C3101" s="16" t="s">
        <v>23</v>
      </c>
      <c r="D3101" s="16" t="s">
        <v>27</v>
      </c>
      <c r="E3101" s="188" t="s">
        <v>5484</v>
      </c>
    </row>
    <row r="3102" spans="1:5" x14ac:dyDescent="0.25">
      <c r="A3102" s="356">
        <v>39857</v>
      </c>
      <c r="B3102" s="16" t="s">
        <v>2819</v>
      </c>
      <c r="C3102" s="16" t="s">
        <v>23</v>
      </c>
      <c r="D3102" s="16" t="s">
        <v>27</v>
      </c>
      <c r="E3102" s="188" t="s">
        <v>6085</v>
      </c>
    </row>
    <row r="3103" spans="1:5" x14ac:dyDescent="0.25">
      <c r="A3103" s="356">
        <v>39858</v>
      </c>
      <c r="B3103" s="16" t="s">
        <v>2820</v>
      </c>
      <c r="C3103" s="16" t="s">
        <v>23</v>
      </c>
      <c r="D3103" s="16" t="s">
        <v>27</v>
      </c>
      <c r="E3103" s="188" t="s">
        <v>8713</v>
      </c>
    </row>
    <row r="3104" spans="1:5" x14ac:dyDescent="0.25">
      <c r="A3104" s="356">
        <v>39859</v>
      </c>
      <c r="B3104" s="16" t="s">
        <v>2821</v>
      </c>
      <c r="C3104" s="16" t="s">
        <v>23</v>
      </c>
      <c r="D3104" s="16" t="s">
        <v>27</v>
      </c>
      <c r="E3104" s="188" t="s">
        <v>8714</v>
      </c>
    </row>
    <row r="3105" spans="1:5" x14ac:dyDescent="0.25">
      <c r="A3105" s="356">
        <v>39860</v>
      </c>
      <c r="B3105" s="16" t="s">
        <v>2822</v>
      </c>
      <c r="C3105" s="16" t="s">
        <v>23</v>
      </c>
      <c r="D3105" s="16" t="s">
        <v>27</v>
      </c>
      <c r="E3105" s="188" t="s">
        <v>8715</v>
      </c>
    </row>
    <row r="3106" spans="1:5" x14ac:dyDescent="0.25">
      <c r="A3106" s="356">
        <v>39861</v>
      </c>
      <c r="B3106" s="16" t="s">
        <v>2823</v>
      </c>
      <c r="C3106" s="16" t="s">
        <v>23</v>
      </c>
      <c r="D3106" s="16" t="s">
        <v>27</v>
      </c>
      <c r="E3106" s="188" t="s">
        <v>8654</v>
      </c>
    </row>
    <row r="3107" spans="1:5" x14ac:dyDescent="0.25">
      <c r="A3107" s="356">
        <v>38447</v>
      </c>
      <c r="B3107" s="16" t="s">
        <v>2824</v>
      </c>
      <c r="C3107" s="16" t="s">
        <v>23</v>
      </c>
      <c r="D3107" s="16" t="s">
        <v>27</v>
      </c>
      <c r="E3107" s="188" t="s">
        <v>8716</v>
      </c>
    </row>
    <row r="3108" spans="1:5" x14ac:dyDescent="0.25">
      <c r="A3108" s="356">
        <v>36320</v>
      </c>
      <c r="B3108" s="16" t="s">
        <v>2825</v>
      </c>
      <c r="C3108" s="16" t="s">
        <v>23</v>
      </c>
      <c r="D3108" s="16" t="s">
        <v>27</v>
      </c>
      <c r="E3108" s="188" t="s">
        <v>6107</v>
      </c>
    </row>
    <row r="3109" spans="1:5" x14ac:dyDescent="0.25">
      <c r="A3109" s="356">
        <v>36324</v>
      </c>
      <c r="B3109" s="16" t="s">
        <v>2826</v>
      </c>
      <c r="C3109" s="16" t="s">
        <v>23</v>
      </c>
      <c r="D3109" s="16" t="s">
        <v>27</v>
      </c>
      <c r="E3109" s="188" t="s">
        <v>6331</v>
      </c>
    </row>
    <row r="3110" spans="1:5" x14ac:dyDescent="0.25">
      <c r="A3110" s="356">
        <v>38441</v>
      </c>
      <c r="B3110" s="16" t="s">
        <v>2827</v>
      </c>
      <c r="C3110" s="16" t="s">
        <v>23</v>
      </c>
      <c r="D3110" s="16" t="s">
        <v>27</v>
      </c>
      <c r="E3110" s="188" t="s">
        <v>8717</v>
      </c>
    </row>
    <row r="3111" spans="1:5" x14ac:dyDescent="0.25">
      <c r="A3111" s="356">
        <v>38442</v>
      </c>
      <c r="B3111" s="16" t="s">
        <v>2828</v>
      </c>
      <c r="C3111" s="16" t="s">
        <v>23</v>
      </c>
      <c r="D3111" s="16" t="s">
        <v>27</v>
      </c>
      <c r="E3111" s="188" t="s">
        <v>7641</v>
      </c>
    </row>
    <row r="3112" spans="1:5" x14ac:dyDescent="0.25">
      <c r="A3112" s="356">
        <v>38443</v>
      </c>
      <c r="B3112" s="16" t="s">
        <v>2829</v>
      </c>
      <c r="C3112" s="16" t="s">
        <v>23</v>
      </c>
      <c r="D3112" s="16" t="s">
        <v>27</v>
      </c>
      <c r="E3112" s="188" t="s">
        <v>5794</v>
      </c>
    </row>
    <row r="3113" spans="1:5" x14ac:dyDescent="0.25">
      <c r="A3113" s="356">
        <v>38444</v>
      </c>
      <c r="B3113" s="16" t="s">
        <v>2830</v>
      </c>
      <c r="C3113" s="16" t="s">
        <v>23</v>
      </c>
      <c r="D3113" s="16" t="s">
        <v>27</v>
      </c>
      <c r="E3113" s="188" t="s">
        <v>8718</v>
      </c>
    </row>
    <row r="3114" spans="1:5" x14ac:dyDescent="0.25">
      <c r="A3114" s="356">
        <v>38445</v>
      </c>
      <c r="B3114" s="16" t="s">
        <v>2831</v>
      </c>
      <c r="C3114" s="16" t="s">
        <v>23</v>
      </c>
      <c r="D3114" s="16" t="s">
        <v>27</v>
      </c>
      <c r="E3114" s="188" t="s">
        <v>5548</v>
      </c>
    </row>
    <row r="3115" spans="1:5" x14ac:dyDescent="0.25">
      <c r="A3115" s="356">
        <v>38446</v>
      </c>
      <c r="B3115" s="16" t="s">
        <v>2832</v>
      </c>
      <c r="C3115" s="16" t="s">
        <v>23</v>
      </c>
      <c r="D3115" s="16" t="s">
        <v>27</v>
      </c>
      <c r="E3115" s="188" t="s">
        <v>8719</v>
      </c>
    </row>
    <row r="3116" spans="1:5" x14ac:dyDescent="0.25">
      <c r="A3116" s="356">
        <v>3867</v>
      </c>
      <c r="B3116" s="16" t="s">
        <v>2833</v>
      </c>
      <c r="C3116" s="16" t="s">
        <v>23</v>
      </c>
      <c r="D3116" s="16" t="s">
        <v>24</v>
      </c>
      <c r="E3116" s="188" t="s">
        <v>8720</v>
      </c>
    </row>
    <row r="3117" spans="1:5" x14ac:dyDescent="0.25">
      <c r="A3117" s="356">
        <v>3861</v>
      </c>
      <c r="B3117" s="16" t="s">
        <v>2834</v>
      </c>
      <c r="C3117" s="16" t="s">
        <v>23</v>
      </c>
      <c r="D3117" s="16" t="s">
        <v>24</v>
      </c>
      <c r="E3117" s="188" t="s">
        <v>5461</v>
      </c>
    </row>
    <row r="3118" spans="1:5" x14ac:dyDescent="0.25">
      <c r="A3118" s="356">
        <v>3904</v>
      </c>
      <c r="B3118" s="16" t="s">
        <v>2835</v>
      </c>
      <c r="C3118" s="16" t="s">
        <v>23</v>
      </c>
      <c r="D3118" s="16" t="s">
        <v>24</v>
      </c>
      <c r="E3118" s="188" t="s">
        <v>5825</v>
      </c>
    </row>
    <row r="3119" spans="1:5" x14ac:dyDescent="0.25">
      <c r="A3119" s="356">
        <v>3903</v>
      </c>
      <c r="B3119" s="16" t="s">
        <v>2836</v>
      </c>
      <c r="C3119" s="16" t="s">
        <v>23</v>
      </c>
      <c r="D3119" s="16" t="s">
        <v>24</v>
      </c>
      <c r="E3119" s="188" t="s">
        <v>5444</v>
      </c>
    </row>
    <row r="3120" spans="1:5" x14ac:dyDescent="0.25">
      <c r="A3120" s="356">
        <v>3862</v>
      </c>
      <c r="B3120" s="16" t="s">
        <v>2837</v>
      </c>
      <c r="C3120" s="16" t="s">
        <v>23</v>
      </c>
      <c r="D3120" s="16" t="s">
        <v>24</v>
      </c>
      <c r="E3120" s="188" t="s">
        <v>5837</v>
      </c>
    </row>
    <row r="3121" spans="1:5" x14ac:dyDescent="0.25">
      <c r="A3121" s="356">
        <v>3863</v>
      </c>
      <c r="B3121" s="16" t="s">
        <v>2838</v>
      </c>
      <c r="C3121" s="16" t="s">
        <v>23</v>
      </c>
      <c r="D3121" s="16" t="s">
        <v>24</v>
      </c>
      <c r="E3121" s="188" t="s">
        <v>5546</v>
      </c>
    </row>
    <row r="3122" spans="1:5" x14ac:dyDescent="0.25">
      <c r="A3122" s="356">
        <v>3864</v>
      </c>
      <c r="B3122" s="16" t="s">
        <v>2839</v>
      </c>
      <c r="C3122" s="16" t="s">
        <v>23</v>
      </c>
      <c r="D3122" s="16" t="s">
        <v>24</v>
      </c>
      <c r="E3122" s="188" t="s">
        <v>6598</v>
      </c>
    </row>
    <row r="3123" spans="1:5" x14ac:dyDescent="0.25">
      <c r="A3123" s="356">
        <v>3865</v>
      </c>
      <c r="B3123" s="16" t="s">
        <v>2840</v>
      </c>
      <c r="C3123" s="16" t="s">
        <v>23</v>
      </c>
      <c r="D3123" s="16" t="s">
        <v>24</v>
      </c>
      <c r="E3123" s="188" t="s">
        <v>6003</v>
      </c>
    </row>
    <row r="3124" spans="1:5" x14ac:dyDescent="0.25">
      <c r="A3124" s="356">
        <v>3866</v>
      </c>
      <c r="B3124" s="16" t="s">
        <v>2841</v>
      </c>
      <c r="C3124" s="16" t="s">
        <v>23</v>
      </c>
      <c r="D3124" s="16" t="s">
        <v>24</v>
      </c>
      <c r="E3124" s="188" t="s">
        <v>6051</v>
      </c>
    </row>
    <row r="3125" spans="1:5" x14ac:dyDescent="0.25">
      <c r="A3125" s="356">
        <v>3902</v>
      </c>
      <c r="B3125" s="16" t="s">
        <v>2842</v>
      </c>
      <c r="C3125" s="16" t="s">
        <v>23</v>
      </c>
      <c r="D3125" s="16" t="s">
        <v>24</v>
      </c>
      <c r="E3125" s="188" t="s">
        <v>8692</v>
      </c>
    </row>
    <row r="3126" spans="1:5" x14ac:dyDescent="0.25">
      <c r="A3126" s="356">
        <v>3878</v>
      </c>
      <c r="B3126" s="16" t="s">
        <v>2843</v>
      </c>
      <c r="C3126" s="16" t="s">
        <v>23</v>
      </c>
      <c r="D3126" s="16" t="s">
        <v>24</v>
      </c>
      <c r="E3126" s="188" t="s">
        <v>8721</v>
      </c>
    </row>
    <row r="3127" spans="1:5" x14ac:dyDescent="0.25">
      <c r="A3127" s="356">
        <v>3877</v>
      </c>
      <c r="B3127" s="16" t="s">
        <v>2844</v>
      </c>
      <c r="C3127" s="16" t="s">
        <v>23</v>
      </c>
      <c r="D3127" s="16" t="s">
        <v>24</v>
      </c>
      <c r="E3127" s="188" t="s">
        <v>7785</v>
      </c>
    </row>
    <row r="3128" spans="1:5" x14ac:dyDescent="0.25">
      <c r="A3128" s="356">
        <v>3879</v>
      </c>
      <c r="B3128" s="16" t="s">
        <v>2845</v>
      </c>
      <c r="C3128" s="16" t="s">
        <v>23</v>
      </c>
      <c r="D3128" s="16" t="s">
        <v>24</v>
      </c>
      <c r="E3128" s="188" t="s">
        <v>8722</v>
      </c>
    </row>
    <row r="3129" spans="1:5" x14ac:dyDescent="0.25">
      <c r="A3129" s="356">
        <v>3880</v>
      </c>
      <c r="B3129" s="16" t="s">
        <v>2846</v>
      </c>
      <c r="C3129" s="16" t="s">
        <v>23</v>
      </c>
      <c r="D3129" s="16" t="s">
        <v>24</v>
      </c>
      <c r="E3129" s="188" t="s">
        <v>8723</v>
      </c>
    </row>
    <row r="3130" spans="1:5" x14ac:dyDescent="0.25">
      <c r="A3130" s="356">
        <v>12892</v>
      </c>
      <c r="B3130" s="16" t="s">
        <v>2847</v>
      </c>
      <c r="C3130" s="16" t="s">
        <v>454</v>
      </c>
      <c r="D3130" s="16" t="s">
        <v>24</v>
      </c>
      <c r="E3130" s="188" t="s">
        <v>6039</v>
      </c>
    </row>
    <row r="3131" spans="1:5" x14ac:dyDescent="0.25">
      <c r="A3131" s="356">
        <v>3883</v>
      </c>
      <c r="B3131" s="16" t="s">
        <v>2848</v>
      </c>
      <c r="C3131" s="16" t="s">
        <v>23</v>
      </c>
      <c r="D3131" s="16" t="s">
        <v>24</v>
      </c>
      <c r="E3131" s="188" t="s">
        <v>5869</v>
      </c>
    </row>
    <row r="3132" spans="1:5" x14ac:dyDescent="0.25">
      <c r="A3132" s="356">
        <v>3876</v>
      </c>
      <c r="B3132" s="16" t="s">
        <v>2849</v>
      </c>
      <c r="C3132" s="16" t="s">
        <v>23</v>
      </c>
      <c r="D3132" s="16" t="s">
        <v>24</v>
      </c>
      <c r="E3132" s="188" t="s">
        <v>5971</v>
      </c>
    </row>
    <row r="3133" spans="1:5" x14ac:dyDescent="0.25">
      <c r="A3133" s="356">
        <v>3884</v>
      </c>
      <c r="B3133" s="16" t="s">
        <v>2850</v>
      </c>
      <c r="C3133" s="16" t="s">
        <v>23</v>
      </c>
      <c r="D3133" s="16" t="s">
        <v>24</v>
      </c>
      <c r="E3133" s="188" t="s">
        <v>6796</v>
      </c>
    </row>
    <row r="3134" spans="1:5" x14ac:dyDescent="0.25">
      <c r="A3134" s="356">
        <v>3837</v>
      </c>
      <c r="B3134" s="16" t="s">
        <v>2851</v>
      </c>
      <c r="C3134" s="16" t="s">
        <v>23</v>
      </c>
      <c r="D3134" s="16" t="s">
        <v>27</v>
      </c>
      <c r="E3134" s="188" t="s">
        <v>7655</v>
      </c>
    </row>
    <row r="3135" spans="1:5" x14ac:dyDescent="0.25">
      <c r="A3135" s="356">
        <v>3845</v>
      </c>
      <c r="B3135" s="16" t="s">
        <v>2852</v>
      </c>
      <c r="C3135" s="16" t="s">
        <v>23</v>
      </c>
      <c r="D3135" s="16" t="s">
        <v>27</v>
      </c>
      <c r="E3135" s="188" t="s">
        <v>5645</v>
      </c>
    </row>
    <row r="3136" spans="1:5" x14ac:dyDescent="0.25">
      <c r="A3136" s="356">
        <v>11045</v>
      </c>
      <c r="B3136" s="16" t="s">
        <v>2853</v>
      </c>
      <c r="C3136" s="16" t="s">
        <v>23</v>
      </c>
      <c r="D3136" s="16" t="s">
        <v>27</v>
      </c>
      <c r="E3136" s="188" t="s">
        <v>6623</v>
      </c>
    </row>
    <row r="3137" spans="1:5" x14ac:dyDescent="0.25">
      <c r="A3137" s="356">
        <v>20170</v>
      </c>
      <c r="B3137" s="16" t="s">
        <v>8724</v>
      </c>
      <c r="C3137" s="16" t="s">
        <v>23</v>
      </c>
      <c r="D3137" s="16" t="s">
        <v>24</v>
      </c>
      <c r="E3137" s="188" t="s">
        <v>6665</v>
      </c>
    </row>
    <row r="3138" spans="1:5" x14ac:dyDescent="0.25">
      <c r="A3138" s="356">
        <v>20171</v>
      </c>
      <c r="B3138" s="16" t="s">
        <v>8725</v>
      </c>
      <c r="C3138" s="16" t="s">
        <v>23</v>
      </c>
      <c r="D3138" s="16" t="s">
        <v>24</v>
      </c>
      <c r="E3138" s="188" t="s">
        <v>8726</v>
      </c>
    </row>
    <row r="3139" spans="1:5" x14ac:dyDescent="0.25">
      <c r="A3139" s="356">
        <v>20167</v>
      </c>
      <c r="B3139" s="16" t="s">
        <v>8727</v>
      </c>
      <c r="C3139" s="16" t="s">
        <v>23</v>
      </c>
      <c r="D3139" s="16" t="s">
        <v>24</v>
      </c>
      <c r="E3139" s="188" t="s">
        <v>8728</v>
      </c>
    </row>
    <row r="3140" spans="1:5" x14ac:dyDescent="0.25">
      <c r="A3140" s="356">
        <v>20168</v>
      </c>
      <c r="B3140" s="16" t="s">
        <v>8729</v>
      </c>
      <c r="C3140" s="16" t="s">
        <v>23</v>
      </c>
      <c r="D3140" s="16" t="s">
        <v>24</v>
      </c>
      <c r="E3140" s="188" t="s">
        <v>5885</v>
      </c>
    </row>
    <row r="3141" spans="1:5" x14ac:dyDescent="0.25">
      <c r="A3141" s="356">
        <v>20169</v>
      </c>
      <c r="B3141" s="16" t="s">
        <v>8730</v>
      </c>
      <c r="C3141" s="16" t="s">
        <v>23</v>
      </c>
      <c r="D3141" s="16" t="s">
        <v>24</v>
      </c>
      <c r="E3141" s="188" t="s">
        <v>6467</v>
      </c>
    </row>
    <row r="3142" spans="1:5" x14ac:dyDescent="0.25">
      <c r="A3142" s="356">
        <v>3899</v>
      </c>
      <c r="B3142" s="16" t="s">
        <v>2854</v>
      </c>
      <c r="C3142" s="16" t="s">
        <v>23</v>
      </c>
      <c r="D3142" s="16" t="s">
        <v>24</v>
      </c>
      <c r="E3142" s="188" t="s">
        <v>6382</v>
      </c>
    </row>
    <row r="3143" spans="1:5" x14ac:dyDescent="0.25">
      <c r="A3143" s="356">
        <v>38676</v>
      </c>
      <c r="B3143" s="16" t="s">
        <v>2855</v>
      </c>
      <c r="C3143" s="16" t="s">
        <v>23</v>
      </c>
      <c r="D3143" s="16" t="s">
        <v>24</v>
      </c>
      <c r="E3143" s="188" t="s">
        <v>5828</v>
      </c>
    </row>
    <row r="3144" spans="1:5" x14ac:dyDescent="0.25">
      <c r="A3144" s="356">
        <v>3897</v>
      </c>
      <c r="B3144" s="16" t="s">
        <v>2856</v>
      </c>
      <c r="C3144" s="16" t="s">
        <v>23</v>
      </c>
      <c r="D3144" s="16" t="s">
        <v>24</v>
      </c>
      <c r="E3144" s="188" t="s">
        <v>6519</v>
      </c>
    </row>
    <row r="3145" spans="1:5" x14ac:dyDescent="0.25">
      <c r="A3145" s="356">
        <v>3875</v>
      </c>
      <c r="B3145" s="16" t="s">
        <v>2857</v>
      </c>
      <c r="C3145" s="16" t="s">
        <v>23</v>
      </c>
      <c r="D3145" s="16" t="s">
        <v>24</v>
      </c>
      <c r="E3145" s="188" t="s">
        <v>5690</v>
      </c>
    </row>
    <row r="3146" spans="1:5" x14ac:dyDescent="0.25">
      <c r="A3146" s="356">
        <v>3898</v>
      </c>
      <c r="B3146" s="16" t="s">
        <v>2858</v>
      </c>
      <c r="C3146" s="16" t="s">
        <v>23</v>
      </c>
      <c r="D3146" s="16" t="s">
        <v>24</v>
      </c>
      <c r="E3146" s="188" t="s">
        <v>6617</v>
      </c>
    </row>
    <row r="3147" spans="1:5" x14ac:dyDescent="0.25">
      <c r="A3147" s="356">
        <v>3855</v>
      </c>
      <c r="B3147" s="16" t="s">
        <v>2859</v>
      </c>
      <c r="C3147" s="16" t="s">
        <v>23</v>
      </c>
      <c r="D3147" s="16" t="s">
        <v>24</v>
      </c>
      <c r="E3147" s="188" t="s">
        <v>5484</v>
      </c>
    </row>
    <row r="3148" spans="1:5" x14ac:dyDescent="0.25">
      <c r="A3148" s="356">
        <v>3874</v>
      </c>
      <c r="B3148" s="16" t="s">
        <v>2860</v>
      </c>
      <c r="C3148" s="16" t="s">
        <v>23</v>
      </c>
      <c r="D3148" s="16" t="s">
        <v>24</v>
      </c>
      <c r="E3148" s="188" t="s">
        <v>5490</v>
      </c>
    </row>
    <row r="3149" spans="1:5" x14ac:dyDescent="0.25">
      <c r="A3149" s="356">
        <v>3870</v>
      </c>
      <c r="B3149" s="16" t="s">
        <v>2861</v>
      </c>
      <c r="C3149" s="16" t="s">
        <v>23</v>
      </c>
      <c r="D3149" s="16" t="s">
        <v>24</v>
      </c>
      <c r="E3149" s="188" t="s">
        <v>5479</v>
      </c>
    </row>
    <row r="3150" spans="1:5" x14ac:dyDescent="0.25">
      <c r="A3150" s="356">
        <v>38678</v>
      </c>
      <c r="B3150" s="16" t="s">
        <v>2862</v>
      </c>
      <c r="C3150" s="16" t="s">
        <v>23</v>
      </c>
      <c r="D3150" s="16" t="s">
        <v>24</v>
      </c>
      <c r="E3150" s="188" t="s">
        <v>6635</v>
      </c>
    </row>
    <row r="3151" spans="1:5" x14ac:dyDescent="0.25">
      <c r="A3151" s="356">
        <v>3859</v>
      </c>
      <c r="B3151" s="16" t="s">
        <v>2863</v>
      </c>
      <c r="C3151" s="16" t="s">
        <v>23</v>
      </c>
      <c r="D3151" s="16" t="s">
        <v>24</v>
      </c>
      <c r="E3151" s="188" t="s">
        <v>5831</v>
      </c>
    </row>
    <row r="3152" spans="1:5" x14ac:dyDescent="0.25">
      <c r="A3152" s="356">
        <v>3856</v>
      </c>
      <c r="B3152" s="16" t="s">
        <v>2864</v>
      </c>
      <c r="C3152" s="16" t="s">
        <v>23</v>
      </c>
      <c r="D3152" s="16" t="s">
        <v>24</v>
      </c>
      <c r="E3152" s="188" t="s">
        <v>5652</v>
      </c>
    </row>
    <row r="3153" spans="1:5" x14ac:dyDescent="0.25">
      <c r="A3153" s="356">
        <v>3906</v>
      </c>
      <c r="B3153" s="16" t="s">
        <v>2865</v>
      </c>
      <c r="C3153" s="16" t="s">
        <v>23</v>
      </c>
      <c r="D3153" s="16" t="s">
        <v>24</v>
      </c>
      <c r="E3153" s="188" t="s">
        <v>7590</v>
      </c>
    </row>
    <row r="3154" spans="1:5" x14ac:dyDescent="0.25">
      <c r="A3154" s="356">
        <v>3860</v>
      </c>
      <c r="B3154" s="16" t="s">
        <v>2866</v>
      </c>
      <c r="C3154" s="16" t="s">
        <v>23</v>
      </c>
      <c r="D3154" s="16" t="s">
        <v>24</v>
      </c>
      <c r="E3154" s="188" t="s">
        <v>6783</v>
      </c>
    </row>
    <row r="3155" spans="1:5" x14ac:dyDescent="0.25">
      <c r="A3155" s="356">
        <v>3905</v>
      </c>
      <c r="B3155" s="16" t="s">
        <v>2867</v>
      </c>
      <c r="C3155" s="16" t="s">
        <v>23</v>
      </c>
      <c r="D3155" s="16" t="s">
        <v>24</v>
      </c>
      <c r="E3155" s="188" t="s">
        <v>5878</v>
      </c>
    </row>
    <row r="3156" spans="1:5" x14ac:dyDescent="0.25">
      <c r="A3156" s="356">
        <v>3871</v>
      </c>
      <c r="B3156" s="16" t="s">
        <v>2868</v>
      </c>
      <c r="C3156" s="16" t="s">
        <v>23</v>
      </c>
      <c r="D3156" s="16" t="s">
        <v>24</v>
      </c>
      <c r="E3156" s="188" t="s">
        <v>6269</v>
      </c>
    </row>
    <row r="3157" spans="1:5" x14ac:dyDescent="0.25">
      <c r="A3157" s="356">
        <v>37429</v>
      </c>
      <c r="B3157" s="16" t="s">
        <v>2869</v>
      </c>
      <c r="C3157" s="16" t="s">
        <v>23</v>
      </c>
      <c r="D3157" s="16" t="s">
        <v>27</v>
      </c>
      <c r="E3157" s="188" t="s">
        <v>8731</v>
      </c>
    </row>
    <row r="3158" spans="1:5" x14ac:dyDescent="0.25">
      <c r="A3158" s="356">
        <v>37426</v>
      </c>
      <c r="B3158" s="16" t="s">
        <v>2870</v>
      </c>
      <c r="C3158" s="16" t="s">
        <v>23</v>
      </c>
      <c r="D3158" s="16" t="s">
        <v>27</v>
      </c>
      <c r="E3158" s="188" t="s">
        <v>5826</v>
      </c>
    </row>
    <row r="3159" spans="1:5" x14ac:dyDescent="0.25">
      <c r="A3159" s="356">
        <v>37427</v>
      </c>
      <c r="B3159" s="16" t="s">
        <v>2871</v>
      </c>
      <c r="C3159" s="16" t="s">
        <v>23</v>
      </c>
      <c r="D3159" s="16" t="s">
        <v>27</v>
      </c>
      <c r="E3159" s="188" t="s">
        <v>6021</v>
      </c>
    </row>
    <row r="3160" spans="1:5" x14ac:dyDescent="0.25">
      <c r="A3160" s="356">
        <v>37424</v>
      </c>
      <c r="B3160" s="16" t="s">
        <v>2872</v>
      </c>
      <c r="C3160" s="16" t="s">
        <v>23</v>
      </c>
      <c r="D3160" s="16" t="s">
        <v>27</v>
      </c>
      <c r="E3160" s="188" t="s">
        <v>5953</v>
      </c>
    </row>
    <row r="3161" spans="1:5" x14ac:dyDescent="0.25">
      <c r="A3161" s="356">
        <v>37428</v>
      </c>
      <c r="B3161" s="16" t="s">
        <v>2873</v>
      </c>
      <c r="C3161" s="16" t="s">
        <v>23</v>
      </c>
      <c r="D3161" s="16" t="s">
        <v>27</v>
      </c>
      <c r="E3161" s="188" t="s">
        <v>8732</v>
      </c>
    </row>
    <row r="3162" spans="1:5" x14ac:dyDescent="0.25">
      <c r="A3162" s="356">
        <v>37425</v>
      </c>
      <c r="B3162" s="16" t="s">
        <v>2874</v>
      </c>
      <c r="C3162" s="16" t="s">
        <v>23</v>
      </c>
      <c r="D3162" s="16" t="s">
        <v>27</v>
      </c>
      <c r="E3162" s="188" t="s">
        <v>8733</v>
      </c>
    </row>
    <row r="3163" spans="1:5" x14ac:dyDescent="0.25">
      <c r="A3163" s="356">
        <v>11519</v>
      </c>
      <c r="B3163" s="16" t="s">
        <v>8734</v>
      </c>
      <c r="C3163" s="16" t="s">
        <v>454</v>
      </c>
      <c r="D3163" s="16" t="s">
        <v>24</v>
      </c>
      <c r="E3163" s="188" t="s">
        <v>8735</v>
      </c>
    </row>
    <row r="3164" spans="1:5" x14ac:dyDescent="0.25">
      <c r="A3164" s="356">
        <v>11520</v>
      </c>
      <c r="B3164" s="16" t="s">
        <v>2875</v>
      </c>
      <c r="C3164" s="16" t="s">
        <v>454</v>
      </c>
      <c r="D3164" s="16" t="s">
        <v>24</v>
      </c>
      <c r="E3164" s="188" t="s">
        <v>8736</v>
      </c>
    </row>
    <row r="3165" spans="1:5" x14ac:dyDescent="0.25">
      <c r="A3165" s="356">
        <v>11518</v>
      </c>
      <c r="B3165" s="16" t="s">
        <v>8737</v>
      </c>
      <c r="C3165" s="16" t="s">
        <v>454</v>
      </c>
      <c r="D3165" s="16" t="s">
        <v>24</v>
      </c>
      <c r="E3165" s="188" t="s">
        <v>5772</v>
      </c>
    </row>
    <row r="3166" spans="1:5" x14ac:dyDescent="0.25">
      <c r="A3166" s="356">
        <v>38473</v>
      </c>
      <c r="B3166" s="16" t="s">
        <v>2876</v>
      </c>
      <c r="C3166" s="16" t="s">
        <v>23</v>
      </c>
      <c r="D3166" s="16" t="s">
        <v>24</v>
      </c>
      <c r="E3166" s="188" t="s">
        <v>8738</v>
      </c>
    </row>
    <row r="3167" spans="1:5" x14ac:dyDescent="0.25">
      <c r="A3167" s="356">
        <v>4244</v>
      </c>
      <c r="B3167" s="16" t="s">
        <v>2877</v>
      </c>
      <c r="C3167" s="16" t="s">
        <v>29</v>
      </c>
      <c r="D3167" s="16" t="s">
        <v>24</v>
      </c>
      <c r="E3167" s="188" t="s">
        <v>5830</v>
      </c>
    </row>
    <row r="3168" spans="1:5" x14ac:dyDescent="0.25">
      <c r="A3168" s="356">
        <v>40977</v>
      </c>
      <c r="B3168" s="16" t="s">
        <v>2878</v>
      </c>
      <c r="C3168" s="16" t="s">
        <v>206</v>
      </c>
      <c r="D3168" s="16" t="s">
        <v>24</v>
      </c>
      <c r="E3168" s="188" t="s">
        <v>7108</v>
      </c>
    </row>
    <row r="3169" spans="1:5" x14ac:dyDescent="0.25">
      <c r="A3169" s="356">
        <v>4115</v>
      </c>
      <c r="B3169" s="16" t="s">
        <v>8739</v>
      </c>
      <c r="C3169" s="16" t="s">
        <v>44</v>
      </c>
      <c r="D3169" s="16" t="s">
        <v>27</v>
      </c>
      <c r="E3169" s="188" t="s">
        <v>8740</v>
      </c>
    </row>
    <row r="3170" spans="1:5" x14ac:dyDescent="0.25">
      <c r="A3170" s="356">
        <v>4119</v>
      </c>
      <c r="B3170" s="16" t="s">
        <v>8741</v>
      </c>
      <c r="C3170" s="16" t="s">
        <v>44</v>
      </c>
      <c r="D3170" s="16" t="s">
        <v>27</v>
      </c>
      <c r="E3170" s="188" t="s">
        <v>8742</v>
      </c>
    </row>
    <row r="3171" spans="1:5" x14ac:dyDescent="0.25">
      <c r="A3171" s="356">
        <v>2794</v>
      </c>
      <c r="B3171" s="16" t="s">
        <v>8743</v>
      </c>
      <c r="C3171" s="16" t="s">
        <v>44</v>
      </c>
      <c r="D3171" s="16" t="s">
        <v>27</v>
      </c>
      <c r="E3171" s="188" t="s">
        <v>8744</v>
      </c>
    </row>
    <row r="3172" spans="1:5" x14ac:dyDescent="0.25">
      <c r="A3172" s="356">
        <v>2788</v>
      </c>
      <c r="B3172" s="16" t="s">
        <v>8745</v>
      </c>
      <c r="C3172" s="16" t="s">
        <v>44</v>
      </c>
      <c r="D3172" s="16" t="s">
        <v>27</v>
      </c>
      <c r="E3172" s="188" t="s">
        <v>8746</v>
      </c>
    </row>
    <row r="3173" spans="1:5" x14ac:dyDescent="0.25">
      <c r="A3173" s="356">
        <v>4006</v>
      </c>
      <c r="B3173" s="16" t="s">
        <v>8747</v>
      </c>
      <c r="C3173" s="16" t="s">
        <v>203</v>
      </c>
      <c r="D3173" s="16" t="s">
        <v>24</v>
      </c>
      <c r="E3173" s="188" t="s">
        <v>8748</v>
      </c>
    </row>
    <row r="3174" spans="1:5" x14ac:dyDescent="0.25">
      <c r="A3174" s="356">
        <v>36151</v>
      </c>
      <c r="B3174" s="16" t="s">
        <v>2879</v>
      </c>
      <c r="C3174" s="16" t="s">
        <v>23</v>
      </c>
      <c r="D3174" s="16" t="s">
        <v>24</v>
      </c>
      <c r="E3174" s="188" t="s">
        <v>8749</v>
      </c>
    </row>
    <row r="3175" spans="1:5" x14ac:dyDescent="0.25">
      <c r="A3175" s="356">
        <v>37457</v>
      </c>
      <c r="B3175" s="16" t="s">
        <v>2880</v>
      </c>
      <c r="C3175" s="16" t="s">
        <v>44</v>
      </c>
      <c r="D3175" s="16" t="s">
        <v>24</v>
      </c>
      <c r="E3175" s="188" t="s">
        <v>5783</v>
      </c>
    </row>
    <row r="3176" spans="1:5" x14ac:dyDescent="0.25">
      <c r="A3176" s="356">
        <v>37456</v>
      </c>
      <c r="B3176" s="16" t="s">
        <v>2881</v>
      </c>
      <c r="C3176" s="16" t="s">
        <v>44</v>
      </c>
      <c r="D3176" s="16" t="s">
        <v>24</v>
      </c>
      <c r="E3176" s="188" t="s">
        <v>5697</v>
      </c>
    </row>
    <row r="3177" spans="1:5" x14ac:dyDescent="0.25">
      <c r="A3177" s="356">
        <v>37461</v>
      </c>
      <c r="B3177" s="16" t="s">
        <v>2882</v>
      </c>
      <c r="C3177" s="16" t="s">
        <v>44</v>
      </c>
      <c r="D3177" s="16" t="s">
        <v>24</v>
      </c>
      <c r="E3177" s="188" t="s">
        <v>8132</v>
      </c>
    </row>
    <row r="3178" spans="1:5" x14ac:dyDescent="0.25">
      <c r="A3178" s="356">
        <v>37460</v>
      </c>
      <c r="B3178" s="16" t="s">
        <v>2883</v>
      </c>
      <c r="C3178" s="16" t="s">
        <v>44</v>
      </c>
      <c r="D3178" s="16" t="s">
        <v>24</v>
      </c>
      <c r="E3178" s="188" t="s">
        <v>8750</v>
      </c>
    </row>
    <row r="3179" spans="1:5" x14ac:dyDescent="0.25">
      <c r="A3179" s="356">
        <v>37458</v>
      </c>
      <c r="B3179" s="16" t="s">
        <v>2884</v>
      </c>
      <c r="C3179" s="16" t="s">
        <v>44</v>
      </c>
      <c r="D3179" s="16" t="s">
        <v>33</v>
      </c>
      <c r="E3179" s="188" t="s">
        <v>5497</v>
      </c>
    </row>
    <row r="3180" spans="1:5" x14ac:dyDescent="0.25">
      <c r="A3180" s="356">
        <v>37454</v>
      </c>
      <c r="B3180" s="16" t="s">
        <v>2885</v>
      </c>
      <c r="C3180" s="16" t="s">
        <v>44</v>
      </c>
      <c r="D3180" s="16" t="s">
        <v>24</v>
      </c>
      <c r="E3180" s="188" t="s">
        <v>6091</v>
      </c>
    </row>
    <row r="3181" spans="1:5" x14ac:dyDescent="0.25">
      <c r="A3181" s="356">
        <v>37455</v>
      </c>
      <c r="B3181" s="16" t="s">
        <v>2886</v>
      </c>
      <c r="C3181" s="16" t="s">
        <v>44</v>
      </c>
      <c r="D3181" s="16" t="s">
        <v>24</v>
      </c>
      <c r="E3181" s="188" t="s">
        <v>5458</v>
      </c>
    </row>
    <row r="3182" spans="1:5" x14ac:dyDescent="0.25">
      <c r="A3182" s="356">
        <v>37459</v>
      </c>
      <c r="B3182" s="16" t="s">
        <v>2887</v>
      </c>
      <c r="C3182" s="16" t="s">
        <v>44</v>
      </c>
      <c r="D3182" s="16" t="s">
        <v>24</v>
      </c>
      <c r="E3182" s="188" t="s">
        <v>5638</v>
      </c>
    </row>
    <row r="3183" spans="1:5" x14ac:dyDescent="0.25">
      <c r="A3183" s="356">
        <v>21029</v>
      </c>
      <c r="B3183" s="16" t="s">
        <v>2888</v>
      </c>
      <c r="C3183" s="16" t="s">
        <v>23</v>
      </c>
      <c r="D3183" s="16" t="s">
        <v>33</v>
      </c>
      <c r="E3183" s="188" t="s">
        <v>8751</v>
      </c>
    </row>
    <row r="3184" spans="1:5" x14ac:dyDescent="0.25">
      <c r="A3184" s="356">
        <v>21030</v>
      </c>
      <c r="B3184" s="16" t="s">
        <v>2889</v>
      </c>
      <c r="C3184" s="16" t="s">
        <v>23</v>
      </c>
      <c r="D3184" s="16" t="s">
        <v>24</v>
      </c>
      <c r="E3184" s="188" t="s">
        <v>8752</v>
      </c>
    </row>
    <row r="3185" spans="1:5" x14ac:dyDescent="0.25">
      <c r="A3185" s="356">
        <v>21031</v>
      </c>
      <c r="B3185" s="16" t="s">
        <v>2890</v>
      </c>
      <c r="C3185" s="16" t="s">
        <v>23</v>
      </c>
      <c r="D3185" s="16" t="s">
        <v>24</v>
      </c>
      <c r="E3185" s="188" t="s">
        <v>8753</v>
      </c>
    </row>
    <row r="3186" spans="1:5" x14ac:dyDescent="0.25">
      <c r="A3186" s="356">
        <v>21032</v>
      </c>
      <c r="B3186" s="16" t="s">
        <v>2891</v>
      </c>
      <c r="C3186" s="16" t="s">
        <v>23</v>
      </c>
      <c r="D3186" s="16" t="s">
        <v>24</v>
      </c>
      <c r="E3186" s="188" t="s">
        <v>8754</v>
      </c>
    </row>
    <row r="3187" spans="1:5" x14ac:dyDescent="0.25">
      <c r="A3187" s="356">
        <v>37527</v>
      </c>
      <c r="B3187" s="16" t="s">
        <v>2892</v>
      </c>
      <c r="C3187" s="16" t="s">
        <v>23</v>
      </c>
      <c r="D3187" s="16" t="s">
        <v>24</v>
      </c>
      <c r="E3187" s="188" t="s">
        <v>8755</v>
      </c>
    </row>
    <row r="3188" spans="1:5" x14ac:dyDescent="0.25">
      <c r="A3188" s="356">
        <v>37528</v>
      </c>
      <c r="B3188" s="16" t="s">
        <v>2893</v>
      </c>
      <c r="C3188" s="16" t="s">
        <v>23</v>
      </c>
      <c r="D3188" s="16" t="s">
        <v>24</v>
      </c>
      <c r="E3188" s="188" t="s">
        <v>8756</v>
      </c>
    </row>
    <row r="3189" spans="1:5" x14ac:dyDescent="0.25">
      <c r="A3189" s="356">
        <v>37529</v>
      </c>
      <c r="B3189" s="16" t="s">
        <v>2894</v>
      </c>
      <c r="C3189" s="16" t="s">
        <v>23</v>
      </c>
      <c r="D3189" s="16" t="s">
        <v>24</v>
      </c>
      <c r="E3189" s="188" t="s">
        <v>8757</v>
      </c>
    </row>
    <row r="3190" spans="1:5" x14ac:dyDescent="0.25">
      <c r="A3190" s="356">
        <v>37530</v>
      </c>
      <c r="B3190" s="16" t="s">
        <v>2895</v>
      </c>
      <c r="C3190" s="16" t="s">
        <v>23</v>
      </c>
      <c r="D3190" s="16" t="s">
        <v>24</v>
      </c>
      <c r="E3190" s="188" t="s">
        <v>8758</v>
      </c>
    </row>
    <row r="3191" spans="1:5" x14ac:dyDescent="0.25">
      <c r="A3191" s="356">
        <v>21034</v>
      </c>
      <c r="B3191" s="16" t="s">
        <v>2896</v>
      </c>
      <c r="C3191" s="16" t="s">
        <v>23</v>
      </c>
      <c r="D3191" s="16" t="s">
        <v>24</v>
      </c>
      <c r="E3191" s="188" t="s">
        <v>8759</v>
      </c>
    </row>
    <row r="3192" spans="1:5" x14ac:dyDescent="0.25">
      <c r="A3192" s="356">
        <v>37531</v>
      </c>
      <c r="B3192" s="16" t="s">
        <v>2897</v>
      </c>
      <c r="C3192" s="16" t="s">
        <v>23</v>
      </c>
      <c r="D3192" s="16" t="s">
        <v>24</v>
      </c>
      <c r="E3192" s="188" t="s">
        <v>8760</v>
      </c>
    </row>
    <row r="3193" spans="1:5" x14ac:dyDescent="0.25">
      <c r="A3193" s="356">
        <v>21036</v>
      </c>
      <c r="B3193" s="16" t="s">
        <v>2898</v>
      </c>
      <c r="C3193" s="16" t="s">
        <v>23</v>
      </c>
      <c r="D3193" s="16" t="s">
        <v>24</v>
      </c>
      <c r="E3193" s="188" t="s">
        <v>8761</v>
      </c>
    </row>
    <row r="3194" spans="1:5" x14ac:dyDescent="0.25">
      <c r="A3194" s="356">
        <v>21037</v>
      </c>
      <c r="B3194" s="16" t="s">
        <v>2899</v>
      </c>
      <c r="C3194" s="16" t="s">
        <v>23</v>
      </c>
      <c r="D3194" s="16" t="s">
        <v>24</v>
      </c>
      <c r="E3194" s="188" t="s">
        <v>8762</v>
      </c>
    </row>
    <row r="3195" spans="1:5" x14ac:dyDescent="0.25">
      <c r="A3195" s="356">
        <v>20185</v>
      </c>
      <c r="B3195" s="16" t="s">
        <v>2900</v>
      </c>
      <c r="C3195" s="16" t="s">
        <v>44</v>
      </c>
      <c r="D3195" s="16" t="s">
        <v>24</v>
      </c>
      <c r="E3195" s="188" t="s">
        <v>8763</v>
      </c>
    </row>
    <row r="3196" spans="1:5" x14ac:dyDescent="0.25">
      <c r="A3196" s="356">
        <v>20260</v>
      </c>
      <c r="B3196" s="16" t="s">
        <v>2901</v>
      </c>
      <c r="C3196" s="16" t="s">
        <v>23</v>
      </c>
      <c r="D3196" s="16" t="s">
        <v>24</v>
      </c>
      <c r="E3196" s="188" t="s">
        <v>5987</v>
      </c>
    </row>
    <row r="3197" spans="1:5" x14ac:dyDescent="0.25">
      <c r="A3197" s="356">
        <v>37523</v>
      </c>
      <c r="B3197" s="16" t="s">
        <v>2902</v>
      </c>
      <c r="C3197" s="16" t="s">
        <v>23</v>
      </c>
      <c r="D3197" s="16" t="s">
        <v>27</v>
      </c>
      <c r="E3197" s="188" t="s">
        <v>6395</v>
      </c>
    </row>
    <row r="3198" spans="1:5" x14ac:dyDescent="0.25">
      <c r="A3198" s="356">
        <v>37515</v>
      </c>
      <c r="B3198" s="16" t="s">
        <v>2903</v>
      </c>
      <c r="C3198" s="16" t="s">
        <v>23</v>
      </c>
      <c r="D3198" s="16" t="s">
        <v>27</v>
      </c>
      <c r="E3198" s="188" t="s">
        <v>6396</v>
      </c>
    </row>
    <row r="3199" spans="1:5" x14ac:dyDescent="0.25">
      <c r="A3199" s="356">
        <v>12899</v>
      </c>
      <c r="B3199" s="16" t="s">
        <v>2904</v>
      </c>
      <c r="C3199" s="16" t="s">
        <v>23</v>
      </c>
      <c r="D3199" s="16" t="s">
        <v>27</v>
      </c>
      <c r="E3199" s="188" t="s">
        <v>8764</v>
      </c>
    </row>
    <row r="3200" spans="1:5" x14ac:dyDescent="0.25">
      <c r="A3200" s="356">
        <v>12898</v>
      </c>
      <c r="B3200" s="16" t="s">
        <v>2905</v>
      </c>
      <c r="C3200" s="16" t="s">
        <v>23</v>
      </c>
      <c r="D3200" s="16" t="s">
        <v>27</v>
      </c>
      <c r="E3200" s="188" t="s">
        <v>6781</v>
      </c>
    </row>
    <row r="3201" spans="1:5" x14ac:dyDescent="0.25">
      <c r="A3201" s="356">
        <v>42528</v>
      </c>
      <c r="B3201" s="16" t="s">
        <v>2906</v>
      </c>
      <c r="C3201" s="16" t="s">
        <v>26</v>
      </c>
      <c r="D3201" s="16" t="s">
        <v>24</v>
      </c>
      <c r="E3201" s="188" t="s">
        <v>8765</v>
      </c>
    </row>
    <row r="3202" spans="1:5" x14ac:dyDescent="0.25">
      <c r="A3202" s="356">
        <v>39696</v>
      </c>
      <c r="B3202" s="16" t="s">
        <v>2907</v>
      </c>
      <c r="C3202" s="16" t="s">
        <v>26</v>
      </c>
      <c r="D3202" s="16" t="s">
        <v>33</v>
      </c>
      <c r="E3202" s="188" t="s">
        <v>6388</v>
      </c>
    </row>
    <row r="3203" spans="1:5" x14ac:dyDescent="0.25">
      <c r="A3203" s="356">
        <v>39700</v>
      </c>
      <c r="B3203" s="16" t="s">
        <v>2908</v>
      </c>
      <c r="C3203" s="16" t="s">
        <v>26</v>
      </c>
      <c r="D3203" s="16" t="s">
        <v>24</v>
      </c>
      <c r="E3203" s="188" t="s">
        <v>8766</v>
      </c>
    </row>
    <row r="3204" spans="1:5" x14ac:dyDescent="0.25">
      <c r="A3204" s="356">
        <v>11621</v>
      </c>
      <c r="B3204" s="16" t="s">
        <v>2909</v>
      </c>
      <c r="C3204" s="16" t="s">
        <v>26</v>
      </c>
      <c r="D3204" s="16" t="s">
        <v>24</v>
      </c>
      <c r="E3204" s="188" t="s">
        <v>6634</v>
      </c>
    </row>
    <row r="3205" spans="1:5" x14ac:dyDescent="0.25">
      <c r="A3205" s="356">
        <v>4014</v>
      </c>
      <c r="B3205" s="16" t="s">
        <v>2910</v>
      </c>
      <c r="C3205" s="16" t="s">
        <v>26</v>
      </c>
      <c r="D3205" s="16" t="s">
        <v>24</v>
      </c>
      <c r="E3205" s="188" t="s">
        <v>8767</v>
      </c>
    </row>
    <row r="3206" spans="1:5" x14ac:dyDescent="0.25">
      <c r="A3206" s="356">
        <v>4015</v>
      </c>
      <c r="B3206" s="16" t="s">
        <v>2911</v>
      </c>
      <c r="C3206" s="16" t="s">
        <v>26</v>
      </c>
      <c r="D3206" s="16" t="s">
        <v>24</v>
      </c>
      <c r="E3206" s="188" t="s">
        <v>8768</v>
      </c>
    </row>
    <row r="3207" spans="1:5" x14ac:dyDescent="0.25">
      <c r="A3207" s="356">
        <v>4017</v>
      </c>
      <c r="B3207" s="16" t="s">
        <v>2912</v>
      </c>
      <c r="C3207" s="16" t="s">
        <v>26</v>
      </c>
      <c r="D3207" s="16" t="s">
        <v>24</v>
      </c>
      <c r="E3207" s="188" t="s">
        <v>7497</v>
      </c>
    </row>
    <row r="3208" spans="1:5" x14ac:dyDescent="0.25">
      <c r="A3208" s="356">
        <v>4016</v>
      </c>
      <c r="B3208" s="16" t="s">
        <v>2913</v>
      </c>
      <c r="C3208" s="16" t="s">
        <v>26</v>
      </c>
      <c r="D3208" s="16" t="s">
        <v>33</v>
      </c>
      <c r="E3208" s="188" t="s">
        <v>5618</v>
      </c>
    </row>
    <row r="3209" spans="1:5" x14ac:dyDescent="0.25">
      <c r="A3209" s="356">
        <v>39699</v>
      </c>
      <c r="B3209" s="16" t="s">
        <v>2914</v>
      </c>
      <c r="C3209" s="16" t="s">
        <v>26</v>
      </c>
      <c r="D3209" s="16" t="s">
        <v>24</v>
      </c>
      <c r="E3209" s="188" t="s">
        <v>6513</v>
      </c>
    </row>
    <row r="3210" spans="1:5" x14ac:dyDescent="0.25">
      <c r="A3210" s="356">
        <v>38544</v>
      </c>
      <c r="B3210" s="16" t="s">
        <v>2915</v>
      </c>
      <c r="C3210" s="16" t="s">
        <v>26</v>
      </c>
      <c r="D3210" s="16" t="s">
        <v>24</v>
      </c>
      <c r="E3210" s="188" t="s">
        <v>5922</v>
      </c>
    </row>
    <row r="3211" spans="1:5" x14ac:dyDescent="0.25">
      <c r="A3211" s="356">
        <v>38545</v>
      </c>
      <c r="B3211" s="16" t="s">
        <v>2916</v>
      </c>
      <c r="C3211" s="16" t="s">
        <v>26</v>
      </c>
      <c r="D3211" s="16" t="s">
        <v>24</v>
      </c>
      <c r="E3211" s="188" t="s">
        <v>8769</v>
      </c>
    </row>
    <row r="3212" spans="1:5" x14ac:dyDescent="0.25">
      <c r="A3212" s="356">
        <v>42527</v>
      </c>
      <c r="B3212" s="16" t="s">
        <v>2917</v>
      </c>
      <c r="C3212" s="16" t="s">
        <v>26</v>
      </c>
      <c r="D3212" s="16" t="s">
        <v>24</v>
      </c>
      <c r="E3212" s="188" t="s">
        <v>5847</v>
      </c>
    </row>
    <row r="3213" spans="1:5" x14ac:dyDescent="0.25">
      <c r="A3213" s="356">
        <v>39323</v>
      </c>
      <c r="B3213" s="16" t="s">
        <v>2918</v>
      </c>
      <c r="C3213" s="16" t="s">
        <v>26</v>
      </c>
      <c r="D3213" s="16" t="s">
        <v>24</v>
      </c>
      <c r="E3213" s="188" t="s">
        <v>6779</v>
      </c>
    </row>
    <row r="3214" spans="1:5" x14ac:dyDescent="0.25">
      <c r="A3214" s="356">
        <v>626</v>
      </c>
      <c r="B3214" s="16" t="s">
        <v>2919</v>
      </c>
      <c r="C3214" s="16" t="s">
        <v>48</v>
      </c>
      <c r="D3214" s="16" t="s">
        <v>33</v>
      </c>
      <c r="E3214" s="188" t="s">
        <v>8770</v>
      </c>
    </row>
    <row r="3215" spans="1:5" x14ac:dyDescent="0.25">
      <c r="A3215" s="356">
        <v>25860</v>
      </c>
      <c r="B3215" s="16" t="s">
        <v>2920</v>
      </c>
      <c r="C3215" s="16" t="s">
        <v>26</v>
      </c>
      <c r="D3215" s="16" t="s">
        <v>27</v>
      </c>
      <c r="E3215" s="188" t="s">
        <v>5557</v>
      </c>
    </row>
    <row r="3216" spans="1:5" x14ac:dyDescent="0.25">
      <c r="A3216" s="356">
        <v>25861</v>
      </c>
      <c r="B3216" s="16" t="s">
        <v>2921</v>
      </c>
      <c r="C3216" s="16" t="s">
        <v>26</v>
      </c>
      <c r="D3216" s="16" t="s">
        <v>27</v>
      </c>
      <c r="E3216" s="188" t="s">
        <v>8771</v>
      </c>
    </row>
    <row r="3217" spans="1:5" x14ac:dyDescent="0.25">
      <c r="A3217" s="356">
        <v>25862</v>
      </c>
      <c r="B3217" s="16" t="s">
        <v>2922</v>
      </c>
      <c r="C3217" s="16" t="s">
        <v>26</v>
      </c>
      <c r="D3217" s="16" t="s">
        <v>27</v>
      </c>
      <c r="E3217" s="188" t="s">
        <v>8772</v>
      </c>
    </row>
    <row r="3218" spans="1:5" x14ac:dyDescent="0.25">
      <c r="A3218" s="356">
        <v>25863</v>
      </c>
      <c r="B3218" s="16" t="s">
        <v>2923</v>
      </c>
      <c r="C3218" s="16" t="s">
        <v>26</v>
      </c>
      <c r="D3218" s="16" t="s">
        <v>27</v>
      </c>
      <c r="E3218" s="188" t="s">
        <v>8773</v>
      </c>
    </row>
    <row r="3219" spans="1:5" x14ac:dyDescent="0.25">
      <c r="A3219" s="356">
        <v>25864</v>
      </c>
      <c r="B3219" s="16" t="s">
        <v>2924</v>
      </c>
      <c r="C3219" s="16" t="s">
        <v>26</v>
      </c>
      <c r="D3219" s="16" t="s">
        <v>27</v>
      </c>
      <c r="E3219" s="188" t="s">
        <v>8774</v>
      </c>
    </row>
    <row r="3220" spans="1:5" x14ac:dyDescent="0.25">
      <c r="A3220" s="356">
        <v>25865</v>
      </c>
      <c r="B3220" s="16" t="s">
        <v>2925</v>
      </c>
      <c r="C3220" s="16" t="s">
        <v>26</v>
      </c>
      <c r="D3220" s="16" t="s">
        <v>27</v>
      </c>
      <c r="E3220" s="188" t="s">
        <v>6224</v>
      </c>
    </row>
    <row r="3221" spans="1:5" x14ac:dyDescent="0.25">
      <c r="A3221" s="356">
        <v>25866</v>
      </c>
      <c r="B3221" s="16" t="s">
        <v>2926</v>
      </c>
      <c r="C3221" s="16" t="s">
        <v>26</v>
      </c>
      <c r="D3221" s="16" t="s">
        <v>27</v>
      </c>
      <c r="E3221" s="188" t="s">
        <v>8775</v>
      </c>
    </row>
    <row r="3222" spans="1:5" x14ac:dyDescent="0.25">
      <c r="A3222" s="356">
        <v>25868</v>
      </c>
      <c r="B3222" s="16" t="s">
        <v>2927</v>
      </c>
      <c r="C3222" s="16" t="s">
        <v>26</v>
      </c>
      <c r="D3222" s="16" t="s">
        <v>27</v>
      </c>
      <c r="E3222" s="188" t="s">
        <v>8511</v>
      </c>
    </row>
    <row r="3223" spans="1:5" x14ac:dyDescent="0.25">
      <c r="A3223" s="356">
        <v>25869</v>
      </c>
      <c r="B3223" s="16" t="s">
        <v>2928</v>
      </c>
      <c r="C3223" s="16" t="s">
        <v>26</v>
      </c>
      <c r="D3223" s="16" t="s">
        <v>27</v>
      </c>
      <c r="E3223" s="188" t="s">
        <v>8202</v>
      </c>
    </row>
    <row r="3224" spans="1:5" x14ac:dyDescent="0.25">
      <c r="A3224" s="356">
        <v>25870</v>
      </c>
      <c r="B3224" s="16" t="s">
        <v>2929</v>
      </c>
      <c r="C3224" s="16" t="s">
        <v>26</v>
      </c>
      <c r="D3224" s="16" t="s">
        <v>27</v>
      </c>
      <c r="E3224" s="188" t="s">
        <v>5819</v>
      </c>
    </row>
    <row r="3225" spans="1:5" x14ac:dyDescent="0.25">
      <c r="A3225" s="356">
        <v>25871</v>
      </c>
      <c r="B3225" s="16" t="s">
        <v>2930</v>
      </c>
      <c r="C3225" s="16" t="s">
        <v>26</v>
      </c>
      <c r="D3225" s="16" t="s">
        <v>27</v>
      </c>
      <c r="E3225" s="188" t="s">
        <v>6287</v>
      </c>
    </row>
    <row r="3226" spans="1:5" x14ac:dyDescent="0.25">
      <c r="A3226" s="356">
        <v>25867</v>
      </c>
      <c r="B3226" s="16" t="s">
        <v>2931</v>
      </c>
      <c r="C3226" s="16" t="s">
        <v>26</v>
      </c>
      <c r="D3226" s="16" t="s">
        <v>27</v>
      </c>
      <c r="E3226" s="188" t="s">
        <v>8776</v>
      </c>
    </row>
    <row r="3227" spans="1:5" x14ac:dyDescent="0.25">
      <c r="A3227" s="356">
        <v>25872</v>
      </c>
      <c r="B3227" s="16" t="s">
        <v>2932</v>
      </c>
      <c r="C3227" s="16" t="s">
        <v>26</v>
      </c>
      <c r="D3227" s="16" t="s">
        <v>27</v>
      </c>
      <c r="E3227" s="188" t="s">
        <v>6591</v>
      </c>
    </row>
    <row r="3228" spans="1:5" x14ac:dyDescent="0.25">
      <c r="A3228" s="356">
        <v>25873</v>
      </c>
      <c r="B3228" s="16" t="s">
        <v>2933</v>
      </c>
      <c r="C3228" s="16" t="s">
        <v>26</v>
      </c>
      <c r="D3228" s="16" t="s">
        <v>27</v>
      </c>
      <c r="E3228" s="188" t="s">
        <v>8777</v>
      </c>
    </row>
    <row r="3229" spans="1:5" x14ac:dyDescent="0.25">
      <c r="A3229" s="356">
        <v>11479</v>
      </c>
      <c r="B3229" s="16" t="s">
        <v>8778</v>
      </c>
      <c r="C3229" s="16" t="s">
        <v>23</v>
      </c>
      <c r="D3229" s="16" t="s">
        <v>24</v>
      </c>
      <c r="E3229" s="188" t="s">
        <v>8779</v>
      </c>
    </row>
    <row r="3230" spans="1:5" x14ac:dyDescent="0.25">
      <c r="A3230" s="356">
        <v>11481</v>
      </c>
      <c r="B3230" s="16" t="s">
        <v>8780</v>
      </c>
      <c r="C3230" s="16" t="s">
        <v>23</v>
      </c>
      <c r="D3230" s="16" t="s">
        <v>24</v>
      </c>
      <c r="E3230" s="188" t="s">
        <v>8781</v>
      </c>
    </row>
    <row r="3231" spans="1:5" x14ac:dyDescent="0.25">
      <c r="A3231" s="356">
        <v>43609</v>
      </c>
      <c r="B3231" s="16" t="s">
        <v>8782</v>
      </c>
      <c r="C3231" s="16" t="s">
        <v>23</v>
      </c>
      <c r="D3231" s="16" t="s">
        <v>24</v>
      </c>
      <c r="E3231" s="188" t="s">
        <v>8781</v>
      </c>
    </row>
    <row r="3232" spans="1:5" x14ac:dyDescent="0.25">
      <c r="A3232" s="356">
        <v>11478</v>
      </c>
      <c r="B3232" s="16" t="s">
        <v>8783</v>
      </c>
      <c r="C3232" s="16" t="s">
        <v>23</v>
      </c>
      <c r="D3232" s="16" t="s">
        <v>24</v>
      </c>
      <c r="E3232" s="188" t="s">
        <v>8784</v>
      </c>
    </row>
    <row r="3233" spans="1:5" x14ac:dyDescent="0.25">
      <c r="A3233" s="356">
        <v>43608</v>
      </c>
      <c r="B3233" s="16" t="s">
        <v>8785</v>
      </c>
      <c r="C3233" s="16" t="s">
        <v>23</v>
      </c>
      <c r="D3233" s="16" t="s">
        <v>24</v>
      </c>
      <c r="E3233" s="188" t="s">
        <v>5896</v>
      </c>
    </row>
    <row r="3234" spans="1:5" x14ac:dyDescent="0.25">
      <c r="A3234" s="356">
        <v>11476</v>
      </c>
      <c r="B3234" s="16" t="s">
        <v>8786</v>
      </c>
      <c r="C3234" s="16" t="s">
        <v>23</v>
      </c>
      <c r="D3234" s="16" t="s">
        <v>24</v>
      </c>
      <c r="E3234" s="188" t="s">
        <v>5896</v>
      </c>
    </row>
    <row r="3235" spans="1:5" x14ac:dyDescent="0.25">
      <c r="A3235" s="356">
        <v>40637</v>
      </c>
      <c r="B3235" s="16" t="s">
        <v>2934</v>
      </c>
      <c r="C3235" s="16" t="s">
        <v>23</v>
      </c>
      <c r="D3235" s="16" t="s">
        <v>27</v>
      </c>
      <c r="E3235" s="188" t="s">
        <v>6407</v>
      </c>
    </row>
    <row r="3236" spans="1:5" x14ac:dyDescent="0.25">
      <c r="A3236" s="356">
        <v>13836</v>
      </c>
      <c r="B3236" s="16" t="s">
        <v>2935</v>
      </c>
      <c r="C3236" s="16" t="s">
        <v>23</v>
      </c>
      <c r="D3236" s="16" t="s">
        <v>27</v>
      </c>
      <c r="E3236" s="188" t="s">
        <v>8787</v>
      </c>
    </row>
    <row r="3237" spans="1:5" x14ac:dyDescent="0.25">
      <c r="A3237" s="356">
        <v>14534</v>
      </c>
      <c r="B3237" s="16" t="s">
        <v>2936</v>
      </c>
      <c r="C3237" s="16" t="s">
        <v>23</v>
      </c>
      <c r="D3237" s="16" t="s">
        <v>27</v>
      </c>
      <c r="E3237" s="188" t="s">
        <v>8788</v>
      </c>
    </row>
    <row r="3238" spans="1:5" x14ac:dyDescent="0.25">
      <c r="A3238" s="356">
        <v>14619</v>
      </c>
      <c r="B3238" s="16" t="s">
        <v>2937</v>
      </c>
      <c r="C3238" s="16" t="s">
        <v>23</v>
      </c>
      <c r="D3238" s="16" t="s">
        <v>24</v>
      </c>
      <c r="E3238" s="188" t="s">
        <v>8789</v>
      </c>
    </row>
    <row r="3239" spans="1:5" x14ac:dyDescent="0.25">
      <c r="A3239" s="356">
        <v>14535</v>
      </c>
      <c r="B3239" s="16" t="s">
        <v>2938</v>
      </c>
      <c r="C3239" s="16" t="s">
        <v>23</v>
      </c>
      <c r="D3239" s="16" t="s">
        <v>27</v>
      </c>
      <c r="E3239" s="188" t="s">
        <v>8790</v>
      </c>
    </row>
    <row r="3240" spans="1:5" x14ac:dyDescent="0.25">
      <c r="A3240" s="356">
        <v>39813</v>
      </c>
      <c r="B3240" s="16" t="s">
        <v>2939</v>
      </c>
      <c r="C3240" s="16" t="s">
        <v>23</v>
      </c>
      <c r="D3240" s="16" t="s">
        <v>27</v>
      </c>
      <c r="E3240" s="188" t="s">
        <v>8791</v>
      </c>
    </row>
    <row r="3241" spans="1:5" x14ac:dyDescent="0.25">
      <c r="A3241" s="356">
        <v>40403</v>
      </c>
      <c r="B3241" s="16" t="s">
        <v>2940</v>
      </c>
      <c r="C3241" s="16" t="s">
        <v>23</v>
      </c>
      <c r="D3241" s="16" t="s">
        <v>24</v>
      </c>
      <c r="E3241" s="188" t="s">
        <v>8792</v>
      </c>
    </row>
    <row r="3242" spans="1:5" x14ac:dyDescent="0.25">
      <c r="A3242" s="356">
        <v>12868</v>
      </c>
      <c r="B3242" s="16" t="s">
        <v>2941</v>
      </c>
      <c r="C3242" s="16" t="s">
        <v>29</v>
      </c>
      <c r="D3242" s="16" t="s">
        <v>24</v>
      </c>
      <c r="E3242" s="188" t="s">
        <v>8793</v>
      </c>
    </row>
    <row r="3243" spans="1:5" x14ac:dyDescent="0.25">
      <c r="A3243" s="356">
        <v>40916</v>
      </c>
      <c r="B3243" s="16" t="s">
        <v>2942</v>
      </c>
      <c r="C3243" s="16" t="s">
        <v>206</v>
      </c>
      <c r="D3243" s="16" t="s">
        <v>24</v>
      </c>
      <c r="E3243" s="188" t="s">
        <v>8794</v>
      </c>
    </row>
    <row r="3244" spans="1:5" x14ac:dyDescent="0.25">
      <c r="A3244" s="356">
        <v>4755</v>
      </c>
      <c r="B3244" s="16" t="s">
        <v>2943</v>
      </c>
      <c r="C3244" s="16" t="s">
        <v>29</v>
      </c>
      <c r="D3244" s="16" t="s">
        <v>24</v>
      </c>
      <c r="E3244" s="188" t="s">
        <v>6202</v>
      </c>
    </row>
    <row r="3245" spans="1:5" x14ac:dyDescent="0.25">
      <c r="A3245" s="356">
        <v>41067</v>
      </c>
      <c r="B3245" s="16" t="s">
        <v>2944</v>
      </c>
      <c r="C3245" s="16" t="s">
        <v>206</v>
      </c>
      <c r="D3245" s="16" t="s">
        <v>24</v>
      </c>
      <c r="E3245" s="188" t="s">
        <v>8795</v>
      </c>
    </row>
    <row r="3246" spans="1:5" x14ac:dyDescent="0.25">
      <c r="A3246" s="356">
        <v>38463</v>
      </c>
      <c r="B3246" s="16" t="s">
        <v>2945</v>
      </c>
      <c r="C3246" s="16" t="s">
        <v>23</v>
      </c>
      <c r="D3246" s="16" t="s">
        <v>24</v>
      </c>
      <c r="E3246" s="188" t="s">
        <v>8796</v>
      </c>
    </row>
    <row r="3247" spans="1:5" x14ac:dyDescent="0.25">
      <c r="A3247" s="356">
        <v>40703</v>
      </c>
      <c r="B3247" s="16" t="s">
        <v>2946</v>
      </c>
      <c r="C3247" s="16" t="s">
        <v>23</v>
      </c>
      <c r="D3247" s="16" t="s">
        <v>27</v>
      </c>
      <c r="E3247" s="188" t="s">
        <v>6408</v>
      </c>
    </row>
    <row r="3248" spans="1:5" x14ac:dyDescent="0.25">
      <c r="A3248" s="356">
        <v>14531</v>
      </c>
      <c r="B3248" s="16" t="s">
        <v>2947</v>
      </c>
      <c r="C3248" s="16" t="s">
        <v>23</v>
      </c>
      <c r="D3248" s="16" t="s">
        <v>27</v>
      </c>
      <c r="E3248" s="188" t="s">
        <v>6409</v>
      </c>
    </row>
    <row r="3249" spans="1:5" x14ac:dyDescent="0.25">
      <c r="A3249" s="356">
        <v>36533</v>
      </c>
      <c r="B3249" s="16" t="s">
        <v>2948</v>
      </c>
      <c r="C3249" s="16" t="s">
        <v>23</v>
      </c>
      <c r="D3249" s="16" t="s">
        <v>27</v>
      </c>
      <c r="E3249" s="188" t="s">
        <v>6410</v>
      </c>
    </row>
    <row r="3250" spans="1:5" x14ac:dyDescent="0.25">
      <c r="A3250" s="356">
        <v>11616</v>
      </c>
      <c r="B3250" s="16" t="s">
        <v>2949</v>
      </c>
      <c r="C3250" s="16" t="s">
        <v>23</v>
      </c>
      <c r="D3250" s="16" t="s">
        <v>27</v>
      </c>
      <c r="E3250" s="188" t="s">
        <v>6411</v>
      </c>
    </row>
    <row r="3251" spans="1:5" x14ac:dyDescent="0.25">
      <c r="A3251" s="356">
        <v>41898</v>
      </c>
      <c r="B3251" s="16" t="s">
        <v>2950</v>
      </c>
      <c r="C3251" s="16" t="s">
        <v>23</v>
      </c>
      <c r="D3251" s="16" t="s">
        <v>27</v>
      </c>
      <c r="E3251" s="188" t="s">
        <v>6412</v>
      </c>
    </row>
    <row r="3252" spans="1:5" x14ac:dyDescent="0.25">
      <c r="A3252" s="356">
        <v>13447</v>
      </c>
      <c r="B3252" s="16" t="s">
        <v>2951</v>
      </c>
      <c r="C3252" s="16" t="s">
        <v>23</v>
      </c>
      <c r="D3252" s="16" t="s">
        <v>27</v>
      </c>
      <c r="E3252" s="188" t="s">
        <v>6413</v>
      </c>
    </row>
    <row r="3253" spans="1:5" x14ac:dyDescent="0.25">
      <c r="A3253" s="356">
        <v>14529</v>
      </c>
      <c r="B3253" s="16" t="s">
        <v>2952</v>
      </c>
      <c r="C3253" s="16" t="s">
        <v>23</v>
      </c>
      <c r="D3253" s="16" t="s">
        <v>27</v>
      </c>
      <c r="E3253" s="188" t="s">
        <v>6414</v>
      </c>
    </row>
    <row r="3254" spans="1:5" x14ac:dyDescent="0.25">
      <c r="A3254" s="356">
        <v>10747</v>
      </c>
      <c r="B3254" s="16" t="s">
        <v>2953</v>
      </c>
      <c r="C3254" s="16" t="s">
        <v>23</v>
      </c>
      <c r="D3254" s="16" t="s">
        <v>27</v>
      </c>
      <c r="E3254" s="188" t="s">
        <v>6415</v>
      </c>
    </row>
    <row r="3255" spans="1:5" x14ac:dyDescent="0.25">
      <c r="A3255" s="356">
        <v>36141</v>
      </c>
      <c r="B3255" s="16" t="s">
        <v>2954</v>
      </c>
      <c r="C3255" s="16" t="s">
        <v>23</v>
      </c>
      <c r="D3255" s="16" t="s">
        <v>24</v>
      </c>
      <c r="E3255" s="188" t="s">
        <v>6673</v>
      </c>
    </row>
    <row r="3256" spans="1:5" x14ac:dyDescent="0.25">
      <c r="A3256" s="356">
        <v>39434</v>
      </c>
      <c r="B3256" s="16" t="s">
        <v>8797</v>
      </c>
      <c r="C3256" s="16" t="s">
        <v>48</v>
      </c>
      <c r="D3256" s="16" t="s">
        <v>24</v>
      </c>
      <c r="E3256" s="188" t="s">
        <v>6423</v>
      </c>
    </row>
    <row r="3257" spans="1:5" x14ac:dyDescent="0.25">
      <c r="A3257" s="356">
        <v>39433</v>
      </c>
      <c r="B3257" s="16" t="s">
        <v>2955</v>
      </c>
      <c r="C3257" s="16" t="s">
        <v>48</v>
      </c>
      <c r="D3257" s="16" t="s">
        <v>24</v>
      </c>
      <c r="E3257" s="188" t="s">
        <v>5817</v>
      </c>
    </row>
    <row r="3258" spans="1:5" x14ac:dyDescent="0.25">
      <c r="A3258" s="356">
        <v>4049</v>
      </c>
      <c r="B3258" s="16" t="s">
        <v>2956</v>
      </c>
      <c r="C3258" s="16" t="s">
        <v>97</v>
      </c>
      <c r="D3258" s="16" t="s">
        <v>24</v>
      </c>
      <c r="E3258" s="188" t="s">
        <v>6418</v>
      </c>
    </row>
    <row r="3259" spans="1:5" x14ac:dyDescent="0.25">
      <c r="A3259" s="356">
        <v>38120</v>
      </c>
      <c r="B3259" s="16" t="s">
        <v>2957</v>
      </c>
      <c r="C3259" s="16" t="s">
        <v>48</v>
      </c>
      <c r="D3259" s="16" t="s">
        <v>24</v>
      </c>
      <c r="E3259" s="188" t="s">
        <v>6613</v>
      </c>
    </row>
    <row r="3260" spans="1:5" x14ac:dyDescent="0.25">
      <c r="A3260" s="356">
        <v>38877</v>
      </c>
      <c r="B3260" s="16" t="s">
        <v>2958</v>
      </c>
      <c r="C3260" s="16" t="s">
        <v>48</v>
      </c>
      <c r="D3260" s="16" t="s">
        <v>24</v>
      </c>
      <c r="E3260" s="188" t="s">
        <v>6011</v>
      </c>
    </row>
    <row r="3261" spans="1:5" x14ac:dyDescent="0.25">
      <c r="A3261" s="356">
        <v>34546</v>
      </c>
      <c r="B3261" s="16" t="s">
        <v>2959</v>
      </c>
      <c r="C3261" s="16" t="s">
        <v>48</v>
      </c>
      <c r="D3261" s="16" t="s">
        <v>24</v>
      </c>
      <c r="E3261" s="188" t="s">
        <v>6421</v>
      </c>
    </row>
    <row r="3262" spans="1:5" x14ac:dyDescent="0.25">
      <c r="A3262" s="356">
        <v>10498</v>
      </c>
      <c r="B3262" s="16" t="s">
        <v>2960</v>
      </c>
      <c r="C3262" s="16" t="s">
        <v>48</v>
      </c>
      <c r="D3262" s="16" t="s">
        <v>24</v>
      </c>
      <c r="E3262" s="188" t="s">
        <v>7358</v>
      </c>
    </row>
    <row r="3263" spans="1:5" x14ac:dyDescent="0.25">
      <c r="A3263" s="356">
        <v>4823</v>
      </c>
      <c r="B3263" s="16" t="s">
        <v>2961</v>
      </c>
      <c r="C3263" s="16" t="s">
        <v>48</v>
      </c>
      <c r="D3263" s="16" t="s">
        <v>24</v>
      </c>
      <c r="E3263" s="188" t="s">
        <v>8798</v>
      </c>
    </row>
    <row r="3264" spans="1:5" x14ac:dyDescent="0.25">
      <c r="A3264" s="356">
        <v>12357</v>
      </c>
      <c r="B3264" s="16" t="s">
        <v>2962</v>
      </c>
      <c r="C3264" s="16" t="s">
        <v>23</v>
      </c>
      <c r="D3264" s="16" t="s">
        <v>24</v>
      </c>
      <c r="E3264" s="188" t="s">
        <v>8799</v>
      </c>
    </row>
    <row r="3265" spans="1:5" x14ac:dyDescent="0.25">
      <c r="A3265" s="356">
        <v>12358</v>
      </c>
      <c r="B3265" s="16" t="s">
        <v>2963</v>
      </c>
      <c r="C3265" s="16" t="s">
        <v>23</v>
      </c>
      <c r="D3265" s="16" t="s">
        <v>24</v>
      </c>
      <c r="E3265" s="188" t="s">
        <v>8800</v>
      </c>
    </row>
    <row r="3266" spans="1:5" x14ac:dyDescent="0.25">
      <c r="A3266" s="356">
        <v>11079</v>
      </c>
      <c r="B3266" s="16" t="s">
        <v>2964</v>
      </c>
      <c r="C3266" s="16" t="s">
        <v>203</v>
      </c>
      <c r="D3266" s="16" t="s">
        <v>24</v>
      </c>
      <c r="E3266" s="188" t="s">
        <v>8801</v>
      </c>
    </row>
    <row r="3267" spans="1:5" x14ac:dyDescent="0.25">
      <c r="A3267" s="356">
        <v>11082</v>
      </c>
      <c r="B3267" s="16" t="s">
        <v>2965</v>
      </c>
      <c r="C3267" s="16" t="s">
        <v>203</v>
      </c>
      <c r="D3267" s="16" t="s">
        <v>24</v>
      </c>
      <c r="E3267" s="188" t="s">
        <v>8801</v>
      </c>
    </row>
    <row r="3268" spans="1:5" x14ac:dyDescent="0.25">
      <c r="A3268" s="356">
        <v>4058</v>
      </c>
      <c r="B3268" s="16" t="s">
        <v>2966</v>
      </c>
      <c r="C3268" s="16" t="s">
        <v>29</v>
      </c>
      <c r="D3268" s="16" t="s">
        <v>24</v>
      </c>
      <c r="E3268" s="188" t="s">
        <v>6422</v>
      </c>
    </row>
    <row r="3269" spans="1:5" x14ac:dyDescent="0.25">
      <c r="A3269" s="356">
        <v>40974</v>
      </c>
      <c r="B3269" s="16" t="s">
        <v>2967</v>
      </c>
      <c r="C3269" s="16" t="s">
        <v>206</v>
      </c>
      <c r="D3269" s="16" t="s">
        <v>24</v>
      </c>
      <c r="E3269" s="188" t="s">
        <v>8802</v>
      </c>
    </row>
    <row r="3270" spans="1:5" x14ac:dyDescent="0.25">
      <c r="A3270" s="356">
        <v>34794</v>
      </c>
      <c r="B3270" s="16" t="s">
        <v>2968</v>
      </c>
      <c r="C3270" s="16" t="s">
        <v>29</v>
      </c>
      <c r="D3270" s="16" t="s">
        <v>24</v>
      </c>
      <c r="E3270" s="188" t="s">
        <v>6754</v>
      </c>
    </row>
    <row r="3271" spans="1:5" x14ac:dyDescent="0.25">
      <c r="A3271" s="356">
        <v>40925</v>
      </c>
      <c r="B3271" s="16" t="s">
        <v>2969</v>
      </c>
      <c r="C3271" s="16" t="s">
        <v>206</v>
      </c>
      <c r="D3271" s="16" t="s">
        <v>24</v>
      </c>
      <c r="E3271" s="188" t="s">
        <v>8803</v>
      </c>
    </row>
    <row r="3272" spans="1:5" x14ac:dyDescent="0.25">
      <c r="A3272" s="356">
        <v>13741</v>
      </c>
      <c r="B3272" s="16" t="s">
        <v>2970</v>
      </c>
      <c r="C3272" s="16" t="s">
        <v>23</v>
      </c>
      <c r="D3272" s="16" t="s">
        <v>24</v>
      </c>
      <c r="E3272" s="188" t="s">
        <v>8804</v>
      </c>
    </row>
    <row r="3273" spans="1:5" x14ac:dyDescent="0.25">
      <c r="A3273" s="356">
        <v>3288</v>
      </c>
      <c r="B3273" s="16" t="s">
        <v>2971</v>
      </c>
      <c r="C3273" s="16" t="s">
        <v>44</v>
      </c>
      <c r="D3273" s="16" t="s">
        <v>27</v>
      </c>
      <c r="E3273" s="188" t="s">
        <v>6201</v>
      </c>
    </row>
    <row r="3274" spans="1:5" x14ac:dyDescent="0.25">
      <c r="A3274" s="356">
        <v>13587</v>
      </c>
      <c r="B3274" s="16" t="s">
        <v>2972</v>
      </c>
      <c r="C3274" s="16" t="s">
        <v>44</v>
      </c>
      <c r="D3274" s="16" t="s">
        <v>27</v>
      </c>
      <c r="E3274" s="188" t="s">
        <v>5671</v>
      </c>
    </row>
    <row r="3275" spans="1:5" x14ac:dyDescent="0.25">
      <c r="A3275" s="356">
        <v>38598</v>
      </c>
      <c r="B3275" s="16" t="s">
        <v>6424</v>
      </c>
      <c r="C3275" s="16" t="s">
        <v>23</v>
      </c>
      <c r="D3275" s="16" t="s">
        <v>24</v>
      </c>
      <c r="E3275" s="188" t="s">
        <v>5551</v>
      </c>
    </row>
    <row r="3276" spans="1:5" x14ac:dyDescent="0.25">
      <c r="A3276" s="356">
        <v>38595</v>
      </c>
      <c r="B3276" s="16" t="s">
        <v>6425</v>
      </c>
      <c r="C3276" s="16" t="s">
        <v>23</v>
      </c>
      <c r="D3276" s="16" t="s">
        <v>24</v>
      </c>
      <c r="E3276" s="188" t="s">
        <v>5699</v>
      </c>
    </row>
    <row r="3277" spans="1:5" x14ac:dyDescent="0.25">
      <c r="A3277" s="356">
        <v>38592</v>
      </c>
      <c r="B3277" s="16" t="s">
        <v>6426</v>
      </c>
      <c r="C3277" s="16" t="s">
        <v>23</v>
      </c>
      <c r="D3277" s="16" t="s">
        <v>24</v>
      </c>
      <c r="E3277" s="188" t="s">
        <v>6478</v>
      </c>
    </row>
    <row r="3278" spans="1:5" x14ac:dyDescent="0.25">
      <c r="A3278" s="356">
        <v>38588</v>
      </c>
      <c r="B3278" s="16" t="s">
        <v>6428</v>
      </c>
      <c r="C3278" s="16" t="s">
        <v>23</v>
      </c>
      <c r="D3278" s="16" t="s">
        <v>24</v>
      </c>
      <c r="E3278" s="188" t="s">
        <v>6263</v>
      </c>
    </row>
    <row r="3279" spans="1:5" x14ac:dyDescent="0.25">
      <c r="A3279" s="356">
        <v>38593</v>
      </c>
      <c r="B3279" s="16" t="s">
        <v>6429</v>
      </c>
      <c r="C3279" s="16" t="s">
        <v>23</v>
      </c>
      <c r="D3279" s="16" t="s">
        <v>24</v>
      </c>
      <c r="E3279" s="188" t="s">
        <v>5788</v>
      </c>
    </row>
    <row r="3280" spans="1:5" x14ac:dyDescent="0.25">
      <c r="A3280" s="356">
        <v>38589</v>
      </c>
      <c r="B3280" s="16" t="s">
        <v>6430</v>
      </c>
      <c r="C3280" s="16" t="s">
        <v>23</v>
      </c>
      <c r="D3280" s="16" t="s">
        <v>24</v>
      </c>
      <c r="E3280" s="188" t="s">
        <v>5550</v>
      </c>
    </row>
    <row r="3281" spans="1:5" x14ac:dyDescent="0.25">
      <c r="A3281" s="356">
        <v>38594</v>
      </c>
      <c r="B3281" s="16" t="s">
        <v>6431</v>
      </c>
      <c r="C3281" s="16" t="s">
        <v>23</v>
      </c>
      <c r="D3281" s="16" t="s">
        <v>24</v>
      </c>
      <c r="E3281" s="188" t="s">
        <v>6417</v>
      </c>
    </row>
    <row r="3282" spans="1:5" x14ac:dyDescent="0.25">
      <c r="A3282" s="356">
        <v>34773</v>
      </c>
      <c r="B3282" s="16" t="s">
        <v>6433</v>
      </c>
      <c r="C3282" s="16" t="s">
        <v>23</v>
      </c>
      <c r="D3282" s="16" t="s">
        <v>24</v>
      </c>
      <c r="E3282" s="188" t="s">
        <v>5611</v>
      </c>
    </row>
    <row r="3283" spans="1:5" x14ac:dyDescent="0.25">
      <c r="A3283" s="356">
        <v>34769</v>
      </c>
      <c r="B3283" s="16" t="s">
        <v>6434</v>
      </c>
      <c r="C3283" s="16" t="s">
        <v>23</v>
      </c>
      <c r="D3283" s="16" t="s">
        <v>24</v>
      </c>
      <c r="E3283" s="188" t="s">
        <v>6798</v>
      </c>
    </row>
    <row r="3284" spans="1:5" x14ac:dyDescent="0.25">
      <c r="A3284" s="356">
        <v>34763</v>
      </c>
      <c r="B3284" s="16" t="s">
        <v>6435</v>
      </c>
      <c r="C3284" s="16" t="s">
        <v>23</v>
      </c>
      <c r="D3284" s="16" t="s">
        <v>24</v>
      </c>
      <c r="E3284" s="188" t="s">
        <v>5502</v>
      </c>
    </row>
    <row r="3285" spans="1:5" x14ac:dyDescent="0.25">
      <c r="A3285" s="356">
        <v>34774</v>
      </c>
      <c r="B3285" s="16" t="s">
        <v>6436</v>
      </c>
      <c r="C3285" s="16" t="s">
        <v>23</v>
      </c>
      <c r="D3285" s="16" t="s">
        <v>24</v>
      </c>
      <c r="E3285" s="188" t="s">
        <v>7590</v>
      </c>
    </row>
    <row r="3286" spans="1:5" x14ac:dyDescent="0.25">
      <c r="A3286" s="356">
        <v>34771</v>
      </c>
      <c r="B3286" s="16" t="s">
        <v>6438</v>
      </c>
      <c r="C3286" s="16" t="s">
        <v>23</v>
      </c>
      <c r="D3286" s="16" t="s">
        <v>24</v>
      </c>
      <c r="E3286" s="188" t="s">
        <v>5688</v>
      </c>
    </row>
    <row r="3287" spans="1:5" x14ac:dyDescent="0.25">
      <c r="A3287" s="356">
        <v>34764</v>
      </c>
      <c r="B3287" s="16" t="s">
        <v>6439</v>
      </c>
      <c r="C3287" s="16" t="s">
        <v>23</v>
      </c>
      <c r="D3287" s="16" t="s">
        <v>24</v>
      </c>
      <c r="E3287" s="188" t="s">
        <v>5787</v>
      </c>
    </row>
    <row r="3288" spans="1:5" x14ac:dyDescent="0.25">
      <c r="A3288" s="356">
        <v>34788</v>
      </c>
      <c r="B3288" s="16" t="s">
        <v>2973</v>
      </c>
      <c r="C3288" s="16" t="s">
        <v>23</v>
      </c>
      <c r="D3288" s="16" t="s">
        <v>24</v>
      </c>
      <c r="E3288" s="188" t="s">
        <v>5598</v>
      </c>
    </row>
    <row r="3289" spans="1:5" x14ac:dyDescent="0.25">
      <c r="A3289" s="356">
        <v>34781</v>
      </c>
      <c r="B3289" s="16" t="s">
        <v>2974</v>
      </c>
      <c r="C3289" s="16" t="s">
        <v>23</v>
      </c>
      <c r="D3289" s="16" t="s">
        <v>24</v>
      </c>
      <c r="E3289" s="188" t="s">
        <v>6329</v>
      </c>
    </row>
    <row r="3290" spans="1:5" x14ac:dyDescent="0.25">
      <c r="A3290" s="356">
        <v>41682</v>
      </c>
      <c r="B3290" s="16" t="s">
        <v>8805</v>
      </c>
      <c r="C3290" s="16" t="s">
        <v>23</v>
      </c>
      <c r="D3290" s="16" t="s">
        <v>24</v>
      </c>
      <c r="E3290" s="188" t="s">
        <v>6784</v>
      </c>
    </row>
    <row r="3291" spans="1:5" x14ac:dyDescent="0.25">
      <c r="A3291" s="356">
        <v>41683</v>
      </c>
      <c r="B3291" s="16" t="s">
        <v>8806</v>
      </c>
      <c r="C3291" s="16" t="s">
        <v>23</v>
      </c>
      <c r="D3291" s="16" t="s">
        <v>24</v>
      </c>
      <c r="E3291" s="188" t="s">
        <v>6087</v>
      </c>
    </row>
    <row r="3292" spans="1:5" x14ac:dyDescent="0.25">
      <c r="A3292" s="356">
        <v>41680</v>
      </c>
      <c r="B3292" s="16" t="s">
        <v>8807</v>
      </c>
      <c r="C3292" s="16" t="s">
        <v>23</v>
      </c>
      <c r="D3292" s="16" t="s">
        <v>24</v>
      </c>
      <c r="E3292" s="188" t="s">
        <v>8808</v>
      </c>
    </row>
    <row r="3293" spans="1:5" x14ac:dyDescent="0.25">
      <c r="A3293" s="356">
        <v>41679</v>
      </c>
      <c r="B3293" s="16" t="s">
        <v>8809</v>
      </c>
      <c r="C3293" s="16" t="s">
        <v>23</v>
      </c>
      <c r="D3293" s="16" t="s">
        <v>24</v>
      </c>
      <c r="E3293" s="188" t="s">
        <v>8810</v>
      </c>
    </row>
    <row r="3294" spans="1:5" x14ac:dyDescent="0.25">
      <c r="A3294" s="356">
        <v>41681</v>
      </c>
      <c r="B3294" s="16" t="s">
        <v>8811</v>
      </c>
      <c r="C3294" s="16" t="s">
        <v>23</v>
      </c>
      <c r="D3294" s="16" t="s">
        <v>24</v>
      </c>
      <c r="E3294" s="188" t="s">
        <v>6595</v>
      </c>
    </row>
    <row r="3295" spans="1:5" x14ac:dyDescent="0.25">
      <c r="A3295" s="356">
        <v>43386</v>
      </c>
      <c r="B3295" s="16" t="s">
        <v>8812</v>
      </c>
      <c r="C3295" s="16" t="s">
        <v>23</v>
      </c>
      <c r="D3295" s="16" t="s">
        <v>24</v>
      </c>
      <c r="E3295" s="188" t="s">
        <v>8813</v>
      </c>
    </row>
    <row r="3296" spans="1:5" x14ac:dyDescent="0.25">
      <c r="A3296" s="356">
        <v>4059</v>
      </c>
      <c r="B3296" s="16" t="s">
        <v>8814</v>
      </c>
      <c r="C3296" s="16" t="s">
        <v>44</v>
      </c>
      <c r="D3296" s="16" t="s">
        <v>24</v>
      </c>
      <c r="E3296" s="188" t="s">
        <v>6784</v>
      </c>
    </row>
    <row r="3297" spans="1:5" x14ac:dyDescent="0.25">
      <c r="A3297" s="356">
        <v>4062</v>
      </c>
      <c r="B3297" s="16" t="s">
        <v>2975</v>
      </c>
      <c r="C3297" s="16" t="s">
        <v>23</v>
      </c>
      <c r="D3297" s="16" t="s">
        <v>24</v>
      </c>
      <c r="E3297" s="188" t="s">
        <v>6784</v>
      </c>
    </row>
    <row r="3298" spans="1:5" x14ac:dyDescent="0.25">
      <c r="A3298" s="356">
        <v>4061</v>
      </c>
      <c r="B3298" s="16" t="s">
        <v>8815</v>
      </c>
      <c r="C3298" s="16" t="s">
        <v>23</v>
      </c>
      <c r="D3298" s="16" t="s">
        <v>24</v>
      </c>
      <c r="E3298" s="188" t="s">
        <v>6669</v>
      </c>
    </row>
    <row r="3299" spans="1:5" x14ac:dyDescent="0.25">
      <c r="A3299" s="356">
        <v>41315</v>
      </c>
      <c r="B3299" s="16" t="s">
        <v>2976</v>
      </c>
      <c r="C3299" s="16" t="s">
        <v>48</v>
      </c>
      <c r="D3299" s="16" t="s">
        <v>24</v>
      </c>
      <c r="E3299" s="188" t="s">
        <v>6443</v>
      </c>
    </row>
    <row r="3300" spans="1:5" x14ac:dyDescent="0.25">
      <c r="A3300" s="356">
        <v>43148</v>
      </c>
      <c r="B3300" s="16" t="s">
        <v>2977</v>
      </c>
      <c r="C3300" s="16" t="s">
        <v>48</v>
      </c>
      <c r="D3300" s="16" t="s">
        <v>24</v>
      </c>
      <c r="E3300" s="188" t="s">
        <v>6444</v>
      </c>
    </row>
    <row r="3301" spans="1:5" x14ac:dyDescent="0.25">
      <c r="A3301" s="356">
        <v>43147</v>
      </c>
      <c r="B3301" s="16" t="s">
        <v>2978</v>
      </c>
      <c r="C3301" s="16" t="s">
        <v>48</v>
      </c>
      <c r="D3301" s="16" t="s">
        <v>24</v>
      </c>
      <c r="E3301" s="188" t="s">
        <v>6086</v>
      </c>
    </row>
    <row r="3302" spans="1:5" x14ac:dyDescent="0.25">
      <c r="A3302" s="356">
        <v>10608</v>
      </c>
      <c r="B3302" s="16" t="s">
        <v>2979</v>
      </c>
      <c r="C3302" s="16" t="s">
        <v>23</v>
      </c>
      <c r="D3302" s="16" t="s">
        <v>27</v>
      </c>
      <c r="E3302" s="188" t="s">
        <v>8816</v>
      </c>
    </row>
    <row r="3303" spans="1:5" x14ac:dyDescent="0.25">
      <c r="A3303" s="356">
        <v>4069</v>
      </c>
      <c r="B3303" s="16" t="s">
        <v>2980</v>
      </c>
      <c r="C3303" s="16" t="s">
        <v>29</v>
      </c>
      <c r="D3303" s="16" t="s">
        <v>24</v>
      </c>
      <c r="E3303" s="188" t="s">
        <v>8817</v>
      </c>
    </row>
    <row r="3304" spans="1:5" x14ac:dyDescent="0.25">
      <c r="A3304" s="356">
        <v>40819</v>
      </c>
      <c r="B3304" s="16" t="s">
        <v>2981</v>
      </c>
      <c r="C3304" s="16" t="s">
        <v>206</v>
      </c>
      <c r="D3304" s="16" t="s">
        <v>24</v>
      </c>
      <c r="E3304" s="188" t="s">
        <v>8818</v>
      </c>
    </row>
    <row r="3305" spans="1:5" x14ac:dyDescent="0.25">
      <c r="A3305" s="356">
        <v>34361</v>
      </c>
      <c r="B3305" s="16" t="s">
        <v>2982</v>
      </c>
      <c r="C3305" s="16" t="s">
        <v>48</v>
      </c>
      <c r="D3305" s="16" t="s">
        <v>24</v>
      </c>
      <c r="E3305" s="188" t="s">
        <v>5937</v>
      </c>
    </row>
    <row r="3306" spans="1:5" x14ac:dyDescent="0.25">
      <c r="A3306" s="356">
        <v>36512</v>
      </c>
      <c r="B3306" s="16" t="s">
        <v>2983</v>
      </c>
      <c r="C3306" s="16" t="s">
        <v>23</v>
      </c>
      <c r="D3306" s="16" t="s">
        <v>27</v>
      </c>
      <c r="E3306" s="188" t="s">
        <v>8819</v>
      </c>
    </row>
    <row r="3307" spans="1:5" x14ac:dyDescent="0.25">
      <c r="A3307" s="356">
        <v>25972</v>
      </c>
      <c r="B3307" s="16" t="s">
        <v>2984</v>
      </c>
      <c r="C3307" s="16" t="s">
        <v>48</v>
      </c>
      <c r="D3307" s="16" t="s">
        <v>24</v>
      </c>
      <c r="E3307" s="188" t="s">
        <v>6722</v>
      </c>
    </row>
    <row r="3308" spans="1:5" x14ac:dyDescent="0.25">
      <c r="A3308" s="356">
        <v>25973</v>
      </c>
      <c r="B3308" s="16" t="s">
        <v>2985</v>
      </c>
      <c r="C3308" s="16" t="s">
        <v>48</v>
      </c>
      <c r="D3308" s="16" t="s">
        <v>24</v>
      </c>
      <c r="E3308" s="188" t="s">
        <v>6722</v>
      </c>
    </row>
    <row r="3309" spans="1:5" x14ac:dyDescent="0.25">
      <c r="A3309" s="356">
        <v>11697</v>
      </c>
      <c r="B3309" s="16" t="s">
        <v>2986</v>
      </c>
      <c r="C3309" s="16" t="s">
        <v>23</v>
      </c>
      <c r="D3309" s="16" t="s">
        <v>24</v>
      </c>
      <c r="E3309" s="188" t="s">
        <v>8820</v>
      </c>
    </row>
    <row r="3310" spans="1:5" x14ac:dyDescent="0.25">
      <c r="A3310" s="356">
        <v>11698</v>
      </c>
      <c r="B3310" s="16" t="s">
        <v>2987</v>
      </c>
      <c r="C3310" s="16" t="s">
        <v>23</v>
      </c>
      <c r="D3310" s="16" t="s">
        <v>24</v>
      </c>
      <c r="E3310" s="188" t="s">
        <v>8821</v>
      </c>
    </row>
    <row r="3311" spans="1:5" x14ac:dyDescent="0.25">
      <c r="A3311" s="356">
        <v>11699</v>
      </c>
      <c r="B3311" s="16" t="s">
        <v>2988</v>
      </c>
      <c r="C3311" s="16" t="s">
        <v>23</v>
      </c>
      <c r="D3311" s="16" t="s">
        <v>24</v>
      </c>
      <c r="E3311" s="188" t="s">
        <v>8822</v>
      </c>
    </row>
    <row r="3312" spans="1:5" x14ac:dyDescent="0.25">
      <c r="A3312" s="356">
        <v>10432</v>
      </c>
      <c r="B3312" s="16" t="s">
        <v>2989</v>
      </c>
      <c r="C3312" s="16" t="s">
        <v>23</v>
      </c>
      <c r="D3312" s="16" t="s">
        <v>24</v>
      </c>
      <c r="E3312" s="188" t="s">
        <v>8823</v>
      </c>
    </row>
    <row r="3313" spans="1:5" x14ac:dyDescent="0.25">
      <c r="A3313" s="356">
        <v>10430</v>
      </c>
      <c r="B3313" s="16" t="s">
        <v>2990</v>
      </c>
      <c r="C3313" s="16" t="s">
        <v>23</v>
      </c>
      <c r="D3313" s="16" t="s">
        <v>24</v>
      </c>
      <c r="E3313" s="188" t="s">
        <v>8824</v>
      </c>
    </row>
    <row r="3314" spans="1:5" x14ac:dyDescent="0.25">
      <c r="A3314" s="356">
        <v>37514</v>
      </c>
      <c r="B3314" s="16" t="s">
        <v>2991</v>
      </c>
      <c r="C3314" s="16" t="s">
        <v>23</v>
      </c>
      <c r="D3314" s="16" t="s">
        <v>27</v>
      </c>
      <c r="E3314" s="188" t="s">
        <v>8825</v>
      </c>
    </row>
    <row r="3315" spans="1:5" x14ac:dyDescent="0.25">
      <c r="A3315" s="356">
        <v>37519</v>
      </c>
      <c r="B3315" s="16" t="s">
        <v>2992</v>
      </c>
      <c r="C3315" s="16" t="s">
        <v>23</v>
      </c>
      <c r="D3315" s="16" t="s">
        <v>27</v>
      </c>
      <c r="E3315" s="188" t="s">
        <v>8826</v>
      </c>
    </row>
    <row r="3316" spans="1:5" x14ac:dyDescent="0.25">
      <c r="A3316" s="356">
        <v>37520</v>
      </c>
      <c r="B3316" s="16" t="s">
        <v>2993</v>
      </c>
      <c r="C3316" s="16" t="s">
        <v>23</v>
      </c>
      <c r="D3316" s="16" t="s">
        <v>27</v>
      </c>
      <c r="E3316" s="188" t="s">
        <v>8827</v>
      </c>
    </row>
    <row r="3317" spans="1:5" x14ac:dyDescent="0.25">
      <c r="A3317" s="356">
        <v>37521</v>
      </c>
      <c r="B3317" s="16" t="s">
        <v>2994</v>
      </c>
      <c r="C3317" s="16" t="s">
        <v>23</v>
      </c>
      <c r="D3317" s="16" t="s">
        <v>27</v>
      </c>
      <c r="E3317" s="188" t="s">
        <v>8828</v>
      </c>
    </row>
    <row r="3318" spans="1:5" x14ac:dyDescent="0.25">
      <c r="A3318" s="356">
        <v>37522</v>
      </c>
      <c r="B3318" s="16" t="s">
        <v>2995</v>
      </c>
      <c r="C3318" s="16" t="s">
        <v>23</v>
      </c>
      <c r="D3318" s="16" t="s">
        <v>27</v>
      </c>
      <c r="E3318" s="188" t="s">
        <v>8829</v>
      </c>
    </row>
    <row r="3319" spans="1:5" x14ac:dyDescent="0.25">
      <c r="A3319" s="356">
        <v>21109</v>
      </c>
      <c r="B3319" s="16" t="s">
        <v>2996</v>
      </c>
      <c r="C3319" s="16" t="s">
        <v>23</v>
      </c>
      <c r="D3319" s="16" t="s">
        <v>27</v>
      </c>
      <c r="E3319" s="188" t="s">
        <v>7393</v>
      </c>
    </row>
    <row r="3320" spans="1:5" x14ac:dyDescent="0.25">
      <c r="A3320" s="356">
        <v>36800</v>
      </c>
      <c r="B3320" s="16" t="s">
        <v>2997</v>
      </c>
      <c r="C3320" s="16" t="s">
        <v>23</v>
      </c>
      <c r="D3320" s="16" t="s">
        <v>24</v>
      </c>
      <c r="E3320" s="188" t="s">
        <v>6446</v>
      </c>
    </row>
    <row r="3321" spans="1:5" x14ac:dyDescent="0.25">
      <c r="A3321" s="356">
        <v>11769</v>
      </c>
      <c r="B3321" s="16" t="s">
        <v>2998</v>
      </c>
      <c r="C3321" s="16" t="s">
        <v>23</v>
      </c>
      <c r="D3321" s="16" t="s">
        <v>24</v>
      </c>
      <c r="E3321" s="188" t="s">
        <v>6447</v>
      </c>
    </row>
    <row r="3322" spans="1:5" x14ac:dyDescent="0.25">
      <c r="A3322" s="356">
        <v>36793</v>
      </c>
      <c r="B3322" s="16" t="s">
        <v>2999</v>
      </c>
      <c r="C3322" s="16" t="s">
        <v>23</v>
      </c>
      <c r="D3322" s="16" t="s">
        <v>24</v>
      </c>
      <c r="E3322" s="188" t="s">
        <v>6448</v>
      </c>
    </row>
    <row r="3323" spans="1:5" x14ac:dyDescent="0.25">
      <c r="A3323" s="356">
        <v>37546</v>
      </c>
      <c r="B3323" s="16" t="s">
        <v>3000</v>
      </c>
      <c r="C3323" s="16" t="s">
        <v>23</v>
      </c>
      <c r="D3323" s="16" t="s">
        <v>24</v>
      </c>
      <c r="E3323" s="188" t="s">
        <v>8830</v>
      </c>
    </row>
    <row r="3324" spans="1:5" x14ac:dyDescent="0.25">
      <c r="A3324" s="356">
        <v>37544</v>
      </c>
      <c r="B3324" s="16" t="s">
        <v>3001</v>
      </c>
      <c r="C3324" s="16" t="s">
        <v>23</v>
      </c>
      <c r="D3324" s="16" t="s">
        <v>24</v>
      </c>
      <c r="E3324" s="188" t="s">
        <v>8831</v>
      </c>
    </row>
    <row r="3325" spans="1:5" x14ac:dyDescent="0.25">
      <c r="A3325" s="356">
        <v>37545</v>
      </c>
      <c r="B3325" s="16" t="s">
        <v>3002</v>
      </c>
      <c r="C3325" s="16" t="s">
        <v>23</v>
      </c>
      <c r="D3325" s="16" t="s">
        <v>24</v>
      </c>
      <c r="E3325" s="188" t="s">
        <v>8832</v>
      </c>
    </row>
    <row r="3326" spans="1:5" x14ac:dyDescent="0.25">
      <c r="A3326" s="356">
        <v>11771</v>
      </c>
      <c r="B3326" s="16" t="s">
        <v>3003</v>
      </c>
      <c r="C3326" s="16" t="s">
        <v>23</v>
      </c>
      <c r="D3326" s="16" t="s">
        <v>24</v>
      </c>
      <c r="E3326" s="188" t="s">
        <v>6449</v>
      </c>
    </row>
    <row r="3327" spans="1:5" x14ac:dyDescent="0.25">
      <c r="A3327" s="356">
        <v>39919</v>
      </c>
      <c r="B3327" s="16" t="s">
        <v>3004</v>
      </c>
      <c r="C3327" s="16" t="s">
        <v>23</v>
      </c>
      <c r="D3327" s="16" t="s">
        <v>24</v>
      </c>
      <c r="E3327" s="188" t="s">
        <v>8833</v>
      </c>
    </row>
    <row r="3328" spans="1:5" x14ac:dyDescent="0.25">
      <c r="A3328" s="356">
        <v>38385</v>
      </c>
      <c r="B3328" s="16" t="s">
        <v>3005</v>
      </c>
      <c r="C3328" s="16" t="s">
        <v>23</v>
      </c>
      <c r="D3328" s="16" t="s">
        <v>24</v>
      </c>
      <c r="E3328" s="188" t="s">
        <v>8834</v>
      </c>
    </row>
    <row r="3329" spans="1:5" x14ac:dyDescent="0.25">
      <c r="A3329" s="356">
        <v>37587</v>
      </c>
      <c r="B3329" s="16" t="s">
        <v>3006</v>
      </c>
      <c r="C3329" s="16" t="s">
        <v>23</v>
      </c>
      <c r="D3329" s="16" t="s">
        <v>24</v>
      </c>
      <c r="E3329" s="188" t="s">
        <v>6450</v>
      </c>
    </row>
    <row r="3330" spans="1:5" x14ac:dyDescent="0.25">
      <c r="A3330" s="356">
        <v>11561</v>
      </c>
      <c r="B3330" s="16" t="s">
        <v>8835</v>
      </c>
      <c r="C3330" s="16" t="s">
        <v>23</v>
      </c>
      <c r="D3330" s="16" t="s">
        <v>24</v>
      </c>
      <c r="E3330" s="188" t="s">
        <v>8836</v>
      </c>
    </row>
    <row r="3331" spans="1:5" x14ac:dyDescent="0.25">
      <c r="A3331" s="356">
        <v>43604</v>
      </c>
      <c r="B3331" s="16" t="s">
        <v>8837</v>
      </c>
      <c r="C3331" s="16" t="s">
        <v>23</v>
      </c>
      <c r="D3331" s="16" t="s">
        <v>24</v>
      </c>
      <c r="E3331" s="188" t="s">
        <v>8838</v>
      </c>
    </row>
    <row r="3332" spans="1:5" x14ac:dyDescent="0.25">
      <c r="A3332" s="356">
        <v>11560</v>
      </c>
      <c r="B3332" s="16" t="s">
        <v>8839</v>
      </c>
      <c r="C3332" s="16" t="s">
        <v>23</v>
      </c>
      <c r="D3332" s="16" t="s">
        <v>24</v>
      </c>
      <c r="E3332" s="188" t="s">
        <v>8840</v>
      </c>
    </row>
    <row r="3333" spans="1:5" x14ac:dyDescent="0.25">
      <c r="A3333" s="356">
        <v>11499</v>
      </c>
      <c r="B3333" s="16" t="s">
        <v>8841</v>
      </c>
      <c r="C3333" s="16" t="s">
        <v>23</v>
      </c>
      <c r="D3333" s="16" t="s">
        <v>24</v>
      </c>
      <c r="E3333" s="188" t="s">
        <v>8842</v>
      </c>
    </row>
    <row r="3334" spans="1:5" x14ac:dyDescent="0.25">
      <c r="A3334" s="356">
        <v>34761</v>
      </c>
      <c r="B3334" s="16" t="s">
        <v>3007</v>
      </c>
      <c r="C3334" s="16" t="s">
        <v>29</v>
      </c>
      <c r="D3334" s="16" t="s">
        <v>24</v>
      </c>
      <c r="E3334" s="188" t="s">
        <v>5607</v>
      </c>
    </row>
    <row r="3335" spans="1:5" x14ac:dyDescent="0.25">
      <c r="A3335" s="356">
        <v>40924</v>
      </c>
      <c r="B3335" s="16" t="s">
        <v>3008</v>
      </c>
      <c r="C3335" s="16" t="s">
        <v>206</v>
      </c>
      <c r="D3335" s="16" t="s">
        <v>24</v>
      </c>
      <c r="E3335" s="188" t="s">
        <v>8843</v>
      </c>
    </row>
    <row r="3336" spans="1:5" x14ac:dyDescent="0.25">
      <c r="A3336" s="356">
        <v>25957</v>
      </c>
      <c r="B3336" s="16" t="s">
        <v>3009</v>
      </c>
      <c r="C3336" s="16" t="s">
        <v>29</v>
      </c>
      <c r="D3336" s="16" t="s">
        <v>24</v>
      </c>
      <c r="E3336" s="188" t="s">
        <v>6453</v>
      </c>
    </row>
    <row r="3337" spans="1:5" x14ac:dyDescent="0.25">
      <c r="A3337" s="356">
        <v>40983</v>
      </c>
      <c r="B3337" s="16" t="s">
        <v>3010</v>
      </c>
      <c r="C3337" s="16" t="s">
        <v>206</v>
      </c>
      <c r="D3337" s="16" t="s">
        <v>24</v>
      </c>
      <c r="E3337" s="188" t="s">
        <v>8844</v>
      </c>
    </row>
    <row r="3338" spans="1:5" x14ac:dyDescent="0.25">
      <c r="A3338" s="356">
        <v>2437</v>
      </c>
      <c r="B3338" s="16" t="s">
        <v>3011</v>
      </c>
      <c r="C3338" s="16" t="s">
        <v>29</v>
      </c>
      <c r="D3338" s="16" t="s">
        <v>24</v>
      </c>
      <c r="E3338" s="188" t="s">
        <v>8845</v>
      </c>
    </row>
    <row r="3339" spans="1:5" x14ac:dyDescent="0.25">
      <c r="A3339" s="356">
        <v>40921</v>
      </c>
      <c r="B3339" s="16" t="s">
        <v>3012</v>
      </c>
      <c r="C3339" s="16" t="s">
        <v>206</v>
      </c>
      <c r="D3339" s="16" t="s">
        <v>24</v>
      </c>
      <c r="E3339" s="188" t="s">
        <v>8846</v>
      </c>
    </row>
    <row r="3340" spans="1:5" x14ac:dyDescent="0.25">
      <c r="A3340" s="356">
        <v>14252</v>
      </c>
      <c r="B3340" s="16" t="s">
        <v>3013</v>
      </c>
      <c r="C3340" s="16" t="s">
        <v>23</v>
      </c>
      <c r="D3340" s="16" t="s">
        <v>24</v>
      </c>
      <c r="E3340" s="188" t="s">
        <v>8847</v>
      </c>
    </row>
    <row r="3341" spans="1:5" x14ac:dyDescent="0.25">
      <c r="A3341" s="356">
        <v>730</v>
      </c>
      <c r="B3341" s="16" t="s">
        <v>3014</v>
      </c>
      <c r="C3341" s="16" t="s">
        <v>23</v>
      </c>
      <c r="D3341" s="16" t="s">
        <v>24</v>
      </c>
      <c r="E3341" s="188" t="s">
        <v>8848</v>
      </c>
    </row>
    <row r="3342" spans="1:5" x14ac:dyDescent="0.25">
      <c r="A3342" s="356">
        <v>723</v>
      </c>
      <c r="B3342" s="16" t="s">
        <v>3015</v>
      </c>
      <c r="C3342" s="16" t="s">
        <v>23</v>
      </c>
      <c r="D3342" s="16" t="s">
        <v>24</v>
      </c>
      <c r="E3342" s="188" t="s">
        <v>8849</v>
      </c>
    </row>
    <row r="3343" spans="1:5" x14ac:dyDescent="0.25">
      <c r="A3343" s="356">
        <v>36502</v>
      </c>
      <c r="B3343" s="16" t="s">
        <v>3016</v>
      </c>
      <c r="C3343" s="16" t="s">
        <v>23</v>
      </c>
      <c r="D3343" s="16" t="s">
        <v>24</v>
      </c>
      <c r="E3343" s="188" t="s">
        <v>8850</v>
      </c>
    </row>
    <row r="3344" spans="1:5" x14ac:dyDescent="0.25">
      <c r="A3344" s="356">
        <v>36503</v>
      </c>
      <c r="B3344" s="16" t="s">
        <v>3017</v>
      </c>
      <c r="C3344" s="16" t="s">
        <v>23</v>
      </c>
      <c r="D3344" s="16" t="s">
        <v>24</v>
      </c>
      <c r="E3344" s="188" t="s">
        <v>8851</v>
      </c>
    </row>
    <row r="3345" spans="1:5" x14ac:dyDescent="0.25">
      <c r="A3345" s="356">
        <v>4090</v>
      </c>
      <c r="B3345" s="16" t="s">
        <v>3018</v>
      </c>
      <c r="C3345" s="16" t="s">
        <v>23</v>
      </c>
      <c r="D3345" s="16" t="s">
        <v>27</v>
      </c>
      <c r="E3345" s="188" t="s">
        <v>8852</v>
      </c>
    </row>
    <row r="3346" spans="1:5" x14ac:dyDescent="0.25">
      <c r="A3346" s="356">
        <v>13227</v>
      </c>
      <c r="B3346" s="16" t="s">
        <v>3019</v>
      </c>
      <c r="C3346" s="16" t="s">
        <v>23</v>
      </c>
      <c r="D3346" s="16" t="s">
        <v>27</v>
      </c>
      <c r="E3346" s="188" t="s">
        <v>8853</v>
      </c>
    </row>
    <row r="3347" spans="1:5" x14ac:dyDescent="0.25">
      <c r="A3347" s="356">
        <v>10597</v>
      </c>
      <c r="B3347" s="16" t="s">
        <v>3020</v>
      </c>
      <c r="C3347" s="16" t="s">
        <v>23</v>
      </c>
      <c r="D3347" s="16" t="s">
        <v>27</v>
      </c>
      <c r="E3347" s="188" t="s">
        <v>8854</v>
      </c>
    </row>
    <row r="3348" spans="1:5" x14ac:dyDescent="0.25">
      <c r="A3348" s="356">
        <v>39628</v>
      </c>
      <c r="B3348" s="16" t="s">
        <v>3021</v>
      </c>
      <c r="C3348" s="16" t="s">
        <v>23</v>
      </c>
      <c r="D3348" s="16" t="s">
        <v>27</v>
      </c>
      <c r="E3348" s="188" t="s">
        <v>8855</v>
      </c>
    </row>
    <row r="3349" spans="1:5" x14ac:dyDescent="0.25">
      <c r="A3349" s="356">
        <v>39404</v>
      </c>
      <c r="B3349" s="16" t="s">
        <v>3022</v>
      </c>
      <c r="C3349" s="16" t="s">
        <v>23</v>
      </c>
      <c r="D3349" s="16" t="s">
        <v>27</v>
      </c>
      <c r="E3349" s="188" t="s">
        <v>8856</v>
      </c>
    </row>
    <row r="3350" spans="1:5" x14ac:dyDescent="0.25">
      <c r="A3350" s="356">
        <v>39402</v>
      </c>
      <c r="B3350" s="16" t="s">
        <v>3023</v>
      </c>
      <c r="C3350" s="16" t="s">
        <v>23</v>
      </c>
      <c r="D3350" s="16" t="s">
        <v>27</v>
      </c>
      <c r="E3350" s="188" t="s">
        <v>8857</v>
      </c>
    </row>
    <row r="3351" spans="1:5" x14ac:dyDescent="0.25">
      <c r="A3351" s="356">
        <v>39403</v>
      </c>
      <c r="B3351" s="16" t="s">
        <v>3024</v>
      </c>
      <c r="C3351" s="16" t="s">
        <v>23</v>
      </c>
      <c r="D3351" s="16" t="s">
        <v>27</v>
      </c>
      <c r="E3351" s="188" t="s">
        <v>8858</v>
      </c>
    </row>
    <row r="3352" spans="1:5" x14ac:dyDescent="0.25">
      <c r="A3352" s="356">
        <v>4093</v>
      </c>
      <c r="B3352" s="16" t="s">
        <v>3025</v>
      </c>
      <c r="C3352" s="16" t="s">
        <v>29</v>
      </c>
      <c r="D3352" s="16" t="s">
        <v>24</v>
      </c>
      <c r="E3352" s="188" t="s">
        <v>8859</v>
      </c>
    </row>
    <row r="3353" spans="1:5" x14ac:dyDescent="0.25">
      <c r="A3353" s="356">
        <v>10512</v>
      </c>
      <c r="B3353" s="16" t="s">
        <v>3026</v>
      </c>
      <c r="C3353" s="16" t="s">
        <v>206</v>
      </c>
      <c r="D3353" s="16" t="s">
        <v>24</v>
      </c>
      <c r="E3353" s="188" t="s">
        <v>8860</v>
      </c>
    </row>
    <row r="3354" spans="1:5" x14ac:dyDescent="0.25">
      <c r="A3354" s="356">
        <v>20020</v>
      </c>
      <c r="B3354" s="16" t="s">
        <v>3027</v>
      </c>
      <c r="C3354" s="16" t="s">
        <v>29</v>
      </c>
      <c r="D3354" s="16" t="s">
        <v>24</v>
      </c>
      <c r="E3354" s="188" t="s">
        <v>6118</v>
      </c>
    </row>
    <row r="3355" spans="1:5" x14ac:dyDescent="0.25">
      <c r="A3355" s="356">
        <v>41038</v>
      </c>
      <c r="B3355" s="16" t="s">
        <v>3028</v>
      </c>
      <c r="C3355" s="16" t="s">
        <v>206</v>
      </c>
      <c r="D3355" s="16" t="s">
        <v>24</v>
      </c>
      <c r="E3355" s="188" t="s">
        <v>8861</v>
      </c>
    </row>
    <row r="3356" spans="1:5" x14ac:dyDescent="0.25">
      <c r="A3356" s="356">
        <v>4094</v>
      </c>
      <c r="B3356" s="16" t="s">
        <v>3029</v>
      </c>
      <c r="C3356" s="16" t="s">
        <v>29</v>
      </c>
      <c r="D3356" s="16" t="s">
        <v>24</v>
      </c>
      <c r="E3356" s="188" t="s">
        <v>6547</v>
      </c>
    </row>
    <row r="3357" spans="1:5" x14ac:dyDescent="0.25">
      <c r="A3357" s="356">
        <v>40988</v>
      </c>
      <c r="B3357" s="16" t="s">
        <v>3030</v>
      </c>
      <c r="C3357" s="16" t="s">
        <v>206</v>
      </c>
      <c r="D3357" s="16" t="s">
        <v>24</v>
      </c>
      <c r="E3357" s="188" t="s">
        <v>8862</v>
      </c>
    </row>
    <row r="3358" spans="1:5" x14ac:dyDescent="0.25">
      <c r="A3358" s="356">
        <v>4095</v>
      </c>
      <c r="B3358" s="16" t="s">
        <v>3031</v>
      </c>
      <c r="C3358" s="16" t="s">
        <v>29</v>
      </c>
      <c r="D3358" s="16" t="s">
        <v>24</v>
      </c>
      <c r="E3358" s="188" t="s">
        <v>5623</v>
      </c>
    </row>
    <row r="3359" spans="1:5" x14ac:dyDescent="0.25">
      <c r="A3359" s="356">
        <v>40990</v>
      </c>
      <c r="B3359" s="16" t="s">
        <v>3032</v>
      </c>
      <c r="C3359" s="16" t="s">
        <v>206</v>
      </c>
      <c r="D3359" s="16" t="s">
        <v>24</v>
      </c>
      <c r="E3359" s="188" t="s">
        <v>8863</v>
      </c>
    </row>
    <row r="3360" spans="1:5" x14ac:dyDescent="0.25">
      <c r="A3360" s="356">
        <v>4097</v>
      </c>
      <c r="B3360" s="16" t="s">
        <v>3033</v>
      </c>
      <c r="C3360" s="16" t="s">
        <v>29</v>
      </c>
      <c r="D3360" s="16" t="s">
        <v>24</v>
      </c>
      <c r="E3360" s="188" t="s">
        <v>5903</v>
      </c>
    </row>
    <row r="3361" spans="1:5" x14ac:dyDescent="0.25">
      <c r="A3361" s="356">
        <v>40994</v>
      </c>
      <c r="B3361" s="16" t="s">
        <v>3034</v>
      </c>
      <c r="C3361" s="16" t="s">
        <v>206</v>
      </c>
      <c r="D3361" s="16" t="s">
        <v>24</v>
      </c>
      <c r="E3361" s="188" t="s">
        <v>8864</v>
      </c>
    </row>
    <row r="3362" spans="1:5" x14ac:dyDescent="0.25">
      <c r="A3362" s="356">
        <v>4096</v>
      </c>
      <c r="B3362" s="16" t="s">
        <v>3035</v>
      </c>
      <c r="C3362" s="16" t="s">
        <v>29</v>
      </c>
      <c r="D3362" s="16" t="s">
        <v>24</v>
      </c>
      <c r="E3362" s="188" t="s">
        <v>5898</v>
      </c>
    </row>
    <row r="3363" spans="1:5" x14ac:dyDescent="0.25">
      <c r="A3363" s="356">
        <v>40992</v>
      </c>
      <c r="B3363" s="16" t="s">
        <v>3036</v>
      </c>
      <c r="C3363" s="16" t="s">
        <v>206</v>
      </c>
      <c r="D3363" s="16" t="s">
        <v>24</v>
      </c>
      <c r="E3363" s="188" t="s">
        <v>8865</v>
      </c>
    </row>
    <row r="3364" spans="1:5" x14ac:dyDescent="0.25">
      <c r="A3364" s="356">
        <v>13955</v>
      </c>
      <c r="B3364" s="16" t="s">
        <v>3037</v>
      </c>
      <c r="C3364" s="16" t="s">
        <v>23</v>
      </c>
      <c r="D3364" s="16" t="s">
        <v>24</v>
      </c>
      <c r="E3364" s="188" t="s">
        <v>8866</v>
      </c>
    </row>
    <row r="3365" spans="1:5" x14ac:dyDescent="0.25">
      <c r="A3365" s="356">
        <v>4114</v>
      </c>
      <c r="B3365" s="16" t="s">
        <v>3038</v>
      </c>
      <c r="C3365" s="16" t="s">
        <v>23</v>
      </c>
      <c r="D3365" s="16" t="s">
        <v>24</v>
      </c>
      <c r="E3365" s="188" t="s">
        <v>8867</v>
      </c>
    </row>
    <row r="3366" spans="1:5" x14ac:dyDescent="0.25">
      <c r="A3366" s="356">
        <v>36797</v>
      </c>
      <c r="B3366" s="16" t="s">
        <v>8868</v>
      </c>
      <c r="C3366" s="16" t="s">
        <v>23</v>
      </c>
      <c r="D3366" s="16" t="s">
        <v>24</v>
      </c>
      <c r="E3366" s="188" t="s">
        <v>8869</v>
      </c>
    </row>
    <row r="3367" spans="1:5" x14ac:dyDescent="0.25">
      <c r="A3367" s="356">
        <v>4107</v>
      </c>
      <c r="B3367" s="16" t="s">
        <v>8870</v>
      </c>
      <c r="C3367" s="16" t="s">
        <v>23</v>
      </c>
      <c r="D3367" s="16" t="s">
        <v>24</v>
      </c>
      <c r="E3367" s="188" t="s">
        <v>8871</v>
      </c>
    </row>
    <row r="3368" spans="1:5" x14ac:dyDescent="0.25">
      <c r="A3368" s="356">
        <v>4102</v>
      </c>
      <c r="B3368" s="16" t="s">
        <v>8872</v>
      </c>
      <c r="C3368" s="16" t="s">
        <v>23</v>
      </c>
      <c r="D3368" s="16" t="s">
        <v>33</v>
      </c>
      <c r="E3368" s="188" t="s">
        <v>6695</v>
      </c>
    </row>
    <row r="3369" spans="1:5" x14ac:dyDescent="0.25">
      <c r="A3369" s="356">
        <v>36799</v>
      </c>
      <c r="B3369" s="16" t="s">
        <v>3039</v>
      </c>
      <c r="C3369" s="16" t="s">
        <v>23</v>
      </c>
      <c r="D3369" s="16" t="s">
        <v>24</v>
      </c>
      <c r="E3369" s="188" t="s">
        <v>8873</v>
      </c>
    </row>
    <row r="3370" spans="1:5" x14ac:dyDescent="0.25">
      <c r="A3370" s="356">
        <v>2747</v>
      </c>
      <c r="B3370" s="16" t="s">
        <v>8874</v>
      </c>
      <c r="C3370" s="16" t="s">
        <v>44</v>
      </c>
      <c r="D3370" s="16" t="s">
        <v>27</v>
      </c>
      <c r="E3370" s="188" t="s">
        <v>8875</v>
      </c>
    </row>
    <row r="3371" spans="1:5" x14ac:dyDescent="0.25">
      <c r="A3371" s="356">
        <v>21138</v>
      </c>
      <c r="B3371" s="16" t="s">
        <v>8876</v>
      </c>
      <c r="C3371" s="16" t="s">
        <v>44</v>
      </c>
      <c r="D3371" s="16" t="s">
        <v>27</v>
      </c>
      <c r="E3371" s="188" t="s">
        <v>6223</v>
      </c>
    </row>
    <row r="3372" spans="1:5" x14ac:dyDescent="0.25">
      <c r="A3372" s="356">
        <v>10826</v>
      </c>
      <c r="B3372" s="16" t="s">
        <v>3040</v>
      </c>
      <c r="C3372" s="16" t="s">
        <v>23</v>
      </c>
      <c r="D3372" s="16" t="s">
        <v>24</v>
      </c>
      <c r="E3372" s="188" t="s">
        <v>8877</v>
      </c>
    </row>
    <row r="3373" spans="1:5" x14ac:dyDescent="0.25">
      <c r="A3373" s="356">
        <v>365</v>
      </c>
      <c r="B3373" s="16" t="s">
        <v>3041</v>
      </c>
      <c r="C3373" s="16" t="s">
        <v>23</v>
      </c>
      <c r="D3373" s="16" t="s">
        <v>24</v>
      </c>
      <c r="E3373" s="188" t="s">
        <v>6028</v>
      </c>
    </row>
    <row r="3374" spans="1:5" x14ac:dyDescent="0.25">
      <c r="A3374" s="356">
        <v>38639</v>
      </c>
      <c r="B3374" s="16" t="s">
        <v>3042</v>
      </c>
      <c r="C3374" s="16" t="s">
        <v>23</v>
      </c>
      <c r="D3374" s="16" t="s">
        <v>24</v>
      </c>
      <c r="E3374" s="188" t="s">
        <v>8878</v>
      </c>
    </row>
    <row r="3375" spans="1:5" x14ac:dyDescent="0.25">
      <c r="A3375" s="356">
        <v>38640</v>
      </c>
      <c r="B3375" s="16" t="s">
        <v>3043</v>
      </c>
      <c r="C3375" s="16" t="s">
        <v>23</v>
      </c>
      <c r="D3375" s="16" t="s">
        <v>24</v>
      </c>
      <c r="E3375" s="188" t="s">
        <v>6082</v>
      </c>
    </row>
    <row r="3376" spans="1:5" x14ac:dyDescent="0.25">
      <c r="A3376" s="356">
        <v>358</v>
      </c>
      <c r="B3376" s="16" t="s">
        <v>3044</v>
      </c>
      <c r="C3376" s="16" t="s">
        <v>23</v>
      </c>
      <c r="D3376" s="16" t="s">
        <v>24</v>
      </c>
      <c r="E3376" s="188" t="s">
        <v>8879</v>
      </c>
    </row>
    <row r="3377" spans="1:5" x14ac:dyDescent="0.25">
      <c r="A3377" s="356">
        <v>359</v>
      </c>
      <c r="B3377" s="16" t="s">
        <v>3045</v>
      </c>
      <c r="C3377" s="16" t="s">
        <v>23</v>
      </c>
      <c r="D3377" s="16" t="s">
        <v>24</v>
      </c>
      <c r="E3377" s="188" t="s">
        <v>6765</v>
      </c>
    </row>
    <row r="3378" spans="1:5" x14ac:dyDescent="0.25">
      <c r="A3378" s="356">
        <v>38641</v>
      </c>
      <c r="B3378" s="16" t="s">
        <v>3046</v>
      </c>
      <c r="C3378" s="16" t="s">
        <v>23</v>
      </c>
      <c r="D3378" s="16" t="s">
        <v>24</v>
      </c>
      <c r="E3378" s="188" t="s">
        <v>6459</v>
      </c>
    </row>
    <row r="3379" spans="1:5" x14ac:dyDescent="0.25">
      <c r="A3379" s="356">
        <v>360</v>
      </c>
      <c r="B3379" s="16" t="s">
        <v>3047</v>
      </c>
      <c r="C3379" s="16" t="s">
        <v>23</v>
      </c>
      <c r="D3379" s="16" t="s">
        <v>33</v>
      </c>
      <c r="E3379" s="188" t="s">
        <v>5611</v>
      </c>
    </row>
    <row r="3380" spans="1:5" x14ac:dyDescent="0.25">
      <c r="A3380" s="356">
        <v>4127</v>
      </c>
      <c r="B3380" s="16" t="s">
        <v>3048</v>
      </c>
      <c r="C3380" s="16" t="s">
        <v>23</v>
      </c>
      <c r="D3380" s="16" t="s">
        <v>27</v>
      </c>
      <c r="E3380" s="188" t="s">
        <v>8880</v>
      </c>
    </row>
    <row r="3381" spans="1:5" x14ac:dyDescent="0.25">
      <c r="A3381" s="356">
        <v>4154</v>
      </c>
      <c r="B3381" s="16" t="s">
        <v>3049</v>
      </c>
      <c r="C3381" s="16" t="s">
        <v>23</v>
      </c>
      <c r="D3381" s="16" t="s">
        <v>27</v>
      </c>
      <c r="E3381" s="188" t="s">
        <v>8881</v>
      </c>
    </row>
    <row r="3382" spans="1:5" x14ac:dyDescent="0.25">
      <c r="A3382" s="356">
        <v>4168</v>
      </c>
      <c r="B3382" s="16" t="s">
        <v>3050</v>
      </c>
      <c r="C3382" s="16" t="s">
        <v>23</v>
      </c>
      <c r="D3382" s="16" t="s">
        <v>27</v>
      </c>
      <c r="E3382" s="188" t="s">
        <v>8882</v>
      </c>
    </row>
    <row r="3383" spans="1:5" x14ac:dyDescent="0.25">
      <c r="A3383" s="356">
        <v>4161</v>
      </c>
      <c r="B3383" s="16" t="s">
        <v>3051</v>
      </c>
      <c r="C3383" s="16" t="s">
        <v>23</v>
      </c>
      <c r="D3383" s="16" t="s">
        <v>27</v>
      </c>
      <c r="E3383" s="188" t="s">
        <v>8883</v>
      </c>
    </row>
    <row r="3384" spans="1:5" x14ac:dyDescent="0.25">
      <c r="A3384" s="356">
        <v>42430</v>
      </c>
      <c r="B3384" s="16" t="s">
        <v>3052</v>
      </c>
      <c r="C3384" s="16" t="s">
        <v>23</v>
      </c>
      <c r="D3384" s="16" t="s">
        <v>27</v>
      </c>
      <c r="E3384" s="188" t="s">
        <v>8884</v>
      </c>
    </row>
    <row r="3385" spans="1:5" x14ac:dyDescent="0.25">
      <c r="A3385" s="356">
        <v>4214</v>
      </c>
      <c r="B3385" s="16" t="s">
        <v>3053</v>
      </c>
      <c r="C3385" s="16" t="s">
        <v>23</v>
      </c>
      <c r="D3385" s="16" t="s">
        <v>24</v>
      </c>
      <c r="E3385" s="188" t="s">
        <v>6552</v>
      </c>
    </row>
    <row r="3386" spans="1:5" x14ac:dyDescent="0.25">
      <c r="A3386" s="356">
        <v>4215</v>
      </c>
      <c r="B3386" s="16" t="s">
        <v>3054</v>
      </c>
      <c r="C3386" s="16" t="s">
        <v>23</v>
      </c>
      <c r="D3386" s="16" t="s">
        <v>24</v>
      </c>
      <c r="E3386" s="188" t="s">
        <v>5884</v>
      </c>
    </row>
    <row r="3387" spans="1:5" x14ac:dyDescent="0.25">
      <c r="A3387" s="356">
        <v>4210</v>
      </c>
      <c r="B3387" s="16" t="s">
        <v>3055</v>
      </c>
      <c r="C3387" s="16" t="s">
        <v>23</v>
      </c>
      <c r="D3387" s="16" t="s">
        <v>24</v>
      </c>
      <c r="E3387" s="188" t="s">
        <v>6106</v>
      </c>
    </row>
    <row r="3388" spans="1:5" x14ac:dyDescent="0.25">
      <c r="A3388" s="356">
        <v>4212</v>
      </c>
      <c r="B3388" s="16" t="s">
        <v>3056</v>
      </c>
      <c r="C3388" s="16" t="s">
        <v>23</v>
      </c>
      <c r="D3388" s="16" t="s">
        <v>24</v>
      </c>
      <c r="E3388" s="188" t="s">
        <v>5465</v>
      </c>
    </row>
    <row r="3389" spans="1:5" x14ac:dyDescent="0.25">
      <c r="A3389" s="356">
        <v>4213</v>
      </c>
      <c r="B3389" s="16" t="s">
        <v>3057</v>
      </c>
      <c r="C3389" s="16" t="s">
        <v>23</v>
      </c>
      <c r="D3389" s="16" t="s">
        <v>24</v>
      </c>
      <c r="E3389" s="188" t="s">
        <v>6310</v>
      </c>
    </row>
    <row r="3390" spans="1:5" x14ac:dyDescent="0.25">
      <c r="A3390" s="356">
        <v>4211</v>
      </c>
      <c r="B3390" s="16" t="s">
        <v>3058</v>
      </c>
      <c r="C3390" s="16" t="s">
        <v>23</v>
      </c>
      <c r="D3390" s="16" t="s">
        <v>24</v>
      </c>
      <c r="E3390" s="188" t="s">
        <v>5553</v>
      </c>
    </row>
    <row r="3391" spans="1:5" x14ac:dyDescent="0.25">
      <c r="A3391" s="356">
        <v>4209</v>
      </c>
      <c r="B3391" s="16" t="s">
        <v>3059</v>
      </c>
      <c r="C3391" s="16" t="s">
        <v>23</v>
      </c>
      <c r="D3391" s="16" t="s">
        <v>27</v>
      </c>
      <c r="E3391" s="188" t="s">
        <v>8885</v>
      </c>
    </row>
    <row r="3392" spans="1:5" x14ac:dyDescent="0.25">
      <c r="A3392" s="356">
        <v>4180</v>
      </c>
      <c r="B3392" s="16" t="s">
        <v>3060</v>
      </c>
      <c r="C3392" s="16" t="s">
        <v>23</v>
      </c>
      <c r="D3392" s="16" t="s">
        <v>27</v>
      </c>
      <c r="E3392" s="188" t="s">
        <v>6741</v>
      </c>
    </row>
    <row r="3393" spans="1:5" x14ac:dyDescent="0.25">
      <c r="A3393" s="356">
        <v>4177</v>
      </c>
      <c r="B3393" s="16" t="s">
        <v>3061</v>
      </c>
      <c r="C3393" s="16" t="s">
        <v>23</v>
      </c>
      <c r="D3393" s="16" t="s">
        <v>27</v>
      </c>
      <c r="E3393" s="188" t="s">
        <v>8386</v>
      </c>
    </row>
    <row r="3394" spans="1:5" x14ac:dyDescent="0.25">
      <c r="A3394" s="356">
        <v>4179</v>
      </c>
      <c r="B3394" s="16" t="s">
        <v>3062</v>
      </c>
      <c r="C3394" s="16" t="s">
        <v>23</v>
      </c>
      <c r="D3394" s="16" t="s">
        <v>27</v>
      </c>
      <c r="E3394" s="188" t="s">
        <v>7759</v>
      </c>
    </row>
    <row r="3395" spans="1:5" x14ac:dyDescent="0.25">
      <c r="A3395" s="356">
        <v>4208</v>
      </c>
      <c r="B3395" s="16" t="s">
        <v>3063</v>
      </c>
      <c r="C3395" s="16" t="s">
        <v>23</v>
      </c>
      <c r="D3395" s="16" t="s">
        <v>27</v>
      </c>
      <c r="E3395" s="188" t="s">
        <v>8886</v>
      </c>
    </row>
    <row r="3396" spans="1:5" x14ac:dyDescent="0.25">
      <c r="A3396" s="356">
        <v>4181</v>
      </c>
      <c r="B3396" s="16" t="s">
        <v>3064</v>
      </c>
      <c r="C3396" s="16" t="s">
        <v>23</v>
      </c>
      <c r="D3396" s="16" t="s">
        <v>27</v>
      </c>
      <c r="E3396" s="188" t="s">
        <v>8887</v>
      </c>
    </row>
    <row r="3397" spans="1:5" x14ac:dyDescent="0.25">
      <c r="A3397" s="356">
        <v>4178</v>
      </c>
      <c r="B3397" s="16" t="s">
        <v>3065</v>
      </c>
      <c r="C3397" s="16" t="s">
        <v>23</v>
      </c>
      <c r="D3397" s="16" t="s">
        <v>27</v>
      </c>
      <c r="E3397" s="188" t="s">
        <v>5852</v>
      </c>
    </row>
    <row r="3398" spans="1:5" x14ac:dyDescent="0.25">
      <c r="A3398" s="356">
        <v>4182</v>
      </c>
      <c r="B3398" s="16" t="s">
        <v>3066</v>
      </c>
      <c r="C3398" s="16" t="s">
        <v>23</v>
      </c>
      <c r="D3398" s="16" t="s">
        <v>27</v>
      </c>
      <c r="E3398" s="188" t="s">
        <v>8888</v>
      </c>
    </row>
    <row r="3399" spans="1:5" x14ac:dyDescent="0.25">
      <c r="A3399" s="356">
        <v>4183</v>
      </c>
      <c r="B3399" s="16" t="s">
        <v>3067</v>
      </c>
      <c r="C3399" s="16" t="s">
        <v>23</v>
      </c>
      <c r="D3399" s="16" t="s">
        <v>27</v>
      </c>
      <c r="E3399" s="188" t="s">
        <v>8889</v>
      </c>
    </row>
    <row r="3400" spans="1:5" x14ac:dyDescent="0.25">
      <c r="A3400" s="356">
        <v>4184</v>
      </c>
      <c r="B3400" s="16" t="s">
        <v>3068</v>
      </c>
      <c r="C3400" s="16" t="s">
        <v>23</v>
      </c>
      <c r="D3400" s="16" t="s">
        <v>27</v>
      </c>
      <c r="E3400" s="188" t="s">
        <v>8890</v>
      </c>
    </row>
    <row r="3401" spans="1:5" x14ac:dyDescent="0.25">
      <c r="A3401" s="356">
        <v>4185</v>
      </c>
      <c r="B3401" s="16" t="s">
        <v>3069</v>
      </c>
      <c r="C3401" s="16" t="s">
        <v>23</v>
      </c>
      <c r="D3401" s="16" t="s">
        <v>27</v>
      </c>
      <c r="E3401" s="188" t="s">
        <v>8891</v>
      </c>
    </row>
    <row r="3402" spans="1:5" x14ac:dyDescent="0.25">
      <c r="A3402" s="356">
        <v>4205</v>
      </c>
      <c r="B3402" s="16" t="s">
        <v>3070</v>
      </c>
      <c r="C3402" s="16" t="s">
        <v>23</v>
      </c>
      <c r="D3402" s="16" t="s">
        <v>27</v>
      </c>
      <c r="E3402" s="188" t="s">
        <v>5616</v>
      </c>
    </row>
    <row r="3403" spans="1:5" x14ac:dyDescent="0.25">
      <c r="A3403" s="356">
        <v>4192</v>
      </c>
      <c r="B3403" s="16" t="s">
        <v>3071</v>
      </c>
      <c r="C3403" s="16" t="s">
        <v>23</v>
      </c>
      <c r="D3403" s="16" t="s">
        <v>27</v>
      </c>
      <c r="E3403" s="188" t="s">
        <v>5616</v>
      </c>
    </row>
    <row r="3404" spans="1:5" x14ac:dyDescent="0.25">
      <c r="A3404" s="356">
        <v>4191</v>
      </c>
      <c r="B3404" s="16" t="s">
        <v>3072</v>
      </c>
      <c r="C3404" s="16" t="s">
        <v>23</v>
      </c>
      <c r="D3404" s="16" t="s">
        <v>27</v>
      </c>
      <c r="E3404" s="188" t="s">
        <v>5616</v>
      </c>
    </row>
    <row r="3405" spans="1:5" x14ac:dyDescent="0.25">
      <c r="A3405" s="356">
        <v>4207</v>
      </c>
      <c r="B3405" s="16" t="s">
        <v>3073</v>
      </c>
      <c r="C3405" s="16" t="s">
        <v>23</v>
      </c>
      <c r="D3405" s="16" t="s">
        <v>27</v>
      </c>
      <c r="E3405" s="188" t="s">
        <v>8892</v>
      </c>
    </row>
    <row r="3406" spans="1:5" x14ac:dyDescent="0.25">
      <c r="A3406" s="356">
        <v>4206</v>
      </c>
      <c r="B3406" s="16" t="s">
        <v>3074</v>
      </c>
      <c r="C3406" s="16" t="s">
        <v>23</v>
      </c>
      <c r="D3406" s="16" t="s">
        <v>27</v>
      </c>
      <c r="E3406" s="188" t="s">
        <v>8893</v>
      </c>
    </row>
    <row r="3407" spans="1:5" x14ac:dyDescent="0.25">
      <c r="A3407" s="356">
        <v>4190</v>
      </c>
      <c r="B3407" s="16" t="s">
        <v>3075</v>
      </c>
      <c r="C3407" s="16" t="s">
        <v>23</v>
      </c>
      <c r="D3407" s="16" t="s">
        <v>27</v>
      </c>
      <c r="E3407" s="188" t="s">
        <v>8893</v>
      </c>
    </row>
    <row r="3408" spans="1:5" x14ac:dyDescent="0.25">
      <c r="A3408" s="356">
        <v>4186</v>
      </c>
      <c r="B3408" s="16" t="s">
        <v>3076</v>
      </c>
      <c r="C3408" s="16" t="s">
        <v>23</v>
      </c>
      <c r="D3408" s="16" t="s">
        <v>27</v>
      </c>
      <c r="E3408" s="188" t="s">
        <v>5561</v>
      </c>
    </row>
    <row r="3409" spans="1:5" x14ac:dyDescent="0.25">
      <c r="A3409" s="356">
        <v>4188</v>
      </c>
      <c r="B3409" s="16" t="s">
        <v>3077</v>
      </c>
      <c r="C3409" s="16" t="s">
        <v>23</v>
      </c>
      <c r="D3409" s="16" t="s">
        <v>27</v>
      </c>
      <c r="E3409" s="188" t="s">
        <v>8894</v>
      </c>
    </row>
    <row r="3410" spans="1:5" x14ac:dyDescent="0.25">
      <c r="A3410" s="356">
        <v>4189</v>
      </c>
      <c r="B3410" s="16" t="s">
        <v>3078</v>
      </c>
      <c r="C3410" s="16" t="s">
        <v>23</v>
      </c>
      <c r="D3410" s="16" t="s">
        <v>27</v>
      </c>
      <c r="E3410" s="188" t="s">
        <v>8894</v>
      </c>
    </row>
    <row r="3411" spans="1:5" x14ac:dyDescent="0.25">
      <c r="A3411" s="356">
        <v>4197</v>
      </c>
      <c r="B3411" s="16" t="s">
        <v>3079</v>
      </c>
      <c r="C3411" s="16" t="s">
        <v>23</v>
      </c>
      <c r="D3411" s="16" t="s">
        <v>27</v>
      </c>
      <c r="E3411" s="188" t="s">
        <v>8895</v>
      </c>
    </row>
    <row r="3412" spans="1:5" x14ac:dyDescent="0.25">
      <c r="A3412" s="356">
        <v>4194</v>
      </c>
      <c r="B3412" s="16" t="s">
        <v>3080</v>
      </c>
      <c r="C3412" s="16" t="s">
        <v>23</v>
      </c>
      <c r="D3412" s="16" t="s">
        <v>27</v>
      </c>
      <c r="E3412" s="188" t="s">
        <v>8896</v>
      </c>
    </row>
    <row r="3413" spans="1:5" x14ac:dyDescent="0.25">
      <c r="A3413" s="356">
        <v>4193</v>
      </c>
      <c r="B3413" s="16" t="s">
        <v>3081</v>
      </c>
      <c r="C3413" s="16" t="s">
        <v>23</v>
      </c>
      <c r="D3413" s="16" t="s">
        <v>27</v>
      </c>
      <c r="E3413" s="188" t="s">
        <v>8896</v>
      </c>
    </row>
    <row r="3414" spans="1:5" x14ac:dyDescent="0.25">
      <c r="A3414" s="356">
        <v>4204</v>
      </c>
      <c r="B3414" s="16" t="s">
        <v>3082</v>
      </c>
      <c r="C3414" s="16" t="s">
        <v>23</v>
      </c>
      <c r="D3414" s="16" t="s">
        <v>27</v>
      </c>
      <c r="E3414" s="188" t="s">
        <v>8896</v>
      </c>
    </row>
    <row r="3415" spans="1:5" x14ac:dyDescent="0.25">
      <c r="A3415" s="356">
        <v>4187</v>
      </c>
      <c r="B3415" s="16" t="s">
        <v>3083</v>
      </c>
      <c r="C3415" s="16" t="s">
        <v>23</v>
      </c>
      <c r="D3415" s="16" t="s">
        <v>27</v>
      </c>
      <c r="E3415" s="188" t="s">
        <v>5949</v>
      </c>
    </row>
    <row r="3416" spans="1:5" x14ac:dyDescent="0.25">
      <c r="A3416" s="356">
        <v>4202</v>
      </c>
      <c r="B3416" s="16" t="s">
        <v>3084</v>
      </c>
      <c r="C3416" s="16" t="s">
        <v>23</v>
      </c>
      <c r="D3416" s="16" t="s">
        <v>27</v>
      </c>
      <c r="E3416" s="188" t="s">
        <v>8897</v>
      </c>
    </row>
    <row r="3417" spans="1:5" x14ac:dyDescent="0.25">
      <c r="A3417" s="356">
        <v>4203</v>
      </c>
      <c r="B3417" s="16" t="s">
        <v>3085</v>
      </c>
      <c r="C3417" s="16" t="s">
        <v>23</v>
      </c>
      <c r="D3417" s="16" t="s">
        <v>27</v>
      </c>
      <c r="E3417" s="188" t="s">
        <v>8898</v>
      </c>
    </row>
    <row r="3418" spans="1:5" x14ac:dyDescent="0.25">
      <c r="A3418" s="356">
        <v>40368</v>
      </c>
      <c r="B3418" s="16" t="s">
        <v>3086</v>
      </c>
      <c r="C3418" s="16" t="s">
        <v>23</v>
      </c>
      <c r="D3418" s="16" t="s">
        <v>27</v>
      </c>
      <c r="E3418" s="188" t="s">
        <v>5703</v>
      </c>
    </row>
    <row r="3419" spans="1:5" x14ac:dyDescent="0.25">
      <c r="A3419" s="356">
        <v>40365</v>
      </c>
      <c r="B3419" s="16" t="s">
        <v>3087</v>
      </c>
      <c r="C3419" s="16" t="s">
        <v>23</v>
      </c>
      <c r="D3419" s="16" t="s">
        <v>27</v>
      </c>
      <c r="E3419" s="188" t="s">
        <v>8899</v>
      </c>
    </row>
    <row r="3420" spans="1:5" x14ac:dyDescent="0.25">
      <c r="A3420" s="356">
        <v>40356</v>
      </c>
      <c r="B3420" s="16" t="s">
        <v>3088</v>
      </c>
      <c r="C3420" s="16" t="s">
        <v>23</v>
      </c>
      <c r="D3420" s="16" t="s">
        <v>27</v>
      </c>
      <c r="E3420" s="188" t="s">
        <v>5495</v>
      </c>
    </row>
    <row r="3421" spans="1:5" x14ac:dyDescent="0.25">
      <c r="A3421" s="356">
        <v>40362</v>
      </c>
      <c r="B3421" s="16" t="s">
        <v>3089</v>
      </c>
      <c r="C3421" s="16" t="s">
        <v>23</v>
      </c>
      <c r="D3421" s="16" t="s">
        <v>27</v>
      </c>
      <c r="E3421" s="188" t="s">
        <v>6479</v>
      </c>
    </row>
    <row r="3422" spans="1:5" x14ac:dyDescent="0.25">
      <c r="A3422" s="356">
        <v>40374</v>
      </c>
      <c r="B3422" s="16" t="s">
        <v>3090</v>
      </c>
      <c r="C3422" s="16" t="s">
        <v>23</v>
      </c>
      <c r="D3422" s="16" t="s">
        <v>27</v>
      </c>
      <c r="E3422" s="188" t="s">
        <v>8900</v>
      </c>
    </row>
    <row r="3423" spans="1:5" x14ac:dyDescent="0.25">
      <c r="A3423" s="356">
        <v>40371</v>
      </c>
      <c r="B3423" s="16" t="s">
        <v>3091</v>
      </c>
      <c r="C3423" s="16" t="s">
        <v>23</v>
      </c>
      <c r="D3423" s="16" t="s">
        <v>27</v>
      </c>
      <c r="E3423" s="188" t="s">
        <v>6553</v>
      </c>
    </row>
    <row r="3424" spans="1:5" x14ac:dyDescent="0.25">
      <c r="A3424" s="356">
        <v>40359</v>
      </c>
      <c r="B3424" s="16" t="s">
        <v>3092</v>
      </c>
      <c r="C3424" s="16" t="s">
        <v>23</v>
      </c>
      <c r="D3424" s="16" t="s">
        <v>27</v>
      </c>
      <c r="E3424" s="188" t="s">
        <v>7358</v>
      </c>
    </row>
    <row r="3425" spans="1:5" x14ac:dyDescent="0.25">
      <c r="A3425" s="356">
        <v>7595</v>
      </c>
      <c r="B3425" s="16" t="s">
        <v>3093</v>
      </c>
      <c r="C3425" s="16" t="s">
        <v>29</v>
      </c>
      <c r="D3425" s="16" t="s">
        <v>24</v>
      </c>
      <c r="E3425" s="188" t="s">
        <v>5860</v>
      </c>
    </row>
    <row r="3426" spans="1:5" x14ac:dyDescent="0.25">
      <c r="A3426" s="356">
        <v>41094</v>
      </c>
      <c r="B3426" s="16" t="s">
        <v>3094</v>
      </c>
      <c r="C3426" s="16" t="s">
        <v>206</v>
      </c>
      <c r="D3426" s="16" t="s">
        <v>24</v>
      </c>
      <c r="E3426" s="188" t="s">
        <v>8901</v>
      </c>
    </row>
    <row r="3427" spans="1:5" x14ac:dyDescent="0.25">
      <c r="A3427" s="356">
        <v>39609</v>
      </c>
      <c r="B3427" s="16" t="s">
        <v>6472</v>
      </c>
      <c r="C3427" s="16" t="s">
        <v>23</v>
      </c>
      <c r="D3427" s="16" t="s">
        <v>24</v>
      </c>
      <c r="E3427" s="188" t="s">
        <v>8902</v>
      </c>
    </row>
    <row r="3428" spans="1:5" x14ac:dyDescent="0.25">
      <c r="A3428" s="356">
        <v>39610</v>
      </c>
      <c r="B3428" s="16" t="s">
        <v>6473</v>
      </c>
      <c r="C3428" s="16" t="s">
        <v>23</v>
      </c>
      <c r="D3428" s="16" t="s">
        <v>24</v>
      </c>
      <c r="E3428" s="188" t="s">
        <v>8903</v>
      </c>
    </row>
    <row r="3429" spans="1:5" x14ac:dyDescent="0.25">
      <c r="A3429" s="356">
        <v>39611</v>
      </c>
      <c r="B3429" s="16" t="s">
        <v>6474</v>
      </c>
      <c r="C3429" s="16" t="s">
        <v>23</v>
      </c>
      <c r="D3429" s="16" t="s">
        <v>24</v>
      </c>
      <c r="E3429" s="188" t="s">
        <v>8904</v>
      </c>
    </row>
    <row r="3430" spans="1:5" x14ac:dyDescent="0.25">
      <c r="A3430" s="356">
        <v>39612</v>
      </c>
      <c r="B3430" s="16" t="s">
        <v>6475</v>
      </c>
      <c r="C3430" s="16" t="s">
        <v>23</v>
      </c>
      <c r="D3430" s="16" t="s">
        <v>24</v>
      </c>
      <c r="E3430" s="188" t="s">
        <v>8905</v>
      </c>
    </row>
    <row r="3431" spans="1:5" x14ac:dyDescent="0.25">
      <c r="A3431" s="356">
        <v>39608</v>
      </c>
      <c r="B3431" s="16" t="s">
        <v>6476</v>
      </c>
      <c r="C3431" s="16" t="s">
        <v>23</v>
      </c>
      <c r="D3431" s="16" t="s">
        <v>24</v>
      </c>
      <c r="E3431" s="188" t="s">
        <v>8906</v>
      </c>
    </row>
    <row r="3432" spans="1:5" x14ac:dyDescent="0.25">
      <c r="A3432" s="356">
        <v>38175</v>
      </c>
      <c r="B3432" s="16" t="s">
        <v>8907</v>
      </c>
      <c r="C3432" s="16" t="s">
        <v>23</v>
      </c>
      <c r="D3432" s="16" t="s">
        <v>24</v>
      </c>
      <c r="E3432" s="188" t="s">
        <v>6464</v>
      </c>
    </row>
    <row r="3433" spans="1:5" x14ac:dyDescent="0.25">
      <c r="A3433" s="356">
        <v>38176</v>
      </c>
      <c r="B3433" s="16" t="s">
        <v>8908</v>
      </c>
      <c r="C3433" s="16" t="s">
        <v>23</v>
      </c>
      <c r="D3433" s="16" t="s">
        <v>24</v>
      </c>
      <c r="E3433" s="188" t="s">
        <v>5620</v>
      </c>
    </row>
    <row r="3434" spans="1:5" x14ac:dyDescent="0.25">
      <c r="A3434" s="356">
        <v>36152</v>
      </c>
      <c r="B3434" s="16" t="s">
        <v>3095</v>
      </c>
      <c r="C3434" s="16" t="s">
        <v>23</v>
      </c>
      <c r="D3434" s="16" t="s">
        <v>24</v>
      </c>
      <c r="E3434" s="188" t="s">
        <v>5613</v>
      </c>
    </row>
    <row r="3435" spans="1:5" x14ac:dyDescent="0.25">
      <c r="A3435" s="356">
        <v>11138</v>
      </c>
      <c r="B3435" s="16" t="s">
        <v>3096</v>
      </c>
      <c r="C3435" s="16" t="s">
        <v>97</v>
      </c>
      <c r="D3435" s="16" t="s">
        <v>24</v>
      </c>
      <c r="E3435" s="188" t="s">
        <v>5466</v>
      </c>
    </row>
    <row r="3436" spans="1:5" x14ac:dyDescent="0.25">
      <c r="A3436" s="356">
        <v>5333</v>
      </c>
      <c r="B3436" s="16" t="s">
        <v>3097</v>
      </c>
      <c r="C3436" s="16" t="s">
        <v>97</v>
      </c>
      <c r="D3436" s="16" t="s">
        <v>24</v>
      </c>
      <c r="E3436" s="188" t="s">
        <v>8909</v>
      </c>
    </row>
    <row r="3437" spans="1:5" x14ac:dyDescent="0.25">
      <c r="A3437" s="356">
        <v>4221</v>
      </c>
      <c r="B3437" s="16" t="s">
        <v>3098</v>
      </c>
      <c r="C3437" s="16" t="s">
        <v>97</v>
      </c>
      <c r="D3437" s="16" t="s">
        <v>33</v>
      </c>
      <c r="E3437" s="188" t="s">
        <v>8910</v>
      </c>
    </row>
    <row r="3438" spans="1:5" x14ac:dyDescent="0.25">
      <c r="A3438" s="356">
        <v>4227</v>
      </c>
      <c r="B3438" s="16" t="s">
        <v>3099</v>
      </c>
      <c r="C3438" s="16" t="s">
        <v>97</v>
      </c>
      <c r="D3438" s="16" t="s">
        <v>33</v>
      </c>
      <c r="E3438" s="188" t="s">
        <v>5769</v>
      </c>
    </row>
    <row r="3439" spans="1:5" x14ac:dyDescent="0.25">
      <c r="A3439" s="356">
        <v>38170</v>
      </c>
      <c r="B3439" s="16" t="s">
        <v>8911</v>
      </c>
      <c r="C3439" s="16" t="s">
        <v>23</v>
      </c>
      <c r="D3439" s="16" t="s">
        <v>24</v>
      </c>
      <c r="E3439" s="188" t="s">
        <v>8912</v>
      </c>
    </row>
    <row r="3440" spans="1:5" x14ac:dyDescent="0.25">
      <c r="A3440" s="356">
        <v>4252</v>
      </c>
      <c r="B3440" s="16" t="s">
        <v>3100</v>
      </c>
      <c r="C3440" s="16" t="s">
        <v>29</v>
      </c>
      <c r="D3440" s="16" t="s">
        <v>24</v>
      </c>
      <c r="E3440" s="188" t="s">
        <v>6480</v>
      </c>
    </row>
    <row r="3441" spans="1:5" x14ac:dyDescent="0.25">
      <c r="A3441" s="356">
        <v>40980</v>
      </c>
      <c r="B3441" s="16" t="s">
        <v>3101</v>
      </c>
      <c r="C3441" s="16" t="s">
        <v>206</v>
      </c>
      <c r="D3441" s="16" t="s">
        <v>24</v>
      </c>
      <c r="E3441" s="188" t="s">
        <v>8913</v>
      </c>
    </row>
    <row r="3442" spans="1:5" x14ac:dyDescent="0.25">
      <c r="A3442" s="356">
        <v>4243</v>
      </c>
      <c r="B3442" s="16" t="s">
        <v>3102</v>
      </c>
      <c r="C3442" s="16" t="s">
        <v>29</v>
      </c>
      <c r="D3442" s="16" t="s">
        <v>24</v>
      </c>
      <c r="E3442" s="188" t="s">
        <v>6481</v>
      </c>
    </row>
    <row r="3443" spans="1:5" x14ac:dyDescent="0.25">
      <c r="A3443" s="356">
        <v>41031</v>
      </c>
      <c r="B3443" s="16" t="s">
        <v>3103</v>
      </c>
      <c r="C3443" s="16" t="s">
        <v>206</v>
      </c>
      <c r="D3443" s="16" t="s">
        <v>24</v>
      </c>
      <c r="E3443" s="188" t="s">
        <v>8914</v>
      </c>
    </row>
    <row r="3444" spans="1:5" x14ac:dyDescent="0.25">
      <c r="A3444" s="356">
        <v>37666</v>
      </c>
      <c r="B3444" s="16" t="s">
        <v>6482</v>
      </c>
      <c r="C3444" s="16" t="s">
        <v>29</v>
      </c>
      <c r="D3444" s="16" t="s">
        <v>24</v>
      </c>
      <c r="E3444" s="188" t="s">
        <v>6483</v>
      </c>
    </row>
    <row r="3445" spans="1:5" x14ac:dyDescent="0.25">
      <c r="A3445" s="356">
        <v>40986</v>
      </c>
      <c r="B3445" s="16" t="s">
        <v>3104</v>
      </c>
      <c r="C3445" s="16" t="s">
        <v>206</v>
      </c>
      <c r="D3445" s="16" t="s">
        <v>24</v>
      </c>
      <c r="E3445" s="188" t="s">
        <v>8915</v>
      </c>
    </row>
    <row r="3446" spans="1:5" x14ac:dyDescent="0.25">
      <c r="A3446" s="356">
        <v>4250</v>
      </c>
      <c r="B3446" s="16" t="s">
        <v>3105</v>
      </c>
      <c r="C3446" s="16" t="s">
        <v>29</v>
      </c>
      <c r="D3446" s="16" t="s">
        <v>24</v>
      </c>
      <c r="E3446" s="188" t="s">
        <v>8859</v>
      </c>
    </row>
    <row r="3447" spans="1:5" x14ac:dyDescent="0.25">
      <c r="A3447" s="356">
        <v>40978</v>
      </c>
      <c r="B3447" s="16" t="s">
        <v>3106</v>
      </c>
      <c r="C3447" s="16" t="s">
        <v>206</v>
      </c>
      <c r="D3447" s="16" t="s">
        <v>24</v>
      </c>
      <c r="E3447" s="188" t="s">
        <v>8916</v>
      </c>
    </row>
    <row r="3448" spans="1:5" x14ac:dyDescent="0.25">
      <c r="A3448" s="356">
        <v>25960</v>
      </c>
      <c r="B3448" s="16" t="s">
        <v>3107</v>
      </c>
      <c r="C3448" s="16" t="s">
        <v>29</v>
      </c>
      <c r="D3448" s="16" t="s">
        <v>24</v>
      </c>
      <c r="E3448" s="188" t="s">
        <v>6386</v>
      </c>
    </row>
    <row r="3449" spans="1:5" x14ac:dyDescent="0.25">
      <c r="A3449" s="356">
        <v>41043</v>
      </c>
      <c r="B3449" s="16" t="s">
        <v>3108</v>
      </c>
      <c r="C3449" s="16" t="s">
        <v>206</v>
      </c>
      <c r="D3449" s="16" t="s">
        <v>24</v>
      </c>
      <c r="E3449" s="188" t="s">
        <v>8917</v>
      </c>
    </row>
    <row r="3450" spans="1:5" x14ac:dyDescent="0.25">
      <c r="A3450" s="356">
        <v>4234</v>
      </c>
      <c r="B3450" s="16" t="s">
        <v>3109</v>
      </c>
      <c r="C3450" s="16" t="s">
        <v>29</v>
      </c>
      <c r="D3450" s="16" t="s">
        <v>33</v>
      </c>
      <c r="E3450" s="188" t="s">
        <v>5776</v>
      </c>
    </row>
    <row r="3451" spans="1:5" x14ac:dyDescent="0.25">
      <c r="A3451" s="356">
        <v>40987</v>
      </c>
      <c r="B3451" s="16" t="s">
        <v>3110</v>
      </c>
      <c r="C3451" s="16" t="s">
        <v>206</v>
      </c>
      <c r="D3451" s="16" t="s">
        <v>24</v>
      </c>
      <c r="E3451" s="188" t="s">
        <v>8918</v>
      </c>
    </row>
    <row r="3452" spans="1:5" x14ac:dyDescent="0.25">
      <c r="A3452" s="356">
        <v>4253</v>
      </c>
      <c r="B3452" s="16" t="s">
        <v>6485</v>
      </c>
      <c r="C3452" s="16" t="s">
        <v>29</v>
      </c>
      <c r="D3452" s="16" t="s">
        <v>24</v>
      </c>
      <c r="E3452" s="188" t="s">
        <v>6486</v>
      </c>
    </row>
    <row r="3453" spans="1:5" x14ac:dyDescent="0.25">
      <c r="A3453" s="356">
        <v>40981</v>
      </c>
      <c r="B3453" s="16" t="s">
        <v>3111</v>
      </c>
      <c r="C3453" s="16" t="s">
        <v>206</v>
      </c>
      <c r="D3453" s="16" t="s">
        <v>24</v>
      </c>
      <c r="E3453" s="188" t="s">
        <v>8919</v>
      </c>
    </row>
    <row r="3454" spans="1:5" x14ac:dyDescent="0.25">
      <c r="A3454" s="356">
        <v>4254</v>
      </c>
      <c r="B3454" s="16" t="s">
        <v>3112</v>
      </c>
      <c r="C3454" s="16" t="s">
        <v>29</v>
      </c>
      <c r="D3454" s="16" t="s">
        <v>24</v>
      </c>
      <c r="E3454" s="188" t="s">
        <v>5623</v>
      </c>
    </row>
    <row r="3455" spans="1:5" x14ac:dyDescent="0.25">
      <c r="A3455" s="356">
        <v>41036</v>
      </c>
      <c r="B3455" s="16" t="s">
        <v>3113</v>
      </c>
      <c r="C3455" s="16" t="s">
        <v>206</v>
      </c>
      <c r="D3455" s="16" t="s">
        <v>24</v>
      </c>
      <c r="E3455" s="188" t="s">
        <v>8863</v>
      </c>
    </row>
    <row r="3456" spans="1:5" x14ac:dyDescent="0.25">
      <c r="A3456" s="356">
        <v>4251</v>
      </c>
      <c r="B3456" s="16" t="s">
        <v>3114</v>
      </c>
      <c r="C3456" s="16" t="s">
        <v>29</v>
      </c>
      <c r="D3456" s="16" t="s">
        <v>24</v>
      </c>
      <c r="E3456" s="188" t="s">
        <v>6768</v>
      </c>
    </row>
    <row r="3457" spans="1:5" x14ac:dyDescent="0.25">
      <c r="A3457" s="356">
        <v>40979</v>
      </c>
      <c r="B3457" s="16" t="s">
        <v>3115</v>
      </c>
      <c r="C3457" s="16" t="s">
        <v>206</v>
      </c>
      <c r="D3457" s="16" t="s">
        <v>24</v>
      </c>
      <c r="E3457" s="188" t="s">
        <v>8920</v>
      </c>
    </row>
    <row r="3458" spans="1:5" x14ac:dyDescent="0.25">
      <c r="A3458" s="356">
        <v>4230</v>
      </c>
      <c r="B3458" s="16" t="s">
        <v>3116</v>
      </c>
      <c r="C3458" s="16" t="s">
        <v>29</v>
      </c>
      <c r="D3458" s="16" t="s">
        <v>24</v>
      </c>
      <c r="E3458" s="188" t="s">
        <v>5649</v>
      </c>
    </row>
    <row r="3459" spans="1:5" x14ac:dyDescent="0.25">
      <c r="A3459" s="356">
        <v>40998</v>
      </c>
      <c r="B3459" s="16" t="s">
        <v>3117</v>
      </c>
      <c r="C3459" s="16" t="s">
        <v>206</v>
      </c>
      <c r="D3459" s="16" t="s">
        <v>24</v>
      </c>
      <c r="E3459" s="188" t="s">
        <v>7205</v>
      </c>
    </row>
    <row r="3460" spans="1:5" x14ac:dyDescent="0.25">
      <c r="A3460" s="356">
        <v>4257</v>
      </c>
      <c r="B3460" s="16" t="s">
        <v>3118</v>
      </c>
      <c r="C3460" s="16" t="s">
        <v>29</v>
      </c>
      <c r="D3460" s="16" t="s">
        <v>24</v>
      </c>
      <c r="E3460" s="188" t="s">
        <v>6235</v>
      </c>
    </row>
    <row r="3461" spans="1:5" x14ac:dyDescent="0.25">
      <c r="A3461" s="356">
        <v>40982</v>
      </c>
      <c r="B3461" s="16" t="s">
        <v>3119</v>
      </c>
      <c r="C3461" s="16" t="s">
        <v>206</v>
      </c>
      <c r="D3461" s="16" t="s">
        <v>24</v>
      </c>
      <c r="E3461" s="188" t="s">
        <v>8921</v>
      </c>
    </row>
    <row r="3462" spans="1:5" x14ac:dyDescent="0.25">
      <c r="A3462" s="356">
        <v>4240</v>
      </c>
      <c r="B3462" s="16" t="s">
        <v>3120</v>
      </c>
      <c r="C3462" s="16" t="s">
        <v>29</v>
      </c>
      <c r="D3462" s="16" t="s">
        <v>24</v>
      </c>
      <c r="E3462" s="188" t="s">
        <v>6487</v>
      </c>
    </row>
    <row r="3463" spans="1:5" x14ac:dyDescent="0.25">
      <c r="A3463" s="356">
        <v>41026</v>
      </c>
      <c r="B3463" s="16" t="s">
        <v>3121</v>
      </c>
      <c r="C3463" s="16" t="s">
        <v>206</v>
      </c>
      <c r="D3463" s="16" t="s">
        <v>24</v>
      </c>
      <c r="E3463" s="188" t="s">
        <v>8922</v>
      </c>
    </row>
    <row r="3464" spans="1:5" x14ac:dyDescent="0.25">
      <c r="A3464" s="356">
        <v>4239</v>
      </c>
      <c r="B3464" s="16" t="s">
        <v>3122</v>
      </c>
      <c r="C3464" s="16" t="s">
        <v>29</v>
      </c>
      <c r="D3464" s="16" t="s">
        <v>24</v>
      </c>
      <c r="E3464" s="188" t="s">
        <v>6488</v>
      </c>
    </row>
    <row r="3465" spans="1:5" x14ac:dyDescent="0.25">
      <c r="A3465" s="356">
        <v>41024</v>
      </c>
      <c r="B3465" s="16" t="s">
        <v>3123</v>
      </c>
      <c r="C3465" s="16" t="s">
        <v>206</v>
      </c>
      <c r="D3465" s="16" t="s">
        <v>24</v>
      </c>
      <c r="E3465" s="188" t="s">
        <v>8923</v>
      </c>
    </row>
    <row r="3466" spans="1:5" x14ac:dyDescent="0.25">
      <c r="A3466" s="356">
        <v>4248</v>
      </c>
      <c r="B3466" s="16" t="s">
        <v>3124</v>
      </c>
      <c r="C3466" s="16" t="s">
        <v>29</v>
      </c>
      <c r="D3466" s="16" t="s">
        <v>24</v>
      </c>
      <c r="E3466" s="188" t="s">
        <v>5518</v>
      </c>
    </row>
    <row r="3467" spans="1:5" x14ac:dyDescent="0.25">
      <c r="A3467" s="356">
        <v>41033</v>
      </c>
      <c r="B3467" s="16" t="s">
        <v>3125</v>
      </c>
      <c r="C3467" s="16" t="s">
        <v>206</v>
      </c>
      <c r="D3467" s="16" t="s">
        <v>24</v>
      </c>
      <c r="E3467" s="188" t="s">
        <v>8924</v>
      </c>
    </row>
    <row r="3468" spans="1:5" x14ac:dyDescent="0.25">
      <c r="A3468" s="356">
        <v>25959</v>
      </c>
      <c r="B3468" s="16" t="s">
        <v>6489</v>
      </c>
      <c r="C3468" s="16" t="s">
        <v>29</v>
      </c>
      <c r="D3468" s="16" t="s">
        <v>24</v>
      </c>
      <c r="E3468" s="188" t="s">
        <v>8925</v>
      </c>
    </row>
    <row r="3469" spans="1:5" x14ac:dyDescent="0.25">
      <c r="A3469" s="356">
        <v>41040</v>
      </c>
      <c r="B3469" s="16" t="s">
        <v>6490</v>
      </c>
      <c r="C3469" s="16" t="s">
        <v>206</v>
      </c>
      <c r="D3469" s="16" t="s">
        <v>24</v>
      </c>
      <c r="E3469" s="188" t="s">
        <v>8926</v>
      </c>
    </row>
    <row r="3470" spans="1:5" x14ac:dyDescent="0.25">
      <c r="A3470" s="356">
        <v>4238</v>
      </c>
      <c r="B3470" s="16" t="s">
        <v>3126</v>
      </c>
      <c r="C3470" s="16" t="s">
        <v>29</v>
      </c>
      <c r="D3470" s="16" t="s">
        <v>24</v>
      </c>
      <c r="E3470" s="188" t="s">
        <v>5649</v>
      </c>
    </row>
    <row r="3471" spans="1:5" x14ac:dyDescent="0.25">
      <c r="A3471" s="356">
        <v>41012</v>
      </c>
      <c r="B3471" s="16" t="s">
        <v>3127</v>
      </c>
      <c r="C3471" s="16" t="s">
        <v>206</v>
      </c>
      <c r="D3471" s="16" t="s">
        <v>24</v>
      </c>
      <c r="E3471" s="188" t="s">
        <v>7205</v>
      </c>
    </row>
    <row r="3472" spans="1:5" x14ac:dyDescent="0.25">
      <c r="A3472" s="356">
        <v>4237</v>
      </c>
      <c r="B3472" s="16" t="s">
        <v>3128</v>
      </c>
      <c r="C3472" s="16" t="s">
        <v>29</v>
      </c>
      <c r="D3472" s="16" t="s">
        <v>24</v>
      </c>
      <c r="E3472" s="188" t="s">
        <v>5623</v>
      </c>
    </row>
    <row r="3473" spans="1:5" x14ac:dyDescent="0.25">
      <c r="A3473" s="356">
        <v>41002</v>
      </c>
      <c r="B3473" s="16" t="s">
        <v>3129</v>
      </c>
      <c r="C3473" s="16" t="s">
        <v>206</v>
      </c>
      <c r="D3473" s="16" t="s">
        <v>24</v>
      </c>
      <c r="E3473" s="188" t="s">
        <v>8863</v>
      </c>
    </row>
    <row r="3474" spans="1:5" x14ac:dyDescent="0.25">
      <c r="A3474" s="356">
        <v>4233</v>
      </c>
      <c r="B3474" s="16" t="s">
        <v>3130</v>
      </c>
      <c r="C3474" s="16" t="s">
        <v>29</v>
      </c>
      <c r="D3474" s="16" t="s">
        <v>24</v>
      </c>
      <c r="E3474" s="188" t="s">
        <v>6491</v>
      </c>
    </row>
    <row r="3475" spans="1:5" x14ac:dyDescent="0.25">
      <c r="A3475" s="356">
        <v>41001</v>
      </c>
      <c r="B3475" s="16" t="s">
        <v>3131</v>
      </c>
      <c r="C3475" s="16" t="s">
        <v>206</v>
      </c>
      <c r="D3475" s="16" t="s">
        <v>24</v>
      </c>
      <c r="E3475" s="188" t="s">
        <v>8927</v>
      </c>
    </row>
    <row r="3476" spans="1:5" x14ac:dyDescent="0.25">
      <c r="A3476" s="356">
        <v>2</v>
      </c>
      <c r="B3476" s="16" t="s">
        <v>3132</v>
      </c>
      <c r="C3476" s="16" t="s">
        <v>203</v>
      </c>
      <c r="D3476" s="16" t="s">
        <v>24</v>
      </c>
      <c r="E3476" s="188" t="s">
        <v>8928</v>
      </c>
    </row>
    <row r="3477" spans="1:5" x14ac:dyDescent="0.25">
      <c r="A3477" s="356">
        <v>36517</v>
      </c>
      <c r="B3477" s="16" t="s">
        <v>6492</v>
      </c>
      <c r="C3477" s="16" t="s">
        <v>23</v>
      </c>
      <c r="D3477" s="16" t="s">
        <v>27</v>
      </c>
      <c r="E3477" s="188" t="s">
        <v>6493</v>
      </c>
    </row>
    <row r="3478" spans="1:5" x14ac:dyDescent="0.25">
      <c r="A3478" s="356">
        <v>4262</v>
      </c>
      <c r="B3478" s="16" t="s">
        <v>6494</v>
      </c>
      <c r="C3478" s="16" t="s">
        <v>23</v>
      </c>
      <c r="D3478" s="16" t="s">
        <v>27</v>
      </c>
      <c r="E3478" s="188" t="s">
        <v>6495</v>
      </c>
    </row>
    <row r="3479" spans="1:5" x14ac:dyDescent="0.25">
      <c r="A3479" s="356">
        <v>4263</v>
      </c>
      <c r="B3479" s="16" t="s">
        <v>6496</v>
      </c>
      <c r="C3479" s="16" t="s">
        <v>23</v>
      </c>
      <c r="D3479" s="16" t="s">
        <v>27</v>
      </c>
      <c r="E3479" s="188" t="s">
        <v>6497</v>
      </c>
    </row>
    <row r="3480" spans="1:5" x14ac:dyDescent="0.25">
      <c r="A3480" s="356">
        <v>36518</v>
      </c>
      <c r="B3480" s="16" t="s">
        <v>6498</v>
      </c>
      <c r="C3480" s="16" t="s">
        <v>23</v>
      </c>
      <c r="D3480" s="16" t="s">
        <v>27</v>
      </c>
      <c r="E3480" s="188" t="s">
        <v>6499</v>
      </c>
    </row>
    <row r="3481" spans="1:5" x14ac:dyDescent="0.25">
      <c r="A3481" s="356">
        <v>14221</v>
      </c>
      <c r="B3481" s="16" t="s">
        <v>6500</v>
      </c>
      <c r="C3481" s="16" t="s">
        <v>23</v>
      </c>
      <c r="D3481" s="16" t="s">
        <v>27</v>
      </c>
      <c r="E3481" s="188" t="s">
        <v>6501</v>
      </c>
    </row>
    <row r="3482" spans="1:5" x14ac:dyDescent="0.25">
      <c r="A3482" s="356">
        <v>38402</v>
      </c>
      <c r="B3482" s="16" t="s">
        <v>3133</v>
      </c>
      <c r="C3482" s="16" t="s">
        <v>23</v>
      </c>
      <c r="D3482" s="16" t="s">
        <v>24</v>
      </c>
      <c r="E3482" s="188" t="s">
        <v>8929</v>
      </c>
    </row>
    <row r="3483" spans="1:5" x14ac:dyDescent="0.25">
      <c r="A3483" s="356">
        <v>3412</v>
      </c>
      <c r="B3483" s="16" t="s">
        <v>3134</v>
      </c>
      <c r="C3483" s="16" t="s">
        <v>26</v>
      </c>
      <c r="D3483" s="16" t="s">
        <v>27</v>
      </c>
      <c r="E3483" s="188" t="s">
        <v>5993</v>
      </c>
    </row>
    <row r="3484" spans="1:5" x14ac:dyDescent="0.25">
      <c r="A3484" s="356">
        <v>3413</v>
      </c>
      <c r="B3484" s="16" t="s">
        <v>3135</v>
      </c>
      <c r="C3484" s="16" t="s">
        <v>26</v>
      </c>
      <c r="D3484" s="16" t="s">
        <v>27</v>
      </c>
      <c r="E3484" s="188" t="s">
        <v>6502</v>
      </c>
    </row>
    <row r="3485" spans="1:5" x14ac:dyDescent="0.25">
      <c r="A3485" s="356">
        <v>39744</v>
      </c>
      <c r="B3485" s="16" t="s">
        <v>3136</v>
      </c>
      <c r="C3485" s="16" t="s">
        <v>26</v>
      </c>
      <c r="D3485" s="16" t="s">
        <v>27</v>
      </c>
      <c r="E3485" s="188" t="s">
        <v>6503</v>
      </c>
    </row>
    <row r="3486" spans="1:5" x14ac:dyDescent="0.25">
      <c r="A3486" s="356">
        <v>39745</v>
      </c>
      <c r="B3486" s="16" t="s">
        <v>3137</v>
      </c>
      <c r="C3486" s="16" t="s">
        <v>26</v>
      </c>
      <c r="D3486" s="16" t="s">
        <v>27</v>
      </c>
      <c r="E3486" s="188" t="s">
        <v>6504</v>
      </c>
    </row>
    <row r="3487" spans="1:5" x14ac:dyDescent="0.25">
      <c r="A3487" s="356">
        <v>39637</v>
      </c>
      <c r="B3487" s="16" t="s">
        <v>3138</v>
      </c>
      <c r="C3487" s="16" t="s">
        <v>26</v>
      </c>
      <c r="D3487" s="16" t="s">
        <v>24</v>
      </c>
      <c r="E3487" s="188" t="s">
        <v>8930</v>
      </c>
    </row>
    <row r="3488" spans="1:5" x14ac:dyDescent="0.25">
      <c r="A3488" s="356">
        <v>39638</v>
      </c>
      <c r="B3488" s="16" t="s">
        <v>3139</v>
      </c>
      <c r="C3488" s="16" t="s">
        <v>26</v>
      </c>
      <c r="D3488" s="16" t="s">
        <v>24</v>
      </c>
      <c r="E3488" s="188" t="s">
        <v>8931</v>
      </c>
    </row>
    <row r="3489" spans="1:5" x14ac:dyDescent="0.25">
      <c r="A3489" s="356">
        <v>39639</v>
      </c>
      <c r="B3489" s="16" t="s">
        <v>3140</v>
      </c>
      <c r="C3489" s="16" t="s">
        <v>26</v>
      </c>
      <c r="D3489" s="16" t="s">
        <v>24</v>
      </c>
      <c r="E3489" s="188" t="s">
        <v>8932</v>
      </c>
    </row>
    <row r="3490" spans="1:5" x14ac:dyDescent="0.25">
      <c r="A3490" s="356">
        <v>39517</v>
      </c>
      <c r="B3490" s="16" t="s">
        <v>3141</v>
      </c>
      <c r="C3490" s="16" t="s">
        <v>26</v>
      </c>
      <c r="D3490" s="16" t="s">
        <v>27</v>
      </c>
      <c r="E3490" s="188" t="s">
        <v>8933</v>
      </c>
    </row>
    <row r="3491" spans="1:5" x14ac:dyDescent="0.25">
      <c r="A3491" s="356">
        <v>39518</v>
      </c>
      <c r="B3491" s="16" t="s">
        <v>3142</v>
      </c>
      <c r="C3491" s="16" t="s">
        <v>26</v>
      </c>
      <c r="D3491" s="16" t="s">
        <v>27</v>
      </c>
      <c r="E3491" s="188" t="s">
        <v>8934</v>
      </c>
    </row>
    <row r="3492" spans="1:5" x14ac:dyDescent="0.25">
      <c r="A3492" s="356">
        <v>38366</v>
      </c>
      <c r="B3492" s="16" t="s">
        <v>3143</v>
      </c>
      <c r="C3492" s="16" t="s">
        <v>26</v>
      </c>
      <c r="D3492" s="16" t="s">
        <v>24</v>
      </c>
      <c r="E3492" s="188" t="s">
        <v>6095</v>
      </c>
    </row>
    <row r="3493" spans="1:5" x14ac:dyDescent="0.25">
      <c r="A3493" s="356">
        <v>11703</v>
      </c>
      <c r="B3493" s="16" t="s">
        <v>3144</v>
      </c>
      <c r="C3493" s="16" t="s">
        <v>23</v>
      </c>
      <c r="D3493" s="16" t="s">
        <v>24</v>
      </c>
      <c r="E3493" s="188" t="s">
        <v>8935</v>
      </c>
    </row>
    <row r="3494" spans="1:5" x14ac:dyDescent="0.25">
      <c r="A3494" s="356">
        <v>37400</v>
      </c>
      <c r="B3494" s="16" t="s">
        <v>3145</v>
      </c>
      <c r="C3494" s="16" t="s">
        <v>23</v>
      </c>
      <c r="D3494" s="16" t="s">
        <v>24</v>
      </c>
      <c r="E3494" s="188" t="s">
        <v>8936</v>
      </c>
    </row>
    <row r="3495" spans="1:5" x14ac:dyDescent="0.25">
      <c r="A3495" s="356">
        <v>25400</v>
      </c>
      <c r="B3495" s="16" t="s">
        <v>3146</v>
      </c>
      <c r="C3495" s="16" t="s">
        <v>23</v>
      </c>
      <c r="D3495" s="16" t="s">
        <v>24</v>
      </c>
      <c r="E3495" s="188" t="s">
        <v>8937</v>
      </c>
    </row>
    <row r="3496" spans="1:5" x14ac:dyDescent="0.25">
      <c r="A3496" s="356">
        <v>4272</v>
      </c>
      <c r="B3496" s="16" t="s">
        <v>3147</v>
      </c>
      <c r="C3496" s="16" t="s">
        <v>23</v>
      </c>
      <c r="D3496" s="16" t="s">
        <v>24</v>
      </c>
      <c r="E3496" s="188" t="s">
        <v>8938</v>
      </c>
    </row>
    <row r="3497" spans="1:5" x14ac:dyDescent="0.25">
      <c r="A3497" s="356">
        <v>4276</v>
      </c>
      <c r="B3497" s="16" t="s">
        <v>3148</v>
      </c>
      <c r="C3497" s="16" t="s">
        <v>23</v>
      </c>
      <c r="D3497" s="16" t="s">
        <v>24</v>
      </c>
      <c r="E3497" s="188" t="s">
        <v>8939</v>
      </c>
    </row>
    <row r="3498" spans="1:5" x14ac:dyDescent="0.25">
      <c r="A3498" s="356">
        <v>4273</v>
      </c>
      <c r="B3498" s="16" t="s">
        <v>3149</v>
      </c>
      <c r="C3498" s="16" t="s">
        <v>23</v>
      </c>
      <c r="D3498" s="16" t="s">
        <v>24</v>
      </c>
      <c r="E3498" s="188" t="s">
        <v>8940</v>
      </c>
    </row>
    <row r="3499" spans="1:5" x14ac:dyDescent="0.25">
      <c r="A3499" s="356">
        <v>4274</v>
      </c>
      <c r="B3499" s="16" t="s">
        <v>3150</v>
      </c>
      <c r="C3499" s="16" t="s">
        <v>23</v>
      </c>
      <c r="D3499" s="16" t="s">
        <v>33</v>
      </c>
      <c r="E3499" s="188" t="s">
        <v>8941</v>
      </c>
    </row>
    <row r="3500" spans="1:5" x14ac:dyDescent="0.25">
      <c r="A3500" s="356">
        <v>39438</v>
      </c>
      <c r="B3500" s="16" t="s">
        <v>3151</v>
      </c>
      <c r="C3500" s="16" t="s">
        <v>23</v>
      </c>
      <c r="D3500" s="16" t="s">
        <v>24</v>
      </c>
      <c r="E3500" s="188" t="s">
        <v>5719</v>
      </c>
    </row>
    <row r="3501" spans="1:5" x14ac:dyDescent="0.25">
      <c r="A3501" s="356">
        <v>11963</v>
      </c>
      <c r="B3501" s="16" t="s">
        <v>3152</v>
      </c>
      <c r="C3501" s="16" t="s">
        <v>23</v>
      </c>
      <c r="D3501" s="16" t="s">
        <v>24</v>
      </c>
      <c r="E3501" s="188" t="s">
        <v>6610</v>
      </c>
    </row>
    <row r="3502" spans="1:5" x14ac:dyDescent="0.25">
      <c r="A3502" s="356">
        <v>11964</v>
      </c>
      <c r="B3502" s="16" t="s">
        <v>3153</v>
      </c>
      <c r="C3502" s="16" t="s">
        <v>23</v>
      </c>
      <c r="D3502" s="16" t="s">
        <v>24</v>
      </c>
      <c r="E3502" s="188" t="s">
        <v>6599</v>
      </c>
    </row>
    <row r="3503" spans="1:5" x14ac:dyDescent="0.25">
      <c r="A3503" s="356">
        <v>4379</v>
      </c>
      <c r="B3503" s="16" t="s">
        <v>3154</v>
      </c>
      <c r="C3503" s="16" t="s">
        <v>23</v>
      </c>
      <c r="D3503" s="16" t="s">
        <v>24</v>
      </c>
      <c r="E3503" s="188" t="s">
        <v>6507</v>
      </c>
    </row>
    <row r="3504" spans="1:5" x14ac:dyDescent="0.25">
      <c r="A3504" s="356">
        <v>4377</v>
      </c>
      <c r="B3504" s="16" t="s">
        <v>3155</v>
      </c>
      <c r="C3504" s="16" t="s">
        <v>23</v>
      </c>
      <c r="D3504" s="16" t="s">
        <v>24</v>
      </c>
      <c r="E3504" s="188" t="s">
        <v>6516</v>
      </c>
    </row>
    <row r="3505" spans="1:5" x14ac:dyDescent="0.25">
      <c r="A3505" s="356">
        <v>4356</v>
      </c>
      <c r="B3505" s="16" t="s">
        <v>3156</v>
      </c>
      <c r="C3505" s="16" t="s">
        <v>23</v>
      </c>
      <c r="D3505" s="16" t="s">
        <v>24</v>
      </c>
      <c r="E3505" s="188" t="s">
        <v>5719</v>
      </c>
    </row>
    <row r="3506" spans="1:5" x14ac:dyDescent="0.25">
      <c r="A3506" s="356">
        <v>13246</v>
      </c>
      <c r="B3506" s="16" t="s">
        <v>3157</v>
      </c>
      <c r="C3506" s="16" t="s">
        <v>23</v>
      </c>
      <c r="D3506" s="16" t="s">
        <v>24</v>
      </c>
      <c r="E3506" s="188" t="s">
        <v>6638</v>
      </c>
    </row>
    <row r="3507" spans="1:5" x14ac:dyDescent="0.25">
      <c r="A3507" s="356">
        <v>4346</v>
      </c>
      <c r="B3507" s="16" t="s">
        <v>3158</v>
      </c>
      <c r="C3507" s="16" t="s">
        <v>23</v>
      </c>
      <c r="D3507" s="16" t="s">
        <v>24</v>
      </c>
      <c r="E3507" s="188" t="s">
        <v>5686</v>
      </c>
    </row>
    <row r="3508" spans="1:5" x14ac:dyDescent="0.25">
      <c r="A3508" s="356">
        <v>11955</v>
      </c>
      <c r="B3508" s="16" t="s">
        <v>3159</v>
      </c>
      <c r="C3508" s="16" t="s">
        <v>23</v>
      </c>
      <c r="D3508" s="16" t="s">
        <v>24</v>
      </c>
      <c r="E3508" s="188" t="s">
        <v>6378</v>
      </c>
    </row>
    <row r="3509" spans="1:5" x14ac:dyDescent="0.25">
      <c r="A3509" s="356">
        <v>11960</v>
      </c>
      <c r="B3509" s="16" t="s">
        <v>3160</v>
      </c>
      <c r="C3509" s="16" t="s">
        <v>23</v>
      </c>
      <c r="D3509" s="16" t="s">
        <v>24</v>
      </c>
      <c r="E3509" s="188" t="s">
        <v>8942</v>
      </c>
    </row>
    <row r="3510" spans="1:5" x14ac:dyDescent="0.25">
      <c r="A3510" s="356">
        <v>4333</v>
      </c>
      <c r="B3510" s="16" t="s">
        <v>3161</v>
      </c>
      <c r="C3510" s="16" t="s">
        <v>23</v>
      </c>
      <c r="D3510" s="16" t="s">
        <v>24</v>
      </c>
      <c r="E3510" s="188" t="s">
        <v>5719</v>
      </c>
    </row>
    <row r="3511" spans="1:5" x14ac:dyDescent="0.25">
      <c r="A3511" s="356">
        <v>4358</v>
      </c>
      <c r="B3511" s="16" t="s">
        <v>3162</v>
      </c>
      <c r="C3511" s="16" t="s">
        <v>23</v>
      </c>
      <c r="D3511" s="16" t="s">
        <v>24</v>
      </c>
      <c r="E3511" s="188" t="s">
        <v>5502</v>
      </c>
    </row>
    <row r="3512" spans="1:5" x14ac:dyDescent="0.25">
      <c r="A3512" s="356">
        <v>39435</v>
      </c>
      <c r="B3512" s="16" t="s">
        <v>3163</v>
      </c>
      <c r="C3512" s="16" t="s">
        <v>23</v>
      </c>
      <c r="D3512" s="16" t="s">
        <v>24</v>
      </c>
      <c r="E3512" s="188" t="s">
        <v>8278</v>
      </c>
    </row>
    <row r="3513" spans="1:5" x14ac:dyDescent="0.25">
      <c r="A3513" s="356">
        <v>39436</v>
      </c>
      <c r="B3513" s="16" t="s">
        <v>3164</v>
      </c>
      <c r="C3513" s="16" t="s">
        <v>23</v>
      </c>
      <c r="D3513" s="16" t="s">
        <v>24</v>
      </c>
      <c r="E3513" s="188" t="s">
        <v>5447</v>
      </c>
    </row>
    <row r="3514" spans="1:5" x14ac:dyDescent="0.25">
      <c r="A3514" s="356">
        <v>39437</v>
      </c>
      <c r="B3514" s="16" t="s">
        <v>3165</v>
      </c>
      <c r="C3514" s="16" t="s">
        <v>23</v>
      </c>
      <c r="D3514" s="16" t="s">
        <v>24</v>
      </c>
      <c r="E3514" s="188" t="s">
        <v>5448</v>
      </c>
    </row>
    <row r="3515" spans="1:5" x14ac:dyDescent="0.25">
      <c r="A3515" s="356">
        <v>39439</v>
      </c>
      <c r="B3515" s="16" t="s">
        <v>3166</v>
      </c>
      <c r="C3515" s="16" t="s">
        <v>23</v>
      </c>
      <c r="D3515" s="16" t="s">
        <v>24</v>
      </c>
      <c r="E3515" s="188" t="s">
        <v>8942</v>
      </c>
    </row>
    <row r="3516" spans="1:5" x14ac:dyDescent="0.25">
      <c r="A3516" s="356">
        <v>39440</v>
      </c>
      <c r="B3516" s="16" t="s">
        <v>3167</v>
      </c>
      <c r="C3516" s="16" t="s">
        <v>23</v>
      </c>
      <c r="D3516" s="16" t="s">
        <v>24</v>
      </c>
      <c r="E3516" s="188" t="s">
        <v>6510</v>
      </c>
    </row>
    <row r="3517" spans="1:5" x14ac:dyDescent="0.25">
      <c r="A3517" s="356">
        <v>39441</v>
      </c>
      <c r="B3517" s="16" t="s">
        <v>3168</v>
      </c>
      <c r="C3517" s="16" t="s">
        <v>23</v>
      </c>
      <c r="D3517" s="16" t="s">
        <v>24</v>
      </c>
      <c r="E3517" s="188" t="s">
        <v>5719</v>
      </c>
    </row>
    <row r="3518" spans="1:5" x14ac:dyDescent="0.25">
      <c r="A3518" s="356">
        <v>39442</v>
      </c>
      <c r="B3518" s="16" t="s">
        <v>3169</v>
      </c>
      <c r="C3518" s="16" t="s">
        <v>23</v>
      </c>
      <c r="D3518" s="16" t="s">
        <v>24</v>
      </c>
      <c r="E3518" s="188" t="s">
        <v>6516</v>
      </c>
    </row>
    <row r="3519" spans="1:5" x14ac:dyDescent="0.25">
      <c r="A3519" s="356">
        <v>39443</v>
      </c>
      <c r="B3519" s="16" t="s">
        <v>3170</v>
      </c>
      <c r="C3519" s="16" t="s">
        <v>23</v>
      </c>
      <c r="D3519" s="16" t="s">
        <v>24</v>
      </c>
      <c r="E3519" s="188" t="s">
        <v>6511</v>
      </c>
    </row>
    <row r="3520" spans="1:5" x14ac:dyDescent="0.25">
      <c r="A3520" s="356">
        <v>4329</v>
      </c>
      <c r="B3520" s="16" t="s">
        <v>3171</v>
      </c>
      <c r="C3520" s="16" t="s">
        <v>23</v>
      </c>
      <c r="D3520" s="16" t="s">
        <v>33</v>
      </c>
      <c r="E3520" s="188" t="s">
        <v>5460</v>
      </c>
    </row>
    <row r="3521" spans="1:5" x14ac:dyDescent="0.25">
      <c r="A3521" s="356">
        <v>4383</v>
      </c>
      <c r="B3521" s="16" t="s">
        <v>3172</v>
      </c>
      <c r="C3521" s="16" t="s">
        <v>23</v>
      </c>
      <c r="D3521" s="16" t="s">
        <v>24</v>
      </c>
      <c r="E3521" s="188" t="s">
        <v>6362</v>
      </c>
    </row>
    <row r="3522" spans="1:5" x14ac:dyDescent="0.25">
      <c r="A3522" s="356">
        <v>4344</v>
      </c>
      <c r="B3522" s="16" t="s">
        <v>3173</v>
      </c>
      <c r="C3522" s="16" t="s">
        <v>23</v>
      </c>
      <c r="D3522" s="16" t="s">
        <v>24</v>
      </c>
      <c r="E3522" s="188" t="s">
        <v>5773</v>
      </c>
    </row>
    <row r="3523" spans="1:5" x14ac:dyDescent="0.25">
      <c r="A3523" s="356">
        <v>436</v>
      </c>
      <c r="B3523" s="16" t="s">
        <v>3174</v>
      </c>
      <c r="C3523" s="16" t="s">
        <v>23</v>
      </c>
      <c r="D3523" s="16" t="s">
        <v>24</v>
      </c>
      <c r="E3523" s="188" t="s">
        <v>6558</v>
      </c>
    </row>
    <row r="3524" spans="1:5" x14ac:dyDescent="0.25">
      <c r="A3524" s="356">
        <v>442</v>
      </c>
      <c r="B3524" s="16" t="s">
        <v>3175</v>
      </c>
      <c r="C3524" s="16" t="s">
        <v>23</v>
      </c>
      <c r="D3524" s="16" t="s">
        <v>24</v>
      </c>
      <c r="E3524" s="188" t="s">
        <v>7218</v>
      </c>
    </row>
    <row r="3525" spans="1:5" x14ac:dyDescent="0.25">
      <c r="A3525" s="356">
        <v>11953</v>
      </c>
      <c r="B3525" s="16" t="s">
        <v>3176</v>
      </c>
      <c r="C3525" s="16" t="s">
        <v>23</v>
      </c>
      <c r="D3525" s="16" t="s">
        <v>24</v>
      </c>
      <c r="E3525" s="188" t="s">
        <v>5817</v>
      </c>
    </row>
    <row r="3526" spans="1:5" x14ac:dyDescent="0.25">
      <c r="A3526" s="356">
        <v>4335</v>
      </c>
      <c r="B3526" s="16" t="s">
        <v>3177</v>
      </c>
      <c r="C3526" s="16" t="s">
        <v>23</v>
      </c>
      <c r="D3526" s="16" t="s">
        <v>24</v>
      </c>
      <c r="E3526" s="188" t="s">
        <v>8943</v>
      </c>
    </row>
    <row r="3527" spans="1:5" x14ac:dyDescent="0.25">
      <c r="A3527" s="356">
        <v>4334</v>
      </c>
      <c r="B3527" s="16" t="s">
        <v>3178</v>
      </c>
      <c r="C3527" s="16" t="s">
        <v>23</v>
      </c>
      <c r="D3527" s="16" t="s">
        <v>24</v>
      </c>
      <c r="E3527" s="188" t="s">
        <v>8944</v>
      </c>
    </row>
    <row r="3528" spans="1:5" x14ac:dyDescent="0.25">
      <c r="A3528" s="356">
        <v>4343</v>
      </c>
      <c r="B3528" s="16" t="s">
        <v>3179</v>
      </c>
      <c r="C3528" s="16" t="s">
        <v>23</v>
      </c>
      <c r="D3528" s="16" t="s">
        <v>24</v>
      </c>
      <c r="E3528" s="188" t="s">
        <v>5654</v>
      </c>
    </row>
    <row r="3529" spans="1:5" x14ac:dyDescent="0.25">
      <c r="A3529" s="356">
        <v>430</v>
      </c>
      <c r="B3529" s="16" t="s">
        <v>3180</v>
      </c>
      <c r="C3529" s="16" t="s">
        <v>23</v>
      </c>
      <c r="D3529" s="16" t="s">
        <v>24</v>
      </c>
      <c r="E3529" s="188" t="s">
        <v>6697</v>
      </c>
    </row>
    <row r="3530" spans="1:5" x14ac:dyDescent="0.25">
      <c r="A3530" s="356">
        <v>441</v>
      </c>
      <c r="B3530" s="16" t="s">
        <v>3181</v>
      </c>
      <c r="C3530" s="16" t="s">
        <v>23</v>
      </c>
      <c r="D3530" s="16" t="s">
        <v>24</v>
      </c>
      <c r="E3530" s="188" t="s">
        <v>5484</v>
      </c>
    </row>
    <row r="3531" spans="1:5" x14ac:dyDescent="0.25">
      <c r="A3531" s="356">
        <v>431</v>
      </c>
      <c r="B3531" s="16" t="s">
        <v>3182</v>
      </c>
      <c r="C3531" s="16" t="s">
        <v>23</v>
      </c>
      <c r="D3531" s="16" t="s">
        <v>24</v>
      </c>
      <c r="E3531" s="188" t="s">
        <v>6266</v>
      </c>
    </row>
    <row r="3532" spans="1:5" x14ac:dyDescent="0.25">
      <c r="A3532" s="356">
        <v>432</v>
      </c>
      <c r="B3532" s="16" t="s">
        <v>3183</v>
      </c>
      <c r="C3532" s="16" t="s">
        <v>23</v>
      </c>
      <c r="D3532" s="16" t="s">
        <v>24</v>
      </c>
      <c r="E3532" s="188" t="s">
        <v>7789</v>
      </c>
    </row>
    <row r="3533" spans="1:5" x14ac:dyDescent="0.25">
      <c r="A3533" s="356">
        <v>429</v>
      </c>
      <c r="B3533" s="16" t="s">
        <v>3184</v>
      </c>
      <c r="C3533" s="16" t="s">
        <v>23</v>
      </c>
      <c r="D3533" s="16" t="s">
        <v>24</v>
      </c>
      <c r="E3533" s="188" t="s">
        <v>8945</v>
      </c>
    </row>
    <row r="3534" spans="1:5" x14ac:dyDescent="0.25">
      <c r="A3534" s="356">
        <v>439</v>
      </c>
      <c r="B3534" s="16" t="s">
        <v>3185</v>
      </c>
      <c r="C3534" s="16" t="s">
        <v>23</v>
      </c>
      <c r="D3534" s="16" t="s">
        <v>24</v>
      </c>
      <c r="E3534" s="188" t="s">
        <v>8707</v>
      </c>
    </row>
    <row r="3535" spans="1:5" x14ac:dyDescent="0.25">
      <c r="A3535" s="356">
        <v>433</v>
      </c>
      <c r="B3535" s="16" t="s">
        <v>3186</v>
      </c>
      <c r="C3535" s="16" t="s">
        <v>23</v>
      </c>
      <c r="D3535" s="16" t="s">
        <v>24</v>
      </c>
      <c r="E3535" s="188" t="s">
        <v>6374</v>
      </c>
    </row>
    <row r="3536" spans="1:5" x14ac:dyDescent="0.25">
      <c r="A3536" s="356">
        <v>437</v>
      </c>
      <c r="B3536" s="16" t="s">
        <v>3187</v>
      </c>
      <c r="C3536" s="16" t="s">
        <v>23</v>
      </c>
      <c r="D3536" s="16" t="s">
        <v>24</v>
      </c>
      <c r="E3536" s="188" t="s">
        <v>6877</v>
      </c>
    </row>
    <row r="3537" spans="1:5" x14ac:dyDescent="0.25">
      <c r="A3537" s="356">
        <v>11790</v>
      </c>
      <c r="B3537" s="16" t="s">
        <v>3188</v>
      </c>
      <c r="C3537" s="16" t="s">
        <v>23</v>
      </c>
      <c r="D3537" s="16" t="s">
        <v>24</v>
      </c>
      <c r="E3537" s="188" t="s">
        <v>8946</v>
      </c>
    </row>
    <row r="3538" spans="1:5" x14ac:dyDescent="0.25">
      <c r="A3538" s="356">
        <v>428</v>
      </c>
      <c r="B3538" s="16" t="s">
        <v>3189</v>
      </c>
      <c r="C3538" s="16" t="s">
        <v>23</v>
      </c>
      <c r="D3538" s="16" t="s">
        <v>33</v>
      </c>
      <c r="E3538" s="188" t="s">
        <v>8947</v>
      </c>
    </row>
    <row r="3539" spans="1:5" x14ac:dyDescent="0.25">
      <c r="A3539" s="356">
        <v>4384</v>
      </c>
      <c r="B3539" s="16" t="s">
        <v>3190</v>
      </c>
      <c r="C3539" s="16" t="s">
        <v>23</v>
      </c>
      <c r="D3539" s="16" t="s">
        <v>24</v>
      </c>
      <c r="E3539" s="188" t="s">
        <v>8948</v>
      </c>
    </row>
    <row r="3540" spans="1:5" x14ac:dyDescent="0.25">
      <c r="A3540" s="356">
        <v>4351</v>
      </c>
      <c r="B3540" s="16" t="s">
        <v>3191</v>
      </c>
      <c r="C3540" s="16" t="s">
        <v>23</v>
      </c>
      <c r="D3540" s="16" t="s">
        <v>24</v>
      </c>
      <c r="E3540" s="188" t="s">
        <v>6058</v>
      </c>
    </row>
    <row r="3541" spans="1:5" x14ac:dyDescent="0.25">
      <c r="A3541" s="356">
        <v>11054</v>
      </c>
      <c r="B3541" s="16" t="s">
        <v>3192</v>
      </c>
      <c r="C3541" s="16" t="s">
        <v>23</v>
      </c>
      <c r="D3541" s="16" t="s">
        <v>24</v>
      </c>
      <c r="E3541" s="188" t="s">
        <v>6507</v>
      </c>
    </row>
    <row r="3542" spans="1:5" x14ac:dyDescent="0.25">
      <c r="A3542" s="356">
        <v>11055</v>
      </c>
      <c r="B3542" s="16" t="s">
        <v>3193</v>
      </c>
      <c r="C3542" s="16" t="s">
        <v>23</v>
      </c>
      <c r="D3542" s="16" t="s">
        <v>24</v>
      </c>
      <c r="E3542" s="188" t="s">
        <v>5716</v>
      </c>
    </row>
    <row r="3543" spans="1:5" x14ac:dyDescent="0.25">
      <c r="A3543" s="356">
        <v>11056</v>
      </c>
      <c r="B3543" s="16" t="s">
        <v>3194</v>
      </c>
      <c r="C3543" s="16" t="s">
        <v>23</v>
      </c>
      <c r="D3543" s="16" t="s">
        <v>24</v>
      </c>
      <c r="E3543" s="188" t="s">
        <v>5716</v>
      </c>
    </row>
    <row r="3544" spans="1:5" x14ac:dyDescent="0.25">
      <c r="A3544" s="356">
        <v>11057</v>
      </c>
      <c r="B3544" s="16" t="s">
        <v>3195</v>
      </c>
      <c r="C3544" s="16" t="s">
        <v>23</v>
      </c>
      <c r="D3544" s="16" t="s">
        <v>24</v>
      </c>
      <c r="E3544" s="188" t="s">
        <v>6516</v>
      </c>
    </row>
    <row r="3545" spans="1:5" x14ac:dyDescent="0.25">
      <c r="A3545" s="356">
        <v>11059</v>
      </c>
      <c r="B3545" s="16" t="s">
        <v>3196</v>
      </c>
      <c r="C3545" s="16" t="s">
        <v>23</v>
      </c>
      <c r="D3545" s="16" t="s">
        <v>24</v>
      </c>
      <c r="E3545" s="188" t="s">
        <v>6517</v>
      </c>
    </row>
    <row r="3546" spans="1:5" x14ac:dyDescent="0.25">
      <c r="A3546" s="356">
        <v>11058</v>
      </c>
      <c r="B3546" s="16" t="s">
        <v>3197</v>
      </c>
      <c r="C3546" s="16" t="s">
        <v>23</v>
      </c>
      <c r="D3546" s="16" t="s">
        <v>24</v>
      </c>
      <c r="E3546" s="188" t="s">
        <v>6518</v>
      </c>
    </row>
    <row r="3547" spans="1:5" x14ac:dyDescent="0.25">
      <c r="A3547" s="356">
        <v>4380</v>
      </c>
      <c r="B3547" s="16" t="s">
        <v>3198</v>
      </c>
      <c r="C3547" s="16" t="s">
        <v>23</v>
      </c>
      <c r="D3547" s="16" t="s">
        <v>24</v>
      </c>
      <c r="E3547" s="188" t="s">
        <v>6519</v>
      </c>
    </row>
    <row r="3548" spans="1:5" x14ac:dyDescent="0.25">
      <c r="A3548" s="356">
        <v>4299</v>
      </c>
      <c r="B3548" s="16" t="s">
        <v>3199</v>
      </c>
      <c r="C3548" s="16" t="s">
        <v>23</v>
      </c>
      <c r="D3548" s="16" t="s">
        <v>33</v>
      </c>
      <c r="E3548" s="188" t="s">
        <v>5816</v>
      </c>
    </row>
    <row r="3549" spans="1:5" x14ac:dyDescent="0.25">
      <c r="A3549" s="356">
        <v>4304</v>
      </c>
      <c r="B3549" s="16" t="s">
        <v>3200</v>
      </c>
      <c r="C3549" s="16" t="s">
        <v>23</v>
      </c>
      <c r="D3549" s="16" t="s">
        <v>24</v>
      </c>
      <c r="E3549" s="188" t="s">
        <v>5459</v>
      </c>
    </row>
    <row r="3550" spans="1:5" x14ac:dyDescent="0.25">
      <c r="A3550" s="356">
        <v>4305</v>
      </c>
      <c r="B3550" s="16" t="s">
        <v>3201</v>
      </c>
      <c r="C3550" s="16" t="s">
        <v>23</v>
      </c>
      <c r="D3550" s="16" t="s">
        <v>24</v>
      </c>
      <c r="E3550" s="188" t="s">
        <v>5554</v>
      </c>
    </row>
    <row r="3551" spans="1:5" x14ac:dyDescent="0.25">
      <c r="A3551" s="356">
        <v>4306</v>
      </c>
      <c r="B3551" s="16" t="s">
        <v>3202</v>
      </c>
      <c r="C3551" s="16" t="s">
        <v>23</v>
      </c>
      <c r="D3551" s="16" t="s">
        <v>24</v>
      </c>
      <c r="E3551" s="188" t="s">
        <v>5550</v>
      </c>
    </row>
    <row r="3552" spans="1:5" x14ac:dyDescent="0.25">
      <c r="A3552" s="356">
        <v>4308</v>
      </c>
      <c r="B3552" s="16" t="s">
        <v>3203</v>
      </c>
      <c r="C3552" s="16" t="s">
        <v>23</v>
      </c>
      <c r="D3552" s="16" t="s">
        <v>24</v>
      </c>
      <c r="E3552" s="188" t="s">
        <v>6464</v>
      </c>
    </row>
    <row r="3553" spans="1:5" x14ac:dyDescent="0.25">
      <c r="A3553" s="356">
        <v>4302</v>
      </c>
      <c r="B3553" s="16" t="s">
        <v>3204</v>
      </c>
      <c r="C3553" s="16" t="s">
        <v>23</v>
      </c>
      <c r="D3553" s="16" t="s">
        <v>24</v>
      </c>
      <c r="E3553" s="188" t="s">
        <v>5845</v>
      </c>
    </row>
    <row r="3554" spans="1:5" x14ac:dyDescent="0.25">
      <c r="A3554" s="356">
        <v>4300</v>
      </c>
      <c r="B3554" s="16" t="s">
        <v>3205</v>
      </c>
      <c r="C3554" s="16" t="s">
        <v>23</v>
      </c>
      <c r="D3554" s="16" t="s">
        <v>24</v>
      </c>
      <c r="E3554" s="188" t="s">
        <v>5461</v>
      </c>
    </row>
    <row r="3555" spans="1:5" x14ac:dyDescent="0.25">
      <c r="A3555" s="356">
        <v>4301</v>
      </c>
      <c r="B3555" s="16" t="s">
        <v>3206</v>
      </c>
      <c r="C3555" s="16" t="s">
        <v>23</v>
      </c>
      <c r="D3555" s="16" t="s">
        <v>24</v>
      </c>
      <c r="E3555" s="188" t="s">
        <v>5715</v>
      </c>
    </row>
    <row r="3556" spans="1:5" x14ac:dyDescent="0.25">
      <c r="A3556" s="356">
        <v>4320</v>
      </c>
      <c r="B3556" s="16" t="s">
        <v>3207</v>
      </c>
      <c r="C3556" s="16" t="s">
        <v>23</v>
      </c>
      <c r="D3556" s="16" t="s">
        <v>24</v>
      </c>
      <c r="E3556" s="188" t="s">
        <v>6256</v>
      </c>
    </row>
    <row r="3557" spans="1:5" x14ac:dyDescent="0.25">
      <c r="A3557" s="356">
        <v>4318</v>
      </c>
      <c r="B3557" s="16" t="s">
        <v>3208</v>
      </c>
      <c r="C3557" s="16" t="s">
        <v>23</v>
      </c>
      <c r="D3557" s="16" t="s">
        <v>24</v>
      </c>
      <c r="E3557" s="188" t="s">
        <v>5609</v>
      </c>
    </row>
    <row r="3558" spans="1:5" x14ac:dyDescent="0.25">
      <c r="A3558" s="356">
        <v>40547</v>
      </c>
      <c r="B3558" s="16" t="s">
        <v>3209</v>
      </c>
      <c r="C3558" s="16" t="s">
        <v>2067</v>
      </c>
      <c r="D3558" s="16" t="s">
        <v>24</v>
      </c>
      <c r="E3558" s="188" t="s">
        <v>8010</v>
      </c>
    </row>
    <row r="3559" spans="1:5" x14ac:dyDescent="0.25">
      <c r="A3559" s="356">
        <v>11962</v>
      </c>
      <c r="B3559" s="16" t="s">
        <v>3210</v>
      </c>
      <c r="C3559" s="16" t="s">
        <v>23</v>
      </c>
      <c r="D3559" s="16" t="s">
        <v>24</v>
      </c>
      <c r="E3559" s="188" t="s">
        <v>5448</v>
      </c>
    </row>
    <row r="3560" spans="1:5" x14ac:dyDescent="0.25">
      <c r="A3560" s="356">
        <v>4332</v>
      </c>
      <c r="B3560" s="16" t="s">
        <v>3211</v>
      </c>
      <c r="C3560" s="16" t="s">
        <v>23</v>
      </c>
      <c r="D3560" s="16" t="s">
        <v>24</v>
      </c>
      <c r="E3560" s="188" t="s">
        <v>5455</v>
      </c>
    </row>
    <row r="3561" spans="1:5" x14ac:dyDescent="0.25">
      <c r="A3561" s="356">
        <v>4331</v>
      </c>
      <c r="B3561" s="16" t="s">
        <v>3212</v>
      </c>
      <c r="C3561" s="16" t="s">
        <v>23</v>
      </c>
      <c r="D3561" s="16" t="s">
        <v>24</v>
      </c>
      <c r="E3561" s="188" t="s">
        <v>6257</v>
      </c>
    </row>
    <row r="3562" spans="1:5" x14ac:dyDescent="0.25">
      <c r="A3562" s="356">
        <v>4336</v>
      </c>
      <c r="B3562" s="16" t="s">
        <v>3213</v>
      </c>
      <c r="C3562" s="16" t="s">
        <v>23</v>
      </c>
      <c r="D3562" s="16" t="s">
        <v>24</v>
      </c>
      <c r="E3562" s="188" t="s">
        <v>5855</v>
      </c>
    </row>
    <row r="3563" spans="1:5" x14ac:dyDescent="0.25">
      <c r="A3563" s="356">
        <v>13294</v>
      </c>
      <c r="B3563" s="16" t="s">
        <v>3214</v>
      </c>
      <c r="C3563" s="16" t="s">
        <v>23</v>
      </c>
      <c r="D3563" s="16" t="s">
        <v>24</v>
      </c>
      <c r="E3563" s="188" t="s">
        <v>8616</v>
      </c>
    </row>
    <row r="3564" spans="1:5" x14ac:dyDescent="0.25">
      <c r="A3564" s="356">
        <v>11948</v>
      </c>
      <c r="B3564" s="16" t="s">
        <v>3215</v>
      </c>
      <c r="C3564" s="16" t="s">
        <v>23</v>
      </c>
      <c r="D3564" s="16" t="s">
        <v>24</v>
      </c>
      <c r="E3564" s="188" t="s">
        <v>6360</v>
      </c>
    </row>
    <row r="3565" spans="1:5" x14ac:dyDescent="0.25">
      <c r="A3565" s="356">
        <v>4382</v>
      </c>
      <c r="B3565" s="16" t="s">
        <v>3216</v>
      </c>
      <c r="C3565" s="16" t="s">
        <v>23</v>
      </c>
      <c r="D3565" s="16" t="s">
        <v>24</v>
      </c>
      <c r="E3565" s="188" t="s">
        <v>6888</v>
      </c>
    </row>
    <row r="3566" spans="1:5" x14ac:dyDescent="0.25">
      <c r="A3566" s="356">
        <v>4354</v>
      </c>
      <c r="B3566" s="16" t="s">
        <v>3217</v>
      </c>
      <c r="C3566" s="16" t="s">
        <v>23</v>
      </c>
      <c r="D3566" s="16" t="s">
        <v>24</v>
      </c>
      <c r="E3566" s="188" t="s">
        <v>8949</v>
      </c>
    </row>
    <row r="3567" spans="1:5" x14ac:dyDescent="0.25">
      <c r="A3567" s="356">
        <v>40839</v>
      </c>
      <c r="B3567" s="16" t="s">
        <v>3218</v>
      </c>
      <c r="C3567" s="16" t="s">
        <v>2067</v>
      </c>
      <c r="D3567" s="16" t="s">
        <v>24</v>
      </c>
      <c r="E3567" s="188" t="s">
        <v>8950</v>
      </c>
    </row>
    <row r="3568" spans="1:5" x14ac:dyDescent="0.25">
      <c r="A3568" s="356">
        <v>40552</v>
      </c>
      <c r="B3568" s="16" t="s">
        <v>8951</v>
      </c>
      <c r="C3568" s="16" t="s">
        <v>2067</v>
      </c>
      <c r="D3568" s="16" t="s">
        <v>24</v>
      </c>
      <c r="E3568" s="188" t="s">
        <v>8952</v>
      </c>
    </row>
    <row r="3569" spans="1:5" x14ac:dyDescent="0.25">
      <c r="A3569" s="356">
        <v>40549</v>
      </c>
      <c r="B3569" s="16" t="s">
        <v>3219</v>
      </c>
      <c r="C3569" s="16" t="s">
        <v>2067</v>
      </c>
      <c r="D3569" s="16" t="s">
        <v>24</v>
      </c>
      <c r="E3569" s="188" t="s">
        <v>8953</v>
      </c>
    </row>
    <row r="3570" spans="1:5" x14ac:dyDescent="0.25">
      <c r="A3570" s="356">
        <v>4385</v>
      </c>
      <c r="B3570" s="16" t="s">
        <v>8954</v>
      </c>
      <c r="C3570" s="16" t="s">
        <v>492</v>
      </c>
      <c r="D3570" s="16" t="s">
        <v>24</v>
      </c>
      <c r="E3570" s="188" t="s">
        <v>8955</v>
      </c>
    </row>
    <row r="3571" spans="1:5" x14ac:dyDescent="0.25">
      <c r="A3571" s="356">
        <v>20078</v>
      </c>
      <c r="B3571" s="16" t="s">
        <v>3220</v>
      </c>
      <c r="C3571" s="16" t="s">
        <v>23</v>
      </c>
      <c r="D3571" s="16" t="s">
        <v>24</v>
      </c>
      <c r="E3571" s="188" t="s">
        <v>6793</v>
      </c>
    </row>
    <row r="3572" spans="1:5" x14ac:dyDescent="0.25">
      <c r="A3572" s="356">
        <v>20079</v>
      </c>
      <c r="B3572" s="16" t="s">
        <v>3221</v>
      </c>
      <c r="C3572" s="16" t="s">
        <v>23</v>
      </c>
      <c r="D3572" s="16" t="s">
        <v>24</v>
      </c>
      <c r="E3572" s="188" t="s">
        <v>8956</v>
      </c>
    </row>
    <row r="3573" spans="1:5" x14ac:dyDescent="0.25">
      <c r="A3573" s="356">
        <v>39897</v>
      </c>
      <c r="B3573" s="16" t="s">
        <v>3222</v>
      </c>
      <c r="C3573" s="16" t="s">
        <v>23</v>
      </c>
      <c r="D3573" s="16" t="s">
        <v>27</v>
      </c>
      <c r="E3573" s="188" t="s">
        <v>8957</v>
      </c>
    </row>
    <row r="3574" spans="1:5" x14ac:dyDescent="0.25">
      <c r="A3574" s="356">
        <v>118</v>
      </c>
      <c r="B3574" s="16" t="s">
        <v>3223</v>
      </c>
      <c r="C3574" s="16" t="s">
        <v>23</v>
      </c>
      <c r="D3574" s="16" t="s">
        <v>24</v>
      </c>
      <c r="E3574" s="188" t="s">
        <v>8958</v>
      </c>
    </row>
    <row r="3575" spans="1:5" x14ac:dyDescent="0.25">
      <c r="A3575" s="356">
        <v>4396</v>
      </c>
      <c r="B3575" s="16" t="s">
        <v>3224</v>
      </c>
      <c r="C3575" s="16" t="s">
        <v>26</v>
      </c>
      <c r="D3575" s="16" t="s">
        <v>33</v>
      </c>
      <c r="E3575" s="188" t="s">
        <v>6522</v>
      </c>
    </row>
    <row r="3576" spans="1:5" x14ac:dyDescent="0.25">
      <c r="A3576" s="356">
        <v>36881</v>
      </c>
      <c r="B3576" s="16" t="s">
        <v>3225</v>
      </c>
      <c r="C3576" s="16" t="s">
        <v>26</v>
      </c>
      <c r="D3576" s="16" t="s">
        <v>24</v>
      </c>
      <c r="E3576" s="188" t="s">
        <v>6523</v>
      </c>
    </row>
    <row r="3577" spans="1:5" x14ac:dyDescent="0.25">
      <c r="A3577" s="356">
        <v>36882</v>
      </c>
      <c r="B3577" s="16" t="s">
        <v>3226</v>
      </c>
      <c r="C3577" s="16" t="s">
        <v>26</v>
      </c>
      <c r="D3577" s="16" t="s">
        <v>24</v>
      </c>
      <c r="E3577" s="188" t="s">
        <v>6524</v>
      </c>
    </row>
    <row r="3578" spans="1:5" x14ac:dyDescent="0.25">
      <c r="A3578" s="356">
        <v>4397</v>
      </c>
      <c r="B3578" s="16" t="s">
        <v>3227</v>
      </c>
      <c r="C3578" s="16" t="s">
        <v>26</v>
      </c>
      <c r="D3578" s="16" t="s">
        <v>24</v>
      </c>
      <c r="E3578" s="188" t="s">
        <v>6525</v>
      </c>
    </row>
    <row r="3579" spans="1:5" x14ac:dyDescent="0.25">
      <c r="A3579" s="356">
        <v>34754</v>
      </c>
      <c r="B3579" s="16" t="s">
        <v>3228</v>
      </c>
      <c r="C3579" s="16" t="s">
        <v>26</v>
      </c>
      <c r="D3579" s="16" t="s">
        <v>24</v>
      </c>
      <c r="E3579" s="188" t="s">
        <v>6526</v>
      </c>
    </row>
    <row r="3580" spans="1:5" x14ac:dyDescent="0.25">
      <c r="A3580" s="356">
        <v>25962</v>
      </c>
      <c r="B3580" s="16" t="s">
        <v>3229</v>
      </c>
      <c r="C3580" s="16" t="s">
        <v>26</v>
      </c>
      <c r="D3580" s="16" t="s">
        <v>24</v>
      </c>
      <c r="E3580" s="188" t="s">
        <v>6527</v>
      </c>
    </row>
    <row r="3581" spans="1:5" x14ac:dyDescent="0.25">
      <c r="A3581" s="356">
        <v>34752</v>
      </c>
      <c r="B3581" s="16" t="s">
        <v>3230</v>
      </c>
      <c r="C3581" s="16" t="s">
        <v>26</v>
      </c>
      <c r="D3581" s="16" t="s">
        <v>24</v>
      </c>
      <c r="E3581" s="188" t="s">
        <v>6528</v>
      </c>
    </row>
    <row r="3582" spans="1:5" x14ac:dyDescent="0.25">
      <c r="A3582" s="356">
        <v>4751</v>
      </c>
      <c r="B3582" s="16" t="s">
        <v>3231</v>
      </c>
      <c r="C3582" s="16" t="s">
        <v>29</v>
      </c>
      <c r="D3582" s="16" t="s">
        <v>24</v>
      </c>
      <c r="E3582" s="188" t="s">
        <v>8959</v>
      </c>
    </row>
    <row r="3583" spans="1:5" x14ac:dyDescent="0.25">
      <c r="A3583" s="356">
        <v>41066</v>
      </c>
      <c r="B3583" s="16" t="s">
        <v>3232</v>
      </c>
      <c r="C3583" s="16" t="s">
        <v>206</v>
      </c>
      <c r="D3583" s="16" t="s">
        <v>24</v>
      </c>
      <c r="E3583" s="188" t="s">
        <v>8960</v>
      </c>
    </row>
    <row r="3584" spans="1:5" x14ac:dyDescent="0.25">
      <c r="A3584" s="356">
        <v>39604</v>
      </c>
      <c r="B3584" s="16" t="s">
        <v>3233</v>
      </c>
      <c r="C3584" s="16" t="s">
        <v>23</v>
      </c>
      <c r="D3584" s="16" t="s">
        <v>24</v>
      </c>
      <c r="E3584" s="188" t="s">
        <v>6234</v>
      </c>
    </row>
    <row r="3585" spans="1:5" x14ac:dyDescent="0.25">
      <c r="A3585" s="356">
        <v>39605</v>
      </c>
      <c r="B3585" s="16" t="s">
        <v>3234</v>
      </c>
      <c r="C3585" s="16" t="s">
        <v>23</v>
      </c>
      <c r="D3585" s="16" t="s">
        <v>24</v>
      </c>
      <c r="E3585" s="188" t="s">
        <v>6594</v>
      </c>
    </row>
    <row r="3586" spans="1:5" x14ac:dyDescent="0.25">
      <c r="A3586" s="356">
        <v>39606</v>
      </c>
      <c r="B3586" s="16" t="s">
        <v>3235</v>
      </c>
      <c r="C3586" s="16" t="s">
        <v>23</v>
      </c>
      <c r="D3586" s="16" t="s">
        <v>24</v>
      </c>
      <c r="E3586" s="188" t="s">
        <v>8771</v>
      </c>
    </row>
    <row r="3587" spans="1:5" x14ac:dyDescent="0.25">
      <c r="A3587" s="356">
        <v>39607</v>
      </c>
      <c r="B3587" s="16" t="s">
        <v>3236</v>
      </c>
      <c r="C3587" s="16" t="s">
        <v>23</v>
      </c>
      <c r="D3587" s="16" t="s">
        <v>24</v>
      </c>
      <c r="E3587" s="188" t="s">
        <v>8961</v>
      </c>
    </row>
    <row r="3588" spans="1:5" x14ac:dyDescent="0.25">
      <c r="A3588" s="356">
        <v>39594</v>
      </c>
      <c r="B3588" s="16" t="s">
        <v>3237</v>
      </c>
      <c r="C3588" s="16" t="s">
        <v>23</v>
      </c>
      <c r="D3588" s="16" t="s">
        <v>33</v>
      </c>
      <c r="E3588" s="188" t="s">
        <v>8962</v>
      </c>
    </row>
    <row r="3589" spans="1:5" x14ac:dyDescent="0.25">
      <c r="A3589" s="356">
        <v>39596</v>
      </c>
      <c r="B3589" s="16" t="s">
        <v>3238</v>
      </c>
      <c r="C3589" s="16" t="s">
        <v>23</v>
      </c>
      <c r="D3589" s="16" t="s">
        <v>24</v>
      </c>
      <c r="E3589" s="188" t="s">
        <v>8963</v>
      </c>
    </row>
    <row r="3590" spans="1:5" x14ac:dyDescent="0.25">
      <c r="A3590" s="356">
        <v>39595</v>
      </c>
      <c r="B3590" s="16" t="s">
        <v>3239</v>
      </c>
      <c r="C3590" s="16" t="s">
        <v>23</v>
      </c>
      <c r="D3590" s="16" t="s">
        <v>24</v>
      </c>
      <c r="E3590" s="188" t="s">
        <v>8964</v>
      </c>
    </row>
    <row r="3591" spans="1:5" x14ac:dyDescent="0.25">
      <c r="A3591" s="356">
        <v>39597</v>
      </c>
      <c r="B3591" s="16" t="s">
        <v>3240</v>
      </c>
      <c r="C3591" s="16" t="s">
        <v>23</v>
      </c>
      <c r="D3591" s="16" t="s">
        <v>24</v>
      </c>
      <c r="E3591" s="188" t="s">
        <v>8965</v>
      </c>
    </row>
    <row r="3592" spans="1:5" x14ac:dyDescent="0.25">
      <c r="A3592" s="356">
        <v>10731</v>
      </c>
      <c r="B3592" s="16" t="s">
        <v>3241</v>
      </c>
      <c r="C3592" s="16" t="s">
        <v>26</v>
      </c>
      <c r="D3592" s="16" t="s">
        <v>33</v>
      </c>
      <c r="E3592" s="188" t="s">
        <v>8966</v>
      </c>
    </row>
    <row r="3593" spans="1:5" x14ac:dyDescent="0.25">
      <c r="A3593" s="356">
        <v>4704</v>
      </c>
      <c r="B3593" s="16" t="s">
        <v>3242</v>
      </c>
      <c r="C3593" s="16" t="s">
        <v>26</v>
      </c>
      <c r="D3593" s="16" t="s">
        <v>24</v>
      </c>
      <c r="E3593" s="188" t="s">
        <v>6045</v>
      </c>
    </row>
    <row r="3594" spans="1:5" x14ac:dyDescent="0.25">
      <c r="A3594" s="356">
        <v>10730</v>
      </c>
      <c r="B3594" s="16" t="s">
        <v>3243</v>
      </c>
      <c r="C3594" s="16" t="s">
        <v>26</v>
      </c>
      <c r="D3594" s="16" t="s">
        <v>24</v>
      </c>
      <c r="E3594" s="188" t="s">
        <v>8967</v>
      </c>
    </row>
    <row r="3595" spans="1:5" x14ac:dyDescent="0.25">
      <c r="A3595" s="356">
        <v>4729</v>
      </c>
      <c r="B3595" s="16" t="s">
        <v>3244</v>
      </c>
      <c r="C3595" s="16" t="s">
        <v>203</v>
      </c>
      <c r="D3595" s="16" t="s">
        <v>24</v>
      </c>
      <c r="E3595" s="188" t="s">
        <v>8968</v>
      </c>
    </row>
    <row r="3596" spans="1:5" x14ac:dyDescent="0.25">
      <c r="A3596" s="356">
        <v>4720</v>
      </c>
      <c r="B3596" s="16" t="s">
        <v>3245</v>
      </c>
      <c r="C3596" s="16" t="s">
        <v>203</v>
      </c>
      <c r="D3596" s="16" t="s">
        <v>24</v>
      </c>
      <c r="E3596" s="188" t="s">
        <v>8969</v>
      </c>
    </row>
    <row r="3597" spans="1:5" x14ac:dyDescent="0.25">
      <c r="A3597" s="356">
        <v>4721</v>
      </c>
      <c r="B3597" s="16" t="s">
        <v>3246</v>
      </c>
      <c r="C3597" s="16" t="s">
        <v>203</v>
      </c>
      <c r="D3597" s="16" t="s">
        <v>24</v>
      </c>
      <c r="E3597" s="188" t="s">
        <v>8970</v>
      </c>
    </row>
    <row r="3598" spans="1:5" x14ac:dyDescent="0.25">
      <c r="A3598" s="356">
        <v>4718</v>
      </c>
      <c r="B3598" s="16" t="s">
        <v>3247</v>
      </c>
      <c r="C3598" s="16" t="s">
        <v>203</v>
      </c>
      <c r="D3598" s="16" t="s">
        <v>33</v>
      </c>
      <c r="E3598" s="188" t="s">
        <v>8971</v>
      </c>
    </row>
    <row r="3599" spans="1:5" x14ac:dyDescent="0.25">
      <c r="A3599" s="356">
        <v>4722</v>
      </c>
      <c r="B3599" s="16" t="s">
        <v>3248</v>
      </c>
      <c r="C3599" s="16" t="s">
        <v>203</v>
      </c>
      <c r="D3599" s="16" t="s">
        <v>24</v>
      </c>
      <c r="E3599" s="188" t="s">
        <v>5785</v>
      </c>
    </row>
    <row r="3600" spans="1:5" x14ac:dyDescent="0.25">
      <c r="A3600" s="356">
        <v>4723</v>
      </c>
      <c r="B3600" s="16" t="s">
        <v>3249</v>
      </c>
      <c r="C3600" s="16" t="s">
        <v>203</v>
      </c>
      <c r="D3600" s="16" t="s">
        <v>24</v>
      </c>
      <c r="E3600" s="188" t="s">
        <v>8972</v>
      </c>
    </row>
    <row r="3601" spans="1:5" x14ac:dyDescent="0.25">
      <c r="A3601" s="356">
        <v>4727</v>
      </c>
      <c r="B3601" s="16" t="s">
        <v>3250</v>
      </c>
      <c r="C3601" s="16" t="s">
        <v>203</v>
      </c>
      <c r="D3601" s="16" t="s">
        <v>24</v>
      </c>
      <c r="E3601" s="188" t="s">
        <v>8973</v>
      </c>
    </row>
    <row r="3602" spans="1:5" x14ac:dyDescent="0.25">
      <c r="A3602" s="356">
        <v>4748</v>
      </c>
      <c r="B3602" s="16" t="s">
        <v>3251</v>
      </c>
      <c r="C3602" s="16" t="s">
        <v>203</v>
      </c>
      <c r="D3602" s="16" t="s">
        <v>24</v>
      </c>
      <c r="E3602" s="188" t="s">
        <v>8974</v>
      </c>
    </row>
    <row r="3603" spans="1:5" x14ac:dyDescent="0.25">
      <c r="A3603" s="356">
        <v>4730</v>
      </c>
      <c r="B3603" s="16" t="s">
        <v>3252</v>
      </c>
      <c r="C3603" s="16" t="s">
        <v>203</v>
      </c>
      <c r="D3603" s="16" t="s">
        <v>24</v>
      </c>
      <c r="E3603" s="188" t="s">
        <v>8975</v>
      </c>
    </row>
    <row r="3604" spans="1:5" x14ac:dyDescent="0.25">
      <c r="A3604" s="356">
        <v>13186</v>
      </c>
      <c r="B3604" s="16" t="s">
        <v>3253</v>
      </c>
      <c r="C3604" s="16" t="s">
        <v>203</v>
      </c>
      <c r="D3604" s="16" t="s">
        <v>24</v>
      </c>
      <c r="E3604" s="188" t="s">
        <v>6605</v>
      </c>
    </row>
    <row r="3605" spans="1:5" x14ac:dyDescent="0.25">
      <c r="A3605" s="356">
        <v>10737</v>
      </c>
      <c r="B3605" s="16" t="s">
        <v>3254</v>
      </c>
      <c r="C3605" s="16" t="s">
        <v>26</v>
      </c>
      <c r="D3605" s="16" t="s">
        <v>24</v>
      </c>
      <c r="E3605" s="188" t="s">
        <v>8976</v>
      </c>
    </row>
    <row r="3606" spans="1:5" x14ac:dyDescent="0.25">
      <c r="A3606" s="356">
        <v>10734</v>
      </c>
      <c r="B3606" s="16" t="s">
        <v>3255</v>
      </c>
      <c r="C3606" s="16" t="s">
        <v>26</v>
      </c>
      <c r="D3606" s="16" t="s">
        <v>24</v>
      </c>
      <c r="E3606" s="188" t="s">
        <v>6521</v>
      </c>
    </row>
    <row r="3607" spans="1:5" x14ac:dyDescent="0.25">
      <c r="A3607" s="356">
        <v>4708</v>
      </c>
      <c r="B3607" s="16" t="s">
        <v>3256</v>
      </c>
      <c r="C3607" s="16" t="s">
        <v>26</v>
      </c>
      <c r="D3607" s="16" t="s">
        <v>24</v>
      </c>
      <c r="E3607" s="188" t="s">
        <v>8977</v>
      </c>
    </row>
    <row r="3608" spans="1:5" x14ac:dyDescent="0.25">
      <c r="A3608" s="356">
        <v>4712</v>
      </c>
      <c r="B3608" s="16" t="s">
        <v>3257</v>
      </c>
      <c r="C3608" s="16" t="s">
        <v>26</v>
      </c>
      <c r="D3608" s="16" t="s">
        <v>24</v>
      </c>
      <c r="E3608" s="188" t="s">
        <v>8978</v>
      </c>
    </row>
    <row r="3609" spans="1:5" x14ac:dyDescent="0.25">
      <c r="A3609" s="356">
        <v>4710</v>
      </c>
      <c r="B3609" s="16" t="s">
        <v>3258</v>
      </c>
      <c r="C3609" s="16" t="s">
        <v>26</v>
      </c>
      <c r="D3609" s="16" t="s">
        <v>24</v>
      </c>
      <c r="E3609" s="188" t="s">
        <v>8979</v>
      </c>
    </row>
    <row r="3610" spans="1:5" x14ac:dyDescent="0.25">
      <c r="A3610" s="356">
        <v>4746</v>
      </c>
      <c r="B3610" s="16" t="s">
        <v>3259</v>
      </c>
      <c r="C3610" s="16" t="s">
        <v>203</v>
      </c>
      <c r="D3610" s="16" t="s">
        <v>24</v>
      </c>
      <c r="E3610" s="188" t="s">
        <v>8980</v>
      </c>
    </row>
    <row r="3611" spans="1:5" x14ac:dyDescent="0.25">
      <c r="A3611" s="356">
        <v>4750</v>
      </c>
      <c r="B3611" s="16" t="s">
        <v>3260</v>
      </c>
      <c r="C3611" s="16" t="s">
        <v>29</v>
      </c>
      <c r="D3611" s="16" t="s">
        <v>33</v>
      </c>
      <c r="E3611" s="188" t="s">
        <v>5830</v>
      </c>
    </row>
    <row r="3612" spans="1:5" x14ac:dyDescent="0.25">
      <c r="A3612" s="356">
        <v>41065</v>
      </c>
      <c r="B3612" s="16" t="s">
        <v>3261</v>
      </c>
      <c r="C3612" s="16" t="s">
        <v>206</v>
      </c>
      <c r="D3612" s="16" t="s">
        <v>24</v>
      </c>
      <c r="E3612" s="188" t="s">
        <v>7108</v>
      </c>
    </row>
    <row r="3613" spans="1:5" x14ac:dyDescent="0.25">
      <c r="A3613" s="356">
        <v>34747</v>
      </c>
      <c r="B3613" s="16" t="s">
        <v>3262</v>
      </c>
      <c r="C3613" s="16" t="s">
        <v>44</v>
      </c>
      <c r="D3613" s="16" t="s">
        <v>24</v>
      </c>
      <c r="E3613" s="188" t="s">
        <v>8981</v>
      </c>
    </row>
    <row r="3614" spans="1:5" x14ac:dyDescent="0.25">
      <c r="A3614" s="356">
        <v>4826</v>
      </c>
      <c r="B3614" s="16" t="s">
        <v>3263</v>
      </c>
      <c r="C3614" s="16" t="s">
        <v>44</v>
      </c>
      <c r="D3614" s="16" t="s">
        <v>24</v>
      </c>
      <c r="E3614" s="188" t="s">
        <v>8982</v>
      </c>
    </row>
    <row r="3615" spans="1:5" x14ac:dyDescent="0.25">
      <c r="A3615" s="356">
        <v>41975</v>
      </c>
      <c r="B3615" s="16" t="s">
        <v>3264</v>
      </c>
      <c r="C3615" s="16" t="s">
        <v>26</v>
      </c>
      <c r="D3615" s="16" t="s">
        <v>27</v>
      </c>
      <c r="E3615" s="188" t="s">
        <v>8983</v>
      </c>
    </row>
    <row r="3616" spans="1:5" x14ac:dyDescent="0.25">
      <c r="A3616" s="356">
        <v>4825</v>
      </c>
      <c r="B3616" s="16" t="s">
        <v>3265</v>
      </c>
      <c r="C3616" s="16" t="s">
        <v>44</v>
      </c>
      <c r="D3616" s="16" t="s">
        <v>24</v>
      </c>
      <c r="E3616" s="188" t="s">
        <v>8984</v>
      </c>
    </row>
    <row r="3617" spans="1:5" x14ac:dyDescent="0.25">
      <c r="A3617" s="356">
        <v>34744</v>
      </c>
      <c r="B3617" s="16" t="s">
        <v>3266</v>
      </c>
      <c r="C3617" s="16" t="s">
        <v>26</v>
      </c>
      <c r="D3617" s="16" t="s">
        <v>24</v>
      </c>
      <c r="E3617" s="188" t="s">
        <v>5789</v>
      </c>
    </row>
    <row r="3618" spans="1:5" x14ac:dyDescent="0.25">
      <c r="A3618" s="356">
        <v>39430</v>
      </c>
      <c r="B3618" s="16" t="s">
        <v>3267</v>
      </c>
      <c r="C3618" s="16" t="s">
        <v>23</v>
      </c>
      <c r="D3618" s="16" t="s">
        <v>24</v>
      </c>
      <c r="E3618" s="188" t="s">
        <v>6329</v>
      </c>
    </row>
    <row r="3619" spans="1:5" x14ac:dyDescent="0.25">
      <c r="A3619" s="356">
        <v>39573</v>
      </c>
      <c r="B3619" s="16" t="s">
        <v>3268</v>
      </c>
      <c r="C3619" s="16" t="s">
        <v>23</v>
      </c>
      <c r="D3619" s="16" t="s">
        <v>24</v>
      </c>
      <c r="E3619" s="188" t="s">
        <v>6263</v>
      </c>
    </row>
    <row r="3620" spans="1:5" x14ac:dyDescent="0.25">
      <c r="A3620" s="356">
        <v>38410</v>
      </c>
      <c r="B3620" s="16" t="s">
        <v>3269</v>
      </c>
      <c r="C3620" s="16" t="s">
        <v>23</v>
      </c>
      <c r="D3620" s="16" t="s">
        <v>24</v>
      </c>
      <c r="E3620" s="188" t="s">
        <v>8985</v>
      </c>
    </row>
    <row r="3621" spans="1:5" x14ac:dyDescent="0.25">
      <c r="A3621" s="356">
        <v>41596</v>
      </c>
      <c r="B3621" s="16" t="s">
        <v>3270</v>
      </c>
      <c r="C3621" s="16" t="s">
        <v>48</v>
      </c>
      <c r="D3621" s="16" t="s">
        <v>27</v>
      </c>
      <c r="E3621" s="188" t="s">
        <v>5942</v>
      </c>
    </row>
    <row r="3622" spans="1:5" x14ac:dyDescent="0.25">
      <c r="A3622" s="356">
        <v>41598</v>
      </c>
      <c r="B3622" s="16" t="s">
        <v>3271</v>
      </c>
      <c r="C3622" s="16" t="s">
        <v>48</v>
      </c>
      <c r="D3622" s="16" t="s">
        <v>27</v>
      </c>
      <c r="E3622" s="188" t="s">
        <v>5942</v>
      </c>
    </row>
    <row r="3623" spans="1:5" x14ac:dyDescent="0.25">
      <c r="A3623" s="356">
        <v>41594</v>
      </c>
      <c r="B3623" s="16" t="s">
        <v>3272</v>
      </c>
      <c r="C3623" s="16" t="s">
        <v>48</v>
      </c>
      <c r="D3623" s="16" t="s">
        <v>27</v>
      </c>
      <c r="E3623" s="188" t="s">
        <v>6879</v>
      </c>
    </row>
    <row r="3624" spans="1:5" x14ac:dyDescent="0.25">
      <c r="A3624" s="356">
        <v>43663</v>
      </c>
      <c r="B3624" s="16" t="s">
        <v>3273</v>
      </c>
      <c r="C3624" s="16" t="s">
        <v>48</v>
      </c>
      <c r="D3624" s="16" t="s">
        <v>27</v>
      </c>
      <c r="E3624" s="188" t="s">
        <v>6090</v>
      </c>
    </row>
    <row r="3625" spans="1:5" x14ac:dyDescent="0.25">
      <c r="A3625" s="356">
        <v>4766</v>
      </c>
      <c r="B3625" s="16" t="s">
        <v>3274</v>
      </c>
      <c r="C3625" s="16" t="s">
        <v>48</v>
      </c>
      <c r="D3625" s="16" t="s">
        <v>27</v>
      </c>
      <c r="E3625" s="188" t="s">
        <v>6159</v>
      </c>
    </row>
    <row r="3626" spans="1:5" x14ac:dyDescent="0.25">
      <c r="A3626" s="356">
        <v>43664</v>
      </c>
      <c r="B3626" s="16" t="s">
        <v>3275</v>
      </c>
      <c r="C3626" s="16" t="s">
        <v>48</v>
      </c>
      <c r="D3626" s="16" t="s">
        <v>27</v>
      </c>
      <c r="E3626" s="188" t="s">
        <v>5887</v>
      </c>
    </row>
    <row r="3627" spans="1:5" x14ac:dyDescent="0.25">
      <c r="A3627" s="356">
        <v>43082</v>
      </c>
      <c r="B3627" s="16" t="s">
        <v>3276</v>
      </c>
      <c r="C3627" s="16" t="s">
        <v>48</v>
      </c>
      <c r="D3627" s="16" t="s">
        <v>27</v>
      </c>
      <c r="E3627" s="188" t="s">
        <v>8986</v>
      </c>
    </row>
    <row r="3628" spans="1:5" x14ac:dyDescent="0.25">
      <c r="A3628" s="356">
        <v>43665</v>
      </c>
      <c r="B3628" s="16" t="s">
        <v>3277</v>
      </c>
      <c r="C3628" s="16" t="s">
        <v>48</v>
      </c>
      <c r="D3628" s="16" t="s">
        <v>27</v>
      </c>
      <c r="E3628" s="188" t="s">
        <v>6159</v>
      </c>
    </row>
    <row r="3629" spans="1:5" x14ac:dyDescent="0.25">
      <c r="A3629" s="356">
        <v>10966</v>
      </c>
      <c r="B3629" s="16" t="s">
        <v>3278</v>
      </c>
      <c r="C3629" s="16" t="s">
        <v>48</v>
      </c>
      <c r="D3629" s="16" t="s">
        <v>27</v>
      </c>
      <c r="E3629" s="188" t="s">
        <v>6090</v>
      </c>
    </row>
    <row r="3630" spans="1:5" x14ac:dyDescent="0.25">
      <c r="A3630" s="356">
        <v>43692</v>
      </c>
      <c r="B3630" s="16" t="s">
        <v>3279</v>
      </c>
      <c r="C3630" s="16" t="s">
        <v>48</v>
      </c>
      <c r="D3630" s="16" t="s">
        <v>27</v>
      </c>
      <c r="E3630" s="188" t="s">
        <v>6090</v>
      </c>
    </row>
    <row r="3631" spans="1:5" x14ac:dyDescent="0.25">
      <c r="A3631" s="356">
        <v>43083</v>
      </c>
      <c r="B3631" s="16" t="s">
        <v>3280</v>
      </c>
      <c r="C3631" s="16" t="s">
        <v>48</v>
      </c>
      <c r="D3631" s="16" t="s">
        <v>27</v>
      </c>
      <c r="E3631" s="188" t="s">
        <v>5958</v>
      </c>
    </row>
    <row r="3632" spans="1:5" x14ac:dyDescent="0.25">
      <c r="A3632" s="356">
        <v>40535</v>
      </c>
      <c r="B3632" s="16" t="s">
        <v>3281</v>
      </c>
      <c r="C3632" s="16" t="s">
        <v>48</v>
      </c>
      <c r="D3632" s="16" t="s">
        <v>27</v>
      </c>
      <c r="E3632" s="188" t="s">
        <v>5958</v>
      </c>
    </row>
    <row r="3633" spans="1:5" x14ac:dyDescent="0.25">
      <c r="A3633" s="356">
        <v>39427</v>
      </c>
      <c r="B3633" s="16" t="s">
        <v>3282</v>
      </c>
      <c r="C3633" s="16" t="s">
        <v>44</v>
      </c>
      <c r="D3633" s="16" t="s">
        <v>24</v>
      </c>
      <c r="E3633" s="188" t="s">
        <v>5857</v>
      </c>
    </row>
    <row r="3634" spans="1:5" x14ac:dyDescent="0.25">
      <c r="A3634" s="356">
        <v>39424</v>
      </c>
      <c r="B3634" s="16" t="s">
        <v>3283</v>
      </c>
      <c r="C3634" s="16" t="s">
        <v>44</v>
      </c>
      <c r="D3634" s="16" t="s">
        <v>24</v>
      </c>
      <c r="E3634" s="188" t="s">
        <v>7409</v>
      </c>
    </row>
    <row r="3635" spans="1:5" x14ac:dyDescent="0.25">
      <c r="A3635" s="356">
        <v>39425</v>
      </c>
      <c r="B3635" s="16" t="s">
        <v>3284</v>
      </c>
      <c r="C3635" s="16" t="s">
        <v>44</v>
      </c>
      <c r="D3635" s="16" t="s">
        <v>24</v>
      </c>
      <c r="E3635" s="188" t="s">
        <v>6257</v>
      </c>
    </row>
    <row r="3636" spans="1:5" x14ac:dyDescent="0.25">
      <c r="A3636" s="356">
        <v>40664</v>
      </c>
      <c r="B3636" s="16" t="s">
        <v>3285</v>
      </c>
      <c r="C3636" s="16" t="s">
        <v>48</v>
      </c>
      <c r="D3636" s="16" t="s">
        <v>27</v>
      </c>
      <c r="E3636" s="188" t="s">
        <v>5421</v>
      </c>
    </row>
    <row r="3637" spans="1:5" x14ac:dyDescent="0.25">
      <c r="A3637" s="356">
        <v>34360</v>
      </c>
      <c r="B3637" s="16" t="s">
        <v>3286</v>
      </c>
      <c r="C3637" s="16" t="s">
        <v>48</v>
      </c>
      <c r="D3637" s="16" t="s">
        <v>27</v>
      </c>
      <c r="E3637" s="188" t="s">
        <v>8987</v>
      </c>
    </row>
    <row r="3638" spans="1:5" x14ac:dyDescent="0.25">
      <c r="A3638" s="356">
        <v>20259</v>
      </c>
      <c r="B3638" s="16" t="s">
        <v>3287</v>
      </c>
      <c r="C3638" s="16" t="s">
        <v>44</v>
      </c>
      <c r="D3638" s="16" t="s">
        <v>27</v>
      </c>
      <c r="E3638" s="188" t="s">
        <v>5496</v>
      </c>
    </row>
    <row r="3639" spans="1:5" x14ac:dyDescent="0.25">
      <c r="A3639" s="356">
        <v>14077</v>
      </c>
      <c r="B3639" s="16" t="s">
        <v>3288</v>
      </c>
      <c r="C3639" s="16" t="s">
        <v>44</v>
      </c>
      <c r="D3639" s="16" t="s">
        <v>27</v>
      </c>
      <c r="E3639" s="188" t="s">
        <v>6536</v>
      </c>
    </row>
    <row r="3640" spans="1:5" x14ac:dyDescent="0.25">
      <c r="A3640" s="356">
        <v>3678</v>
      </c>
      <c r="B3640" s="16" t="s">
        <v>3289</v>
      </c>
      <c r="C3640" s="16" t="s">
        <v>44</v>
      </c>
      <c r="D3640" s="16" t="s">
        <v>27</v>
      </c>
      <c r="E3640" s="188" t="s">
        <v>5779</v>
      </c>
    </row>
    <row r="3641" spans="1:5" x14ac:dyDescent="0.25">
      <c r="A3641" s="356">
        <v>39418</v>
      </c>
      <c r="B3641" s="16" t="s">
        <v>3290</v>
      </c>
      <c r="C3641" s="16" t="s">
        <v>44</v>
      </c>
      <c r="D3641" s="16" t="s">
        <v>24</v>
      </c>
      <c r="E3641" s="188" t="s">
        <v>6538</v>
      </c>
    </row>
    <row r="3642" spans="1:5" x14ac:dyDescent="0.25">
      <c r="A3642" s="356">
        <v>39419</v>
      </c>
      <c r="B3642" s="16" t="s">
        <v>3291</v>
      </c>
      <c r="C3642" s="16" t="s">
        <v>44</v>
      </c>
      <c r="D3642" s="16" t="s">
        <v>24</v>
      </c>
      <c r="E3642" s="188" t="s">
        <v>8988</v>
      </c>
    </row>
    <row r="3643" spans="1:5" x14ac:dyDescent="0.25">
      <c r="A3643" s="356">
        <v>39420</v>
      </c>
      <c r="B3643" s="16" t="s">
        <v>3292</v>
      </c>
      <c r="C3643" s="16" t="s">
        <v>44</v>
      </c>
      <c r="D3643" s="16" t="s">
        <v>24</v>
      </c>
      <c r="E3643" s="188" t="s">
        <v>6267</v>
      </c>
    </row>
    <row r="3644" spans="1:5" x14ac:dyDescent="0.25">
      <c r="A3644" s="356">
        <v>39571</v>
      </c>
      <c r="B3644" s="16" t="s">
        <v>3293</v>
      </c>
      <c r="C3644" s="16" t="s">
        <v>44</v>
      </c>
      <c r="D3644" s="16" t="s">
        <v>24</v>
      </c>
      <c r="E3644" s="188" t="s">
        <v>5497</v>
      </c>
    </row>
    <row r="3645" spans="1:5" x14ac:dyDescent="0.25">
      <c r="A3645" s="356">
        <v>39421</v>
      </c>
      <c r="B3645" s="16" t="s">
        <v>3294</v>
      </c>
      <c r="C3645" s="16" t="s">
        <v>44</v>
      </c>
      <c r="D3645" s="16" t="s">
        <v>24</v>
      </c>
      <c r="E3645" s="188" t="s">
        <v>5951</v>
      </c>
    </row>
    <row r="3646" spans="1:5" x14ac:dyDescent="0.25">
      <c r="A3646" s="356">
        <v>39422</v>
      </c>
      <c r="B3646" s="16" t="s">
        <v>3295</v>
      </c>
      <c r="C3646" s="16" t="s">
        <v>44</v>
      </c>
      <c r="D3646" s="16" t="s">
        <v>33</v>
      </c>
      <c r="E3646" s="188" t="s">
        <v>5467</v>
      </c>
    </row>
    <row r="3647" spans="1:5" x14ac:dyDescent="0.25">
      <c r="A3647" s="356">
        <v>39423</v>
      </c>
      <c r="B3647" s="16" t="s">
        <v>3296</v>
      </c>
      <c r="C3647" s="16" t="s">
        <v>44</v>
      </c>
      <c r="D3647" s="16" t="s">
        <v>24</v>
      </c>
      <c r="E3647" s="188" t="s">
        <v>5508</v>
      </c>
    </row>
    <row r="3648" spans="1:5" x14ac:dyDescent="0.25">
      <c r="A3648" s="356">
        <v>39426</v>
      </c>
      <c r="B3648" s="16" t="s">
        <v>3297</v>
      </c>
      <c r="C3648" s="16" t="s">
        <v>44</v>
      </c>
      <c r="D3648" s="16" t="s">
        <v>24</v>
      </c>
      <c r="E3648" s="188" t="s">
        <v>8989</v>
      </c>
    </row>
    <row r="3649" spans="1:5" x14ac:dyDescent="0.25">
      <c r="A3649" s="356">
        <v>39429</v>
      </c>
      <c r="B3649" s="16" t="s">
        <v>3298</v>
      </c>
      <c r="C3649" s="16" t="s">
        <v>44</v>
      </c>
      <c r="D3649" s="16" t="s">
        <v>24</v>
      </c>
      <c r="E3649" s="188" t="s">
        <v>8441</v>
      </c>
    </row>
    <row r="3650" spans="1:5" x14ac:dyDescent="0.25">
      <c r="A3650" s="356">
        <v>39428</v>
      </c>
      <c r="B3650" s="16" t="s">
        <v>3299</v>
      </c>
      <c r="C3650" s="16" t="s">
        <v>44</v>
      </c>
      <c r="D3650" s="16" t="s">
        <v>24</v>
      </c>
      <c r="E3650" s="188" t="s">
        <v>6461</v>
      </c>
    </row>
    <row r="3651" spans="1:5" x14ac:dyDescent="0.25">
      <c r="A3651" s="356">
        <v>39572</v>
      </c>
      <c r="B3651" s="16" t="s">
        <v>3300</v>
      </c>
      <c r="C3651" s="16" t="s">
        <v>44</v>
      </c>
      <c r="D3651" s="16" t="s">
        <v>24</v>
      </c>
      <c r="E3651" s="188" t="s">
        <v>8990</v>
      </c>
    </row>
    <row r="3652" spans="1:5" x14ac:dyDescent="0.25">
      <c r="A3652" s="356">
        <v>39570</v>
      </c>
      <c r="B3652" s="16" t="s">
        <v>3301</v>
      </c>
      <c r="C3652" s="16" t="s">
        <v>44</v>
      </c>
      <c r="D3652" s="16" t="s">
        <v>24</v>
      </c>
      <c r="E3652" s="188" t="s">
        <v>8910</v>
      </c>
    </row>
    <row r="3653" spans="1:5" x14ac:dyDescent="0.25">
      <c r="A3653" s="356">
        <v>39569</v>
      </c>
      <c r="B3653" s="16" t="s">
        <v>3302</v>
      </c>
      <c r="C3653" s="16" t="s">
        <v>44</v>
      </c>
      <c r="D3653" s="16" t="s">
        <v>24</v>
      </c>
      <c r="E3653" s="188" t="s">
        <v>6763</v>
      </c>
    </row>
    <row r="3654" spans="1:5" x14ac:dyDescent="0.25">
      <c r="A3654" s="356">
        <v>11552</v>
      </c>
      <c r="B3654" s="16" t="s">
        <v>8991</v>
      </c>
      <c r="C3654" s="16" t="s">
        <v>44</v>
      </c>
      <c r="D3654" s="16" t="s">
        <v>24</v>
      </c>
      <c r="E3654" s="188" t="s">
        <v>7867</v>
      </c>
    </row>
    <row r="3655" spans="1:5" x14ac:dyDescent="0.25">
      <c r="A3655" s="356">
        <v>40598</v>
      </c>
      <c r="B3655" s="16" t="s">
        <v>3303</v>
      </c>
      <c r="C3655" s="16" t="s">
        <v>48</v>
      </c>
      <c r="D3655" s="16" t="s">
        <v>27</v>
      </c>
      <c r="E3655" s="188" t="s">
        <v>6420</v>
      </c>
    </row>
    <row r="3656" spans="1:5" x14ac:dyDescent="0.25">
      <c r="A3656" s="356">
        <v>39029</v>
      </c>
      <c r="B3656" s="16" t="s">
        <v>3304</v>
      </c>
      <c r="C3656" s="16" t="s">
        <v>44</v>
      </c>
      <c r="D3656" s="16" t="s">
        <v>24</v>
      </c>
      <c r="E3656" s="188" t="s">
        <v>5432</v>
      </c>
    </row>
    <row r="3657" spans="1:5" x14ac:dyDescent="0.25">
      <c r="A3657" s="356">
        <v>39028</v>
      </c>
      <c r="B3657" s="16" t="s">
        <v>3305</v>
      </c>
      <c r="C3657" s="16" t="s">
        <v>44</v>
      </c>
      <c r="D3657" s="16" t="s">
        <v>24</v>
      </c>
      <c r="E3657" s="188" t="s">
        <v>8992</v>
      </c>
    </row>
    <row r="3658" spans="1:5" x14ac:dyDescent="0.25">
      <c r="A3658" s="356">
        <v>39328</v>
      </c>
      <c r="B3658" s="16" t="s">
        <v>3306</v>
      </c>
      <c r="C3658" s="16" t="s">
        <v>44</v>
      </c>
      <c r="D3658" s="16" t="s">
        <v>24</v>
      </c>
      <c r="E3658" s="188" t="s">
        <v>8728</v>
      </c>
    </row>
    <row r="3659" spans="1:5" x14ac:dyDescent="0.25">
      <c r="A3659" s="356">
        <v>38541</v>
      </c>
      <c r="B3659" s="16" t="s">
        <v>3307</v>
      </c>
      <c r="C3659" s="16" t="s">
        <v>23</v>
      </c>
      <c r="D3659" s="16" t="s">
        <v>27</v>
      </c>
      <c r="E3659" s="188" t="s">
        <v>8993</v>
      </c>
    </row>
    <row r="3660" spans="1:5" x14ac:dyDescent="0.25">
      <c r="A3660" s="356">
        <v>38542</v>
      </c>
      <c r="B3660" s="16" t="s">
        <v>3308</v>
      </c>
      <c r="C3660" s="16" t="s">
        <v>23</v>
      </c>
      <c r="D3660" s="16" t="s">
        <v>27</v>
      </c>
      <c r="E3660" s="188" t="s">
        <v>8994</v>
      </c>
    </row>
    <row r="3661" spans="1:5" x14ac:dyDescent="0.25">
      <c r="A3661" s="356">
        <v>38543</v>
      </c>
      <c r="B3661" s="16" t="s">
        <v>3309</v>
      </c>
      <c r="C3661" s="16" t="s">
        <v>23</v>
      </c>
      <c r="D3661" s="16" t="s">
        <v>27</v>
      </c>
      <c r="E3661" s="188" t="s">
        <v>8995</v>
      </c>
    </row>
    <row r="3662" spans="1:5" x14ac:dyDescent="0.25">
      <c r="A3662" s="356">
        <v>40406</v>
      </c>
      <c r="B3662" s="16" t="s">
        <v>3310</v>
      </c>
      <c r="C3662" s="16" t="s">
        <v>23</v>
      </c>
      <c r="D3662" s="16" t="s">
        <v>27</v>
      </c>
      <c r="E3662" s="188" t="s">
        <v>6543</v>
      </c>
    </row>
    <row r="3663" spans="1:5" x14ac:dyDescent="0.25">
      <c r="A3663" s="356">
        <v>40789</v>
      </c>
      <c r="B3663" s="16" t="s">
        <v>3311</v>
      </c>
      <c r="C3663" s="16" t="s">
        <v>23</v>
      </c>
      <c r="D3663" s="16" t="s">
        <v>27</v>
      </c>
      <c r="E3663" s="188" t="s">
        <v>6544</v>
      </c>
    </row>
    <row r="3664" spans="1:5" x14ac:dyDescent="0.25">
      <c r="A3664" s="356">
        <v>40791</v>
      </c>
      <c r="B3664" s="16" t="s">
        <v>3312</v>
      </c>
      <c r="C3664" s="16" t="s">
        <v>23</v>
      </c>
      <c r="D3664" s="16" t="s">
        <v>27</v>
      </c>
      <c r="E3664" s="188" t="s">
        <v>6545</v>
      </c>
    </row>
    <row r="3665" spans="1:5" x14ac:dyDescent="0.25">
      <c r="A3665" s="356">
        <v>11651</v>
      </c>
      <c r="B3665" s="16" t="s">
        <v>3313</v>
      </c>
      <c r="C3665" s="16" t="s">
        <v>23</v>
      </c>
      <c r="D3665" s="16" t="s">
        <v>27</v>
      </c>
      <c r="E3665" s="188" t="s">
        <v>6546</v>
      </c>
    </row>
    <row r="3666" spans="1:5" x14ac:dyDescent="0.25">
      <c r="A3666" s="356">
        <v>42002</v>
      </c>
      <c r="B3666" s="16" t="s">
        <v>3314</v>
      </c>
      <c r="C3666" s="16" t="s">
        <v>23</v>
      </c>
      <c r="D3666" s="16" t="s">
        <v>27</v>
      </c>
      <c r="E3666" s="188" t="s">
        <v>8996</v>
      </c>
    </row>
    <row r="3667" spans="1:5" x14ac:dyDescent="0.25">
      <c r="A3667" s="356">
        <v>40435</v>
      </c>
      <c r="B3667" s="16" t="s">
        <v>3315</v>
      </c>
      <c r="C3667" s="16" t="s">
        <v>23</v>
      </c>
      <c r="D3667" s="16" t="s">
        <v>27</v>
      </c>
      <c r="E3667" s="188" t="s">
        <v>8997</v>
      </c>
    </row>
    <row r="3668" spans="1:5" x14ac:dyDescent="0.25">
      <c r="A3668" s="356">
        <v>39012</v>
      </c>
      <c r="B3668" s="16" t="s">
        <v>3316</v>
      </c>
      <c r="C3668" s="16" t="s">
        <v>23</v>
      </c>
      <c r="D3668" s="16" t="s">
        <v>27</v>
      </c>
      <c r="E3668" s="188" t="s">
        <v>8998</v>
      </c>
    </row>
    <row r="3669" spans="1:5" x14ac:dyDescent="0.25">
      <c r="A3669" s="356">
        <v>13617</v>
      </c>
      <c r="B3669" s="16" t="s">
        <v>3317</v>
      </c>
      <c r="C3669" s="16" t="s">
        <v>23</v>
      </c>
      <c r="D3669" s="16" t="s">
        <v>24</v>
      </c>
      <c r="E3669" s="188" t="s">
        <v>8999</v>
      </c>
    </row>
    <row r="3670" spans="1:5" x14ac:dyDescent="0.25">
      <c r="A3670" s="356">
        <v>5327</v>
      </c>
      <c r="B3670" s="16" t="s">
        <v>3318</v>
      </c>
      <c r="C3670" s="16" t="s">
        <v>48</v>
      </c>
      <c r="D3670" s="16" t="s">
        <v>24</v>
      </c>
      <c r="E3670" s="188" t="s">
        <v>9000</v>
      </c>
    </row>
    <row r="3671" spans="1:5" x14ac:dyDescent="0.25">
      <c r="A3671" s="356">
        <v>35274</v>
      </c>
      <c r="B3671" s="16" t="s">
        <v>9001</v>
      </c>
      <c r="C3671" s="16" t="s">
        <v>44</v>
      </c>
      <c r="D3671" s="16" t="s">
        <v>24</v>
      </c>
      <c r="E3671" s="188" t="s">
        <v>9002</v>
      </c>
    </row>
    <row r="3672" spans="1:5" x14ac:dyDescent="0.25">
      <c r="A3672" s="356">
        <v>35275</v>
      </c>
      <c r="B3672" s="16" t="s">
        <v>9003</v>
      </c>
      <c r="C3672" s="16" t="s">
        <v>44</v>
      </c>
      <c r="D3672" s="16" t="s">
        <v>24</v>
      </c>
      <c r="E3672" s="188" t="s">
        <v>9004</v>
      </c>
    </row>
    <row r="3673" spans="1:5" x14ac:dyDescent="0.25">
      <c r="A3673" s="356">
        <v>35276</v>
      </c>
      <c r="B3673" s="16" t="s">
        <v>9005</v>
      </c>
      <c r="C3673" s="16" t="s">
        <v>44</v>
      </c>
      <c r="D3673" s="16" t="s">
        <v>24</v>
      </c>
      <c r="E3673" s="188" t="s">
        <v>9006</v>
      </c>
    </row>
    <row r="3674" spans="1:5" x14ac:dyDescent="0.25">
      <c r="A3674" s="356">
        <v>38386</v>
      </c>
      <c r="B3674" s="16" t="s">
        <v>3319</v>
      </c>
      <c r="C3674" s="16" t="s">
        <v>23</v>
      </c>
      <c r="D3674" s="16" t="s">
        <v>24</v>
      </c>
      <c r="E3674" s="188" t="s">
        <v>6292</v>
      </c>
    </row>
    <row r="3675" spans="1:5" x14ac:dyDescent="0.25">
      <c r="A3675" s="356">
        <v>11091</v>
      </c>
      <c r="B3675" s="16" t="s">
        <v>3320</v>
      </c>
      <c r="C3675" s="16" t="s">
        <v>23</v>
      </c>
      <c r="D3675" s="16" t="s">
        <v>24</v>
      </c>
      <c r="E3675" s="188" t="s">
        <v>6092</v>
      </c>
    </row>
    <row r="3676" spans="1:5" x14ac:dyDescent="0.25">
      <c r="A3676" s="356">
        <v>37586</v>
      </c>
      <c r="B3676" s="16" t="s">
        <v>3321</v>
      </c>
      <c r="C3676" s="16" t="s">
        <v>2067</v>
      </c>
      <c r="D3676" s="16" t="s">
        <v>27</v>
      </c>
      <c r="E3676" s="188" t="s">
        <v>9007</v>
      </c>
    </row>
    <row r="3677" spans="1:5" x14ac:dyDescent="0.25">
      <c r="A3677" s="356">
        <v>37395</v>
      </c>
      <c r="B3677" s="16" t="s">
        <v>3322</v>
      </c>
      <c r="C3677" s="16" t="s">
        <v>2067</v>
      </c>
      <c r="D3677" s="16" t="s">
        <v>27</v>
      </c>
      <c r="E3677" s="188" t="s">
        <v>9008</v>
      </c>
    </row>
    <row r="3678" spans="1:5" x14ac:dyDescent="0.25">
      <c r="A3678" s="356">
        <v>14147</v>
      </c>
      <c r="B3678" s="16" t="s">
        <v>3323</v>
      </c>
      <c r="C3678" s="16" t="s">
        <v>2067</v>
      </c>
      <c r="D3678" s="16" t="s">
        <v>27</v>
      </c>
      <c r="E3678" s="188" t="s">
        <v>9009</v>
      </c>
    </row>
    <row r="3679" spans="1:5" x14ac:dyDescent="0.25">
      <c r="A3679" s="356">
        <v>37396</v>
      </c>
      <c r="B3679" s="16" t="s">
        <v>3324</v>
      </c>
      <c r="C3679" s="16" t="s">
        <v>2067</v>
      </c>
      <c r="D3679" s="16" t="s">
        <v>27</v>
      </c>
      <c r="E3679" s="188" t="s">
        <v>9010</v>
      </c>
    </row>
    <row r="3680" spans="1:5" x14ac:dyDescent="0.25">
      <c r="A3680" s="356">
        <v>37397</v>
      </c>
      <c r="B3680" s="16" t="s">
        <v>3325</v>
      </c>
      <c r="C3680" s="16" t="s">
        <v>2067</v>
      </c>
      <c r="D3680" s="16" t="s">
        <v>27</v>
      </c>
      <c r="E3680" s="188" t="s">
        <v>9011</v>
      </c>
    </row>
    <row r="3681" spans="1:5" x14ac:dyDescent="0.25">
      <c r="A3681" s="356">
        <v>43606</v>
      </c>
      <c r="B3681" s="16" t="s">
        <v>9012</v>
      </c>
      <c r="C3681" s="16" t="s">
        <v>23</v>
      </c>
      <c r="D3681" s="16" t="s">
        <v>24</v>
      </c>
      <c r="E3681" s="188" t="s">
        <v>7785</v>
      </c>
    </row>
    <row r="3682" spans="1:5" x14ac:dyDescent="0.25">
      <c r="A3682" s="356">
        <v>444</v>
      </c>
      <c r="B3682" s="16" t="s">
        <v>3326</v>
      </c>
      <c r="C3682" s="16" t="s">
        <v>23</v>
      </c>
      <c r="D3682" s="16" t="s">
        <v>27</v>
      </c>
      <c r="E3682" s="188" t="s">
        <v>5526</v>
      </c>
    </row>
    <row r="3683" spans="1:5" x14ac:dyDescent="0.25">
      <c r="A3683" s="356">
        <v>445</v>
      </c>
      <c r="B3683" s="16" t="s">
        <v>3327</v>
      </c>
      <c r="C3683" s="16" t="s">
        <v>23</v>
      </c>
      <c r="D3683" s="16" t="s">
        <v>27</v>
      </c>
      <c r="E3683" s="188" t="s">
        <v>6137</v>
      </c>
    </row>
    <row r="3684" spans="1:5" x14ac:dyDescent="0.25">
      <c r="A3684" s="356">
        <v>4783</v>
      </c>
      <c r="B3684" s="16" t="s">
        <v>3328</v>
      </c>
      <c r="C3684" s="16" t="s">
        <v>29</v>
      </c>
      <c r="D3684" s="16" t="s">
        <v>33</v>
      </c>
      <c r="E3684" s="188" t="s">
        <v>5830</v>
      </c>
    </row>
    <row r="3685" spans="1:5" x14ac:dyDescent="0.25">
      <c r="A3685" s="356">
        <v>41079</v>
      </c>
      <c r="B3685" s="16" t="s">
        <v>3329</v>
      </c>
      <c r="C3685" s="16" t="s">
        <v>206</v>
      </c>
      <c r="D3685" s="16" t="s">
        <v>24</v>
      </c>
      <c r="E3685" s="188" t="s">
        <v>7108</v>
      </c>
    </row>
    <row r="3686" spans="1:5" x14ac:dyDescent="0.25">
      <c r="A3686" s="356">
        <v>12874</v>
      </c>
      <c r="B3686" s="16" t="s">
        <v>3330</v>
      </c>
      <c r="C3686" s="16" t="s">
        <v>29</v>
      </c>
      <c r="D3686" s="16" t="s">
        <v>24</v>
      </c>
      <c r="E3686" s="188" t="s">
        <v>9013</v>
      </c>
    </row>
    <row r="3687" spans="1:5" x14ac:dyDescent="0.25">
      <c r="A3687" s="356">
        <v>41082</v>
      </c>
      <c r="B3687" s="16" t="s">
        <v>3331</v>
      </c>
      <c r="C3687" s="16" t="s">
        <v>206</v>
      </c>
      <c r="D3687" s="16" t="s">
        <v>24</v>
      </c>
      <c r="E3687" s="188" t="s">
        <v>9014</v>
      </c>
    </row>
    <row r="3688" spans="1:5" x14ac:dyDescent="0.25">
      <c r="A3688" s="356">
        <v>4785</v>
      </c>
      <c r="B3688" s="16" t="s">
        <v>3332</v>
      </c>
      <c r="C3688" s="16" t="s">
        <v>29</v>
      </c>
      <c r="D3688" s="16" t="s">
        <v>24</v>
      </c>
      <c r="E3688" s="188" t="s">
        <v>5907</v>
      </c>
    </row>
    <row r="3689" spans="1:5" x14ac:dyDescent="0.25">
      <c r="A3689" s="356">
        <v>41081</v>
      </c>
      <c r="B3689" s="16" t="s">
        <v>3333</v>
      </c>
      <c r="C3689" s="16" t="s">
        <v>206</v>
      </c>
      <c r="D3689" s="16" t="s">
        <v>24</v>
      </c>
      <c r="E3689" s="188" t="s">
        <v>9015</v>
      </c>
    </row>
    <row r="3690" spans="1:5" x14ac:dyDescent="0.25">
      <c r="A3690" s="356">
        <v>4801</v>
      </c>
      <c r="B3690" s="16" t="s">
        <v>3334</v>
      </c>
      <c r="C3690" s="16" t="s">
        <v>26</v>
      </c>
      <c r="D3690" s="16" t="s">
        <v>24</v>
      </c>
      <c r="E3690" s="188" t="s">
        <v>7959</v>
      </c>
    </row>
    <row r="3691" spans="1:5" x14ac:dyDescent="0.25">
      <c r="A3691" s="356">
        <v>4794</v>
      </c>
      <c r="B3691" s="16" t="s">
        <v>3335</v>
      </c>
      <c r="C3691" s="16" t="s">
        <v>26</v>
      </c>
      <c r="D3691" s="16" t="s">
        <v>24</v>
      </c>
      <c r="E3691" s="188" t="s">
        <v>9016</v>
      </c>
    </row>
    <row r="3692" spans="1:5" x14ac:dyDescent="0.25">
      <c r="A3692" s="356">
        <v>4796</v>
      </c>
      <c r="B3692" s="16" t="s">
        <v>3336</v>
      </c>
      <c r="C3692" s="16" t="s">
        <v>26</v>
      </c>
      <c r="D3692" s="16" t="s">
        <v>24</v>
      </c>
      <c r="E3692" s="188" t="s">
        <v>9017</v>
      </c>
    </row>
    <row r="3693" spans="1:5" x14ac:dyDescent="0.25">
      <c r="A3693" s="356">
        <v>4800</v>
      </c>
      <c r="B3693" s="16" t="s">
        <v>3337</v>
      </c>
      <c r="C3693" s="16" t="s">
        <v>26</v>
      </c>
      <c r="D3693" s="16" t="s">
        <v>24</v>
      </c>
      <c r="E3693" s="188" t="s">
        <v>9018</v>
      </c>
    </row>
    <row r="3694" spans="1:5" x14ac:dyDescent="0.25">
      <c r="A3694" s="356">
        <v>4795</v>
      </c>
      <c r="B3694" s="16" t="s">
        <v>3338</v>
      </c>
      <c r="C3694" s="16" t="s">
        <v>26</v>
      </c>
      <c r="D3694" s="16" t="s">
        <v>24</v>
      </c>
      <c r="E3694" s="188" t="s">
        <v>9019</v>
      </c>
    </row>
    <row r="3695" spans="1:5" x14ac:dyDescent="0.25">
      <c r="A3695" s="356">
        <v>39694</v>
      </c>
      <c r="B3695" s="16" t="s">
        <v>3339</v>
      </c>
      <c r="C3695" s="16" t="s">
        <v>26</v>
      </c>
      <c r="D3695" s="16" t="s">
        <v>24</v>
      </c>
      <c r="E3695" s="188" t="s">
        <v>9020</v>
      </c>
    </row>
    <row r="3696" spans="1:5" x14ac:dyDescent="0.25">
      <c r="A3696" s="356">
        <v>1292</v>
      </c>
      <c r="B3696" s="16" t="s">
        <v>3340</v>
      </c>
      <c r="C3696" s="16" t="s">
        <v>26</v>
      </c>
      <c r="D3696" s="16" t="s">
        <v>24</v>
      </c>
      <c r="E3696" s="188" t="s">
        <v>6355</v>
      </c>
    </row>
    <row r="3697" spans="1:5" x14ac:dyDescent="0.25">
      <c r="A3697" s="356">
        <v>1287</v>
      </c>
      <c r="B3697" s="16" t="s">
        <v>3341</v>
      </c>
      <c r="C3697" s="16" t="s">
        <v>26</v>
      </c>
      <c r="D3697" s="16" t="s">
        <v>33</v>
      </c>
      <c r="E3697" s="188" t="s">
        <v>9021</v>
      </c>
    </row>
    <row r="3698" spans="1:5" x14ac:dyDescent="0.25">
      <c r="A3698" s="356">
        <v>1297</v>
      </c>
      <c r="B3698" s="16" t="s">
        <v>3342</v>
      </c>
      <c r="C3698" s="16" t="s">
        <v>26</v>
      </c>
      <c r="D3698" s="16" t="s">
        <v>24</v>
      </c>
      <c r="E3698" s="188" t="s">
        <v>8010</v>
      </c>
    </row>
    <row r="3699" spans="1:5" x14ac:dyDescent="0.25">
      <c r="A3699" s="356">
        <v>4786</v>
      </c>
      <c r="B3699" s="16" t="s">
        <v>3343</v>
      </c>
      <c r="C3699" s="16" t="s">
        <v>26</v>
      </c>
      <c r="D3699" s="16" t="s">
        <v>27</v>
      </c>
      <c r="E3699" s="188" t="s">
        <v>9022</v>
      </c>
    </row>
    <row r="3700" spans="1:5" x14ac:dyDescent="0.25">
      <c r="A3700" s="356">
        <v>10840</v>
      </c>
      <c r="B3700" s="16" t="s">
        <v>3344</v>
      </c>
      <c r="C3700" s="16" t="s">
        <v>26</v>
      </c>
      <c r="D3700" s="16" t="s">
        <v>33</v>
      </c>
      <c r="E3700" s="188" t="s">
        <v>9023</v>
      </c>
    </row>
    <row r="3701" spans="1:5" x14ac:dyDescent="0.25">
      <c r="A3701" s="356">
        <v>10841</v>
      </c>
      <c r="B3701" s="16" t="s">
        <v>3345</v>
      </c>
      <c r="C3701" s="16" t="s">
        <v>26</v>
      </c>
      <c r="D3701" s="16" t="s">
        <v>24</v>
      </c>
      <c r="E3701" s="188" t="s">
        <v>6556</v>
      </c>
    </row>
    <row r="3702" spans="1:5" x14ac:dyDescent="0.25">
      <c r="A3702" s="356">
        <v>25980</v>
      </c>
      <c r="B3702" s="16" t="s">
        <v>3346</v>
      </c>
      <c r="C3702" s="16" t="s">
        <v>26</v>
      </c>
      <c r="D3702" s="16" t="s">
        <v>24</v>
      </c>
      <c r="E3702" s="188" t="s">
        <v>9024</v>
      </c>
    </row>
    <row r="3703" spans="1:5" x14ac:dyDescent="0.25">
      <c r="A3703" s="356">
        <v>10842</v>
      </c>
      <c r="B3703" s="16" t="s">
        <v>3347</v>
      </c>
      <c r="C3703" s="16" t="s">
        <v>26</v>
      </c>
      <c r="D3703" s="16" t="s">
        <v>24</v>
      </c>
      <c r="E3703" s="188" t="s">
        <v>7743</v>
      </c>
    </row>
    <row r="3704" spans="1:5" x14ac:dyDescent="0.25">
      <c r="A3704" s="356">
        <v>21108</v>
      </c>
      <c r="B3704" s="16" t="s">
        <v>3348</v>
      </c>
      <c r="C3704" s="16" t="s">
        <v>26</v>
      </c>
      <c r="D3704" s="16" t="s">
        <v>24</v>
      </c>
      <c r="E3704" s="188" t="s">
        <v>7588</v>
      </c>
    </row>
    <row r="3705" spans="1:5" x14ac:dyDescent="0.25">
      <c r="A3705" s="356">
        <v>38180</v>
      </c>
      <c r="B3705" s="16" t="s">
        <v>3349</v>
      </c>
      <c r="C3705" s="16" t="s">
        <v>26</v>
      </c>
      <c r="D3705" s="16" t="s">
        <v>24</v>
      </c>
      <c r="E3705" s="188" t="s">
        <v>9025</v>
      </c>
    </row>
    <row r="3706" spans="1:5" x14ac:dyDescent="0.25">
      <c r="A3706" s="356">
        <v>40648</v>
      </c>
      <c r="B3706" s="16" t="s">
        <v>3350</v>
      </c>
      <c r="C3706" s="16" t="s">
        <v>26</v>
      </c>
      <c r="D3706" s="16" t="s">
        <v>27</v>
      </c>
      <c r="E3706" s="188" t="s">
        <v>9026</v>
      </c>
    </row>
    <row r="3707" spans="1:5" x14ac:dyDescent="0.25">
      <c r="A3707" s="356">
        <v>40649</v>
      </c>
      <c r="B3707" s="16" t="s">
        <v>3351</v>
      </c>
      <c r="C3707" s="16" t="s">
        <v>26</v>
      </c>
      <c r="D3707" s="16" t="s">
        <v>27</v>
      </c>
      <c r="E3707" s="188" t="s">
        <v>9027</v>
      </c>
    </row>
    <row r="3708" spans="1:5" x14ac:dyDescent="0.25">
      <c r="A3708" s="356">
        <v>40650</v>
      </c>
      <c r="B3708" s="16" t="s">
        <v>3352</v>
      </c>
      <c r="C3708" s="16" t="s">
        <v>26</v>
      </c>
      <c r="D3708" s="16" t="s">
        <v>27</v>
      </c>
      <c r="E3708" s="188" t="s">
        <v>9028</v>
      </c>
    </row>
    <row r="3709" spans="1:5" x14ac:dyDescent="0.25">
      <c r="A3709" s="356">
        <v>40651</v>
      </c>
      <c r="B3709" s="16" t="s">
        <v>3353</v>
      </c>
      <c r="C3709" s="16" t="s">
        <v>26</v>
      </c>
      <c r="D3709" s="16" t="s">
        <v>27</v>
      </c>
      <c r="E3709" s="188" t="s">
        <v>9029</v>
      </c>
    </row>
    <row r="3710" spans="1:5" x14ac:dyDescent="0.25">
      <c r="A3710" s="356">
        <v>40652</v>
      </c>
      <c r="B3710" s="16" t="s">
        <v>3354</v>
      </c>
      <c r="C3710" s="16" t="s">
        <v>26</v>
      </c>
      <c r="D3710" s="16" t="s">
        <v>27</v>
      </c>
      <c r="E3710" s="188" t="s">
        <v>9030</v>
      </c>
    </row>
    <row r="3711" spans="1:5" x14ac:dyDescent="0.25">
      <c r="A3711" s="356">
        <v>40647</v>
      </c>
      <c r="B3711" s="16" t="s">
        <v>3355</v>
      </c>
      <c r="C3711" s="16" t="s">
        <v>26</v>
      </c>
      <c r="D3711" s="16" t="s">
        <v>27</v>
      </c>
      <c r="E3711" s="188" t="s">
        <v>9031</v>
      </c>
    </row>
    <row r="3712" spans="1:5" x14ac:dyDescent="0.25">
      <c r="A3712" s="356">
        <v>40653</v>
      </c>
      <c r="B3712" s="16" t="s">
        <v>3356</v>
      </c>
      <c r="C3712" s="16" t="s">
        <v>26</v>
      </c>
      <c r="D3712" s="16" t="s">
        <v>27</v>
      </c>
      <c r="E3712" s="188" t="s">
        <v>9032</v>
      </c>
    </row>
    <row r="3713" spans="1:5" x14ac:dyDescent="0.25">
      <c r="A3713" s="356">
        <v>36178</v>
      </c>
      <c r="B3713" s="16" t="s">
        <v>3357</v>
      </c>
      <c r="C3713" s="16" t="s">
        <v>23</v>
      </c>
      <c r="D3713" s="16" t="s">
        <v>24</v>
      </c>
      <c r="E3713" s="188" t="s">
        <v>5642</v>
      </c>
    </row>
    <row r="3714" spans="1:5" x14ac:dyDescent="0.25">
      <c r="A3714" s="356">
        <v>38195</v>
      </c>
      <c r="B3714" s="16" t="s">
        <v>3358</v>
      </c>
      <c r="C3714" s="16" t="s">
        <v>26</v>
      </c>
      <c r="D3714" s="16" t="s">
        <v>24</v>
      </c>
      <c r="E3714" s="188" t="s">
        <v>8300</v>
      </c>
    </row>
    <row r="3715" spans="1:5" x14ac:dyDescent="0.25">
      <c r="A3715" s="356">
        <v>38181</v>
      </c>
      <c r="B3715" s="16" t="s">
        <v>3359</v>
      </c>
      <c r="C3715" s="16" t="s">
        <v>26</v>
      </c>
      <c r="D3715" s="16" t="s">
        <v>24</v>
      </c>
      <c r="E3715" s="188" t="s">
        <v>9033</v>
      </c>
    </row>
    <row r="3716" spans="1:5" x14ac:dyDescent="0.25">
      <c r="A3716" s="356">
        <v>38182</v>
      </c>
      <c r="B3716" s="16" t="s">
        <v>3360</v>
      </c>
      <c r="C3716" s="16" t="s">
        <v>26</v>
      </c>
      <c r="D3716" s="16" t="s">
        <v>24</v>
      </c>
      <c r="E3716" s="188" t="s">
        <v>6071</v>
      </c>
    </row>
    <row r="3717" spans="1:5" x14ac:dyDescent="0.25">
      <c r="A3717" s="356">
        <v>38186</v>
      </c>
      <c r="B3717" s="16" t="s">
        <v>3361</v>
      </c>
      <c r="C3717" s="16" t="s">
        <v>26</v>
      </c>
      <c r="D3717" s="16" t="s">
        <v>24</v>
      </c>
      <c r="E3717" s="188" t="s">
        <v>9034</v>
      </c>
    </row>
    <row r="3718" spans="1:5" x14ac:dyDescent="0.25">
      <c r="A3718" s="356">
        <v>38185</v>
      </c>
      <c r="B3718" s="16" t="s">
        <v>3362</v>
      </c>
      <c r="C3718" s="16" t="s">
        <v>26</v>
      </c>
      <c r="D3718" s="16" t="s">
        <v>24</v>
      </c>
      <c r="E3718" s="188" t="s">
        <v>9035</v>
      </c>
    </row>
    <row r="3719" spans="1:5" x14ac:dyDescent="0.25">
      <c r="A3719" s="356">
        <v>40654</v>
      </c>
      <c r="B3719" s="16" t="s">
        <v>3363</v>
      </c>
      <c r="C3719" s="16" t="s">
        <v>26</v>
      </c>
      <c r="D3719" s="16" t="s">
        <v>27</v>
      </c>
      <c r="E3719" s="188" t="s">
        <v>9036</v>
      </c>
    </row>
    <row r="3720" spans="1:5" x14ac:dyDescent="0.25">
      <c r="A3720" s="356">
        <v>25981</v>
      </c>
      <c r="B3720" s="16" t="s">
        <v>3364</v>
      </c>
      <c r="C3720" s="16" t="s">
        <v>26</v>
      </c>
      <c r="D3720" s="16" t="s">
        <v>24</v>
      </c>
      <c r="E3720" s="188" t="s">
        <v>9037</v>
      </c>
    </row>
    <row r="3721" spans="1:5" x14ac:dyDescent="0.25">
      <c r="A3721" s="356">
        <v>4822</v>
      </c>
      <c r="B3721" s="16" t="s">
        <v>3365</v>
      </c>
      <c r="C3721" s="16" t="s">
        <v>26</v>
      </c>
      <c r="D3721" s="16" t="s">
        <v>24</v>
      </c>
      <c r="E3721" s="188" t="s">
        <v>9038</v>
      </c>
    </row>
    <row r="3722" spans="1:5" x14ac:dyDescent="0.25">
      <c r="A3722" s="356">
        <v>4818</v>
      </c>
      <c r="B3722" s="16" t="s">
        <v>3366</v>
      </c>
      <c r="C3722" s="16" t="s">
        <v>26</v>
      </c>
      <c r="D3722" s="16" t="s">
        <v>33</v>
      </c>
      <c r="E3722" s="188" t="s">
        <v>9039</v>
      </c>
    </row>
    <row r="3723" spans="1:5" x14ac:dyDescent="0.25">
      <c r="A3723" s="356">
        <v>39567</v>
      </c>
      <c r="B3723" s="16" t="s">
        <v>9040</v>
      </c>
      <c r="C3723" s="16" t="s">
        <v>26</v>
      </c>
      <c r="D3723" s="16" t="s">
        <v>24</v>
      </c>
      <c r="E3723" s="188" t="s">
        <v>9041</v>
      </c>
    </row>
    <row r="3724" spans="1:5" x14ac:dyDescent="0.25">
      <c r="A3724" s="356">
        <v>39566</v>
      </c>
      <c r="B3724" s="16" t="s">
        <v>9042</v>
      </c>
      <c r="C3724" s="16" t="s">
        <v>26</v>
      </c>
      <c r="D3724" s="16" t="s">
        <v>24</v>
      </c>
      <c r="E3724" s="188" t="s">
        <v>9043</v>
      </c>
    </row>
    <row r="3725" spans="1:5" x14ac:dyDescent="0.25">
      <c r="A3725" s="356">
        <v>39416</v>
      </c>
      <c r="B3725" s="16" t="s">
        <v>9044</v>
      </c>
      <c r="C3725" s="16" t="s">
        <v>26</v>
      </c>
      <c r="D3725" s="16" t="s">
        <v>24</v>
      </c>
      <c r="E3725" s="188" t="s">
        <v>6758</v>
      </c>
    </row>
    <row r="3726" spans="1:5" x14ac:dyDescent="0.25">
      <c r="A3726" s="356">
        <v>39417</v>
      </c>
      <c r="B3726" s="16" t="s">
        <v>9045</v>
      </c>
      <c r="C3726" s="16" t="s">
        <v>26</v>
      </c>
      <c r="D3726" s="16" t="s">
        <v>24</v>
      </c>
      <c r="E3726" s="188" t="s">
        <v>9046</v>
      </c>
    </row>
    <row r="3727" spans="1:5" x14ac:dyDescent="0.25">
      <c r="A3727" s="356">
        <v>39414</v>
      </c>
      <c r="B3727" s="16" t="s">
        <v>9047</v>
      </c>
      <c r="C3727" s="16" t="s">
        <v>26</v>
      </c>
      <c r="D3727" s="16" t="s">
        <v>24</v>
      </c>
      <c r="E3727" s="188" t="s">
        <v>7773</v>
      </c>
    </row>
    <row r="3728" spans="1:5" x14ac:dyDescent="0.25">
      <c r="A3728" s="356">
        <v>39415</v>
      </c>
      <c r="B3728" s="16" t="s">
        <v>9048</v>
      </c>
      <c r="C3728" s="16" t="s">
        <v>26</v>
      </c>
      <c r="D3728" s="16" t="s">
        <v>24</v>
      </c>
      <c r="E3728" s="188" t="s">
        <v>9049</v>
      </c>
    </row>
    <row r="3729" spans="1:5" x14ac:dyDescent="0.25">
      <c r="A3729" s="356">
        <v>39412</v>
      </c>
      <c r="B3729" s="16" t="s">
        <v>9050</v>
      </c>
      <c r="C3729" s="16" t="s">
        <v>26</v>
      </c>
      <c r="D3729" s="16" t="s">
        <v>33</v>
      </c>
      <c r="E3729" s="188" t="s">
        <v>5941</v>
      </c>
    </row>
    <row r="3730" spans="1:5" x14ac:dyDescent="0.25">
      <c r="A3730" s="356">
        <v>39413</v>
      </c>
      <c r="B3730" s="16" t="s">
        <v>9051</v>
      </c>
      <c r="C3730" s="16" t="s">
        <v>26</v>
      </c>
      <c r="D3730" s="16" t="s">
        <v>24</v>
      </c>
      <c r="E3730" s="188" t="s">
        <v>5976</v>
      </c>
    </row>
    <row r="3731" spans="1:5" x14ac:dyDescent="0.25">
      <c r="A3731" s="356">
        <v>11062</v>
      </c>
      <c r="B3731" s="16" t="s">
        <v>3367</v>
      </c>
      <c r="C3731" s="16" t="s">
        <v>26</v>
      </c>
      <c r="D3731" s="16" t="s">
        <v>24</v>
      </c>
      <c r="E3731" s="188" t="s">
        <v>9052</v>
      </c>
    </row>
    <row r="3732" spans="1:5" x14ac:dyDescent="0.25">
      <c r="A3732" s="356">
        <v>11063</v>
      </c>
      <c r="B3732" s="16" t="s">
        <v>3368</v>
      </c>
      <c r="C3732" s="16" t="s">
        <v>26</v>
      </c>
      <c r="D3732" s="16" t="s">
        <v>24</v>
      </c>
      <c r="E3732" s="188" t="s">
        <v>9053</v>
      </c>
    </row>
    <row r="3733" spans="1:5" x14ac:dyDescent="0.25">
      <c r="A3733" s="356">
        <v>13521</v>
      </c>
      <c r="B3733" s="16" t="s">
        <v>3369</v>
      </c>
      <c r="C3733" s="16" t="s">
        <v>23</v>
      </c>
      <c r="D3733" s="16" t="s">
        <v>24</v>
      </c>
      <c r="E3733" s="188" t="s">
        <v>9054</v>
      </c>
    </row>
    <row r="3734" spans="1:5" x14ac:dyDescent="0.25">
      <c r="A3734" s="356">
        <v>10851</v>
      </c>
      <c r="B3734" s="16" t="s">
        <v>3370</v>
      </c>
      <c r="C3734" s="16" t="s">
        <v>23</v>
      </c>
      <c r="D3734" s="16" t="s">
        <v>27</v>
      </c>
      <c r="E3734" s="188" t="s">
        <v>9055</v>
      </c>
    </row>
    <row r="3735" spans="1:5" x14ac:dyDescent="0.25">
      <c r="A3735" s="356">
        <v>39515</v>
      </c>
      <c r="B3735" s="16" t="s">
        <v>3371</v>
      </c>
      <c r="C3735" s="16" t="s">
        <v>23</v>
      </c>
      <c r="D3735" s="16" t="s">
        <v>27</v>
      </c>
      <c r="E3735" s="188" t="s">
        <v>9056</v>
      </c>
    </row>
    <row r="3736" spans="1:5" x14ac:dyDescent="0.25">
      <c r="A3736" s="356">
        <v>39516</v>
      </c>
      <c r="B3736" s="16" t="s">
        <v>3372</v>
      </c>
      <c r="C3736" s="16" t="s">
        <v>23</v>
      </c>
      <c r="D3736" s="16" t="s">
        <v>27</v>
      </c>
      <c r="E3736" s="188" t="s">
        <v>9057</v>
      </c>
    </row>
    <row r="3737" spans="1:5" x14ac:dyDescent="0.25">
      <c r="A3737" s="356">
        <v>39514</v>
      </c>
      <c r="B3737" s="16" t="s">
        <v>3373</v>
      </c>
      <c r="C3737" s="16" t="s">
        <v>23</v>
      </c>
      <c r="D3737" s="16" t="s">
        <v>27</v>
      </c>
      <c r="E3737" s="188" t="s">
        <v>8779</v>
      </c>
    </row>
    <row r="3738" spans="1:5" x14ac:dyDescent="0.25">
      <c r="A3738" s="356">
        <v>4812</v>
      </c>
      <c r="B3738" s="16" t="s">
        <v>9058</v>
      </c>
      <c r="C3738" s="16" t="s">
        <v>26</v>
      </c>
      <c r="D3738" s="16" t="s">
        <v>24</v>
      </c>
      <c r="E3738" s="188" t="s">
        <v>6260</v>
      </c>
    </row>
    <row r="3739" spans="1:5" x14ac:dyDescent="0.25">
      <c r="A3739" s="356">
        <v>10849</v>
      </c>
      <c r="B3739" s="16" t="s">
        <v>3374</v>
      </c>
      <c r="C3739" s="16" t="s">
        <v>23</v>
      </c>
      <c r="D3739" s="16" t="s">
        <v>24</v>
      </c>
      <c r="E3739" s="188" t="s">
        <v>9059</v>
      </c>
    </row>
    <row r="3740" spans="1:5" x14ac:dyDescent="0.25">
      <c r="A3740" s="356">
        <v>10848</v>
      </c>
      <c r="B3740" s="16" t="s">
        <v>3375</v>
      </c>
      <c r="C3740" s="16" t="s">
        <v>23</v>
      </c>
      <c r="D3740" s="16" t="s">
        <v>24</v>
      </c>
      <c r="E3740" s="188" t="s">
        <v>9060</v>
      </c>
    </row>
    <row r="3741" spans="1:5" x14ac:dyDescent="0.25">
      <c r="A3741" s="356">
        <v>4813</v>
      </c>
      <c r="B3741" s="16" t="s">
        <v>3376</v>
      </c>
      <c r="C3741" s="16" t="s">
        <v>26</v>
      </c>
      <c r="D3741" s="16" t="s">
        <v>33</v>
      </c>
      <c r="E3741" s="188" t="s">
        <v>9061</v>
      </c>
    </row>
    <row r="3742" spans="1:5" x14ac:dyDescent="0.25">
      <c r="A3742" s="356">
        <v>37560</v>
      </c>
      <c r="B3742" s="16" t="s">
        <v>3377</v>
      </c>
      <c r="C3742" s="16" t="s">
        <v>23</v>
      </c>
      <c r="D3742" s="16" t="s">
        <v>24</v>
      </c>
      <c r="E3742" s="188" t="s">
        <v>6152</v>
      </c>
    </row>
    <row r="3743" spans="1:5" x14ac:dyDescent="0.25">
      <c r="A3743" s="356">
        <v>37557</v>
      </c>
      <c r="B3743" s="16" t="s">
        <v>3378</v>
      </c>
      <c r="C3743" s="16" t="s">
        <v>23</v>
      </c>
      <c r="D3743" s="16" t="s">
        <v>24</v>
      </c>
      <c r="E3743" s="188" t="s">
        <v>9062</v>
      </c>
    </row>
    <row r="3744" spans="1:5" x14ac:dyDescent="0.25">
      <c r="A3744" s="356">
        <v>37556</v>
      </c>
      <c r="B3744" s="16" t="s">
        <v>3379</v>
      </c>
      <c r="C3744" s="16" t="s">
        <v>23</v>
      </c>
      <c r="D3744" s="16" t="s">
        <v>24</v>
      </c>
      <c r="E3744" s="188" t="s">
        <v>6347</v>
      </c>
    </row>
    <row r="3745" spans="1:5" x14ac:dyDescent="0.25">
      <c r="A3745" s="356">
        <v>37559</v>
      </c>
      <c r="B3745" s="16" t="s">
        <v>3380</v>
      </c>
      <c r="C3745" s="16" t="s">
        <v>23</v>
      </c>
      <c r="D3745" s="16" t="s">
        <v>24</v>
      </c>
      <c r="E3745" s="188" t="s">
        <v>9063</v>
      </c>
    </row>
    <row r="3746" spans="1:5" x14ac:dyDescent="0.25">
      <c r="A3746" s="356">
        <v>37539</v>
      </c>
      <c r="B3746" s="16" t="s">
        <v>3381</v>
      </c>
      <c r="C3746" s="16" t="s">
        <v>23</v>
      </c>
      <c r="D3746" s="16" t="s">
        <v>33</v>
      </c>
      <c r="E3746" s="188" t="s">
        <v>5814</v>
      </c>
    </row>
    <row r="3747" spans="1:5" x14ac:dyDescent="0.25">
      <c r="A3747" s="356">
        <v>37558</v>
      </c>
      <c r="B3747" s="16" t="s">
        <v>3382</v>
      </c>
      <c r="C3747" s="16" t="s">
        <v>23</v>
      </c>
      <c r="D3747" s="16" t="s">
        <v>24</v>
      </c>
      <c r="E3747" s="188" t="s">
        <v>9064</v>
      </c>
    </row>
    <row r="3748" spans="1:5" x14ac:dyDescent="0.25">
      <c r="A3748" s="356">
        <v>34723</v>
      </c>
      <c r="B3748" s="16" t="s">
        <v>3383</v>
      </c>
      <c r="C3748" s="16" t="s">
        <v>26</v>
      </c>
      <c r="D3748" s="16" t="s">
        <v>24</v>
      </c>
      <c r="E3748" s="188" t="s">
        <v>9065</v>
      </c>
    </row>
    <row r="3749" spans="1:5" x14ac:dyDescent="0.25">
      <c r="A3749" s="356">
        <v>34721</v>
      </c>
      <c r="B3749" s="16" t="s">
        <v>3384</v>
      </c>
      <c r="C3749" s="16" t="s">
        <v>26</v>
      </c>
      <c r="D3749" s="16" t="s">
        <v>24</v>
      </c>
      <c r="E3749" s="188" t="s">
        <v>9066</v>
      </c>
    </row>
    <row r="3750" spans="1:5" x14ac:dyDescent="0.25">
      <c r="A3750" s="356">
        <v>4309</v>
      </c>
      <c r="B3750" s="16" t="s">
        <v>3385</v>
      </c>
      <c r="C3750" s="16" t="s">
        <v>23</v>
      </c>
      <c r="D3750" s="16" t="s">
        <v>24</v>
      </c>
      <c r="E3750" s="188" t="s">
        <v>6558</v>
      </c>
    </row>
    <row r="3751" spans="1:5" x14ac:dyDescent="0.25">
      <c r="A3751" s="356">
        <v>4307</v>
      </c>
      <c r="B3751" s="16" t="s">
        <v>3386</v>
      </c>
      <c r="C3751" s="16" t="s">
        <v>23</v>
      </c>
      <c r="D3751" s="16" t="s">
        <v>24</v>
      </c>
      <c r="E3751" s="188" t="s">
        <v>5428</v>
      </c>
    </row>
    <row r="3752" spans="1:5" x14ac:dyDescent="0.25">
      <c r="A3752" s="356">
        <v>10850</v>
      </c>
      <c r="B3752" s="16" t="s">
        <v>3387</v>
      </c>
      <c r="C3752" s="16" t="s">
        <v>23</v>
      </c>
      <c r="D3752" s="16" t="s">
        <v>24</v>
      </c>
      <c r="E3752" s="188" t="s">
        <v>9067</v>
      </c>
    </row>
    <row r="3753" spans="1:5" x14ac:dyDescent="0.25">
      <c r="A3753" s="356">
        <v>42438</v>
      </c>
      <c r="B3753" s="16" t="s">
        <v>3388</v>
      </c>
      <c r="C3753" s="16" t="s">
        <v>23</v>
      </c>
      <c r="D3753" s="16" t="s">
        <v>27</v>
      </c>
      <c r="E3753" s="188" t="s">
        <v>9068</v>
      </c>
    </row>
    <row r="3754" spans="1:5" x14ac:dyDescent="0.25">
      <c r="A3754" s="356">
        <v>4792</v>
      </c>
      <c r="B3754" s="16" t="s">
        <v>3389</v>
      </c>
      <c r="C3754" s="16" t="s">
        <v>26</v>
      </c>
      <c r="D3754" s="16" t="s">
        <v>24</v>
      </c>
      <c r="E3754" s="188" t="s">
        <v>9069</v>
      </c>
    </row>
    <row r="3755" spans="1:5" x14ac:dyDescent="0.25">
      <c r="A3755" s="356">
        <v>4790</v>
      </c>
      <c r="B3755" s="16" t="s">
        <v>3390</v>
      </c>
      <c r="C3755" s="16" t="s">
        <v>26</v>
      </c>
      <c r="D3755" s="16" t="s">
        <v>33</v>
      </c>
      <c r="E3755" s="188" t="s">
        <v>9070</v>
      </c>
    </row>
    <row r="3756" spans="1:5" x14ac:dyDescent="0.25">
      <c r="A3756" s="356">
        <v>40671</v>
      </c>
      <c r="B3756" s="16" t="s">
        <v>3391</v>
      </c>
      <c r="C3756" s="16" t="s">
        <v>26</v>
      </c>
      <c r="D3756" s="16" t="s">
        <v>24</v>
      </c>
      <c r="E3756" s="188" t="s">
        <v>9071</v>
      </c>
    </row>
    <row r="3757" spans="1:5" x14ac:dyDescent="0.25">
      <c r="A3757" s="356">
        <v>7552</v>
      </c>
      <c r="B3757" s="16" t="s">
        <v>3392</v>
      </c>
      <c r="C3757" s="16" t="s">
        <v>23</v>
      </c>
      <c r="D3757" s="16" t="s">
        <v>24</v>
      </c>
      <c r="E3757" s="188" t="s">
        <v>9072</v>
      </c>
    </row>
    <row r="3758" spans="1:5" x14ac:dyDescent="0.25">
      <c r="A3758" s="356">
        <v>4893</v>
      </c>
      <c r="B3758" s="16" t="s">
        <v>3393</v>
      </c>
      <c r="C3758" s="16" t="s">
        <v>23</v>
      </c>
      <c r="D3758" s="16" t="s">
        <v>27</v>
      </c>
      <c r="E3758" s="188" t="s">
        <v>6277</v>
      </c>
    </row>
    <row r="3759" spans="1:5" x14ac:dyDescent="0.25">
      <c r="A3759" s="356">
        <v>4894</v>
      </c>
      <c r="B3759" s="16" t="s">
        <v>3394</v>
      </c>
      <c r="C3759" s="16" t="s">
        <v>23</v>
      </c>
      <c r="D3759" s="16" t="s">
        <v>27</v>
      </c>
      <c r="E3759" s="188" t="s">
        <v>9073</v>
      </c>
    </row>
    <row r="3760" spans="1:5" x14ac:dyDescent="0.25">
      <c r="A3760" s="356">
        <v>4888</v>
      </c>
      <c r="B3760" s="16" t="s">
        <v>3395</v>
      </c>
      <c r="C3760" s="16" t="s">
        <v>23</v>
      </c>
      <c r="D3760" s="16" t="s">
        <v>27</v>
      </c>
      <c r="E3760" s="188" t="s">
        <v>6535</v>
      </c>
    </row>
    <row r="3761" spans="1:5" x14ac:dyDescent="0.25">
      <c r="A3761" s="356">
        <v>4890</v>
      </c>
      <c r="B3761" s="16" t="s">
        <v>3396</v>
      </c>
      <c r="C3761" s="16" t="s">
        <v>23</v>
      </c>
      <c r="D3761" s="16" t="s">
        <v>27</v>
      </c>
      <c r="E3761" s="188" t="s">
        <v>6660</v>
      </c>
    </row>
    <row r="3762" spans="1:5" x14ac:dyDescent="0.25">
      <c r="A3762" s="356">
        <v>12411</v>
      </c>
      <c r="B3762" s="16" t="s">
        <v>3397</v>
      </c>
      <c r="C3762" s="16" t="s">
        <v>23</v>
      </c>
      <c r="D3762" s="16" t="s">
        <v>27</v>
      </c>
      <c r="E3762" s="188" t="s">
        <v>9074</v>
      </c>
    </row>
    <row r="3763" spans="1:5" x14ac:dyDescent="0.25">
      <c r="A3763" s="356">
        <v>4891</v>
      </c>
      <c r="B3763" s="16" t="s">
        <v>3398</v>
      </c>
      <c r="C3763" s="16" t="s">
        <v>23</v>
      </c>
      <c r="D3763" s="16" t="s">
        <v>27</v>
      </c>
      <c r="E3763" s="188" t="s">
        <v>6779</v>
      </c>
    </row>
    <row r="3764" spans="1:5" x14ac:dyDescent="0.25">
      <c r="A3764" s="356">
        <v>4889</v>
      </c>
      <c r="B3764" s="16" t="s">
        <v>3399</v>
      </c>
      <c r="C3764" s="16" t="s">
        <v>23</v>
      </c>
      <c r="D3764" s="16" t="s">
        <v>27</v>
      </c>
      <c r="E3764" s="188" t="s">
        <v>9075</v>
      </c>
    </row>
    <row r="3765" spans="1:5" x14ac:dyDescent="0.25">
      <c r="A3765" s="356">
        <v>4892</v>
      </c>
      <c r="B3765" s="16" t="s">
        <v>3400</v>
      </c>
      <c r="C3765" s="16" t="s">
        <v>23</v>
      </c>
      <c r="D3765" s="16" t="s">
        <v>27</v>
      </c>
      <c r="E3765" s="188" t="s">
        <v>9076</v>
      </c>
    </row>
    <row r="3766" spans="1:5" x14ac:dyDescent="0.25">
      <c r="A3766" s="356">
        <v>12412</v>
      </c>
      <c r="B3766" s="16" t="s">
        <v>3401</v>
      </c>
      <c r="C3766" s="16" t="s">
        <v>23</v>
      </c>
      <c r="D3766" s="16" t="s">
        <v>27</v>
      </c>
      <c r="E3766" s="188" t="s">
        <v>6731</v>
      </c>
    </row>
    <row r="3767" spans="1:5" x14ac:dyDescent="0.25">
      <c r="A3767" s="356">
        <v>11073</v>
      </c>
      <c r="B3767" s="16" t="s">
        <v>3402</v>
      </c>
      <c r="C3767" s="16" t="s">
        <v>23</v>
      </c>
      <c r="D3767" s="16" t="s">
        <v>24</v>
      </c>
      <c r="E3767" s="188" t="s">
        <v>6379</v>
      </c>
    </row>
    <row r="3768" spans="1:5" x14ac:dyDescent="0.25">
      <c r="A3768" s="356">
        <v>11071</v>
      </c>
      <c r="B3768" s="16" t="s">
        <v>3403</v>
      </c>
      <c r="C3768" s="16" t="s">
        <v>23</v>
      </c>
      <c r="D3768" s="16" t="s">
        <v>24</v>
      </c>
      <c r="E3768" s="188" t="s">
        <v>5973</v>
      </c>
    </row>
    <row r="3769" spans="1:5" x14ac:dyDescent="0.25">
      <c r="A3769" s="356">
        <v>11072</v>
      </c>
      <c r="B3769" s="16" t="s">
        <v>3404</v>
      </c>
      <c r="C3769" s="16" t="s">
        <v>23</v>
      </c>
      <c r="D3769" s="16" t="s">
        <v>24</v>
      </c>
      <c r="E3769" s="188" t="s">
        <v>5858</v>
      </c>
    </row>
    <row r="3770" spans="1:5" x14ac:dyDescent="0.25">
      <c r="A3770" s="356">
        <v>4895</v>
      </c>
      <c r="B3770" s="16" t="s">
        <v>3405</v>
      </c>
      <c r="C3770" s="16" t="s">
        <v>23</v>
      </c>
      <c r="D3770" s="16" t="s">
        <v>24</v>
      </c>
      <c r="E3770" s="188" t="s">
        <v>7096</v>
      </c>
    </row>
    <row r="3771" spans="1:5" x14ac:dyDescent="0.25">
      <c r="A3771" s="356">
        <v>4907</v>
      </c>
      <c r="B3771" s="16" t="s">
        <v>3406</v>
      </c>
      <c r="C3771" s="16" t="s">
        <v>23</v>
      </c>
      <c r="D3771" s="16" t="s">
        <v>27</v>
      </c>
      <c r="E3771" s="188" t="s">
        <v>9077</v>
      </c>
    </row>
    <row r="3772" spans="1:5" x14ac:dyDescent="0.25">
      <c r="A3772" s="356">
        <v>4902</v>
      </c>
      <c r="B3772" s="16" t="s">
        <v>3407</v>
      </c>
      <c r="C3772" s="16" t="s">
        <v>23</v>
      </c>
      <c r="D3772" s="16" t="s">
        <v>27</v>
      </c>
      <c r="E3772" s="188" t="s">
        <v>9078</v>
      </c>
    </row>
    <row r="3773" spans="1:5" x14ac:dyDescent="0.25">
      <c r="A3773" s="356">
        <v>4908</v>
      </c>
      <c r="B3773" s="16" t="s">
        <v>3408</v>
      </c>
      <c r="C3773" s="16" t="s">
        <v>23</v>
      </c>
      <c r="D3773" s="16" t="s">
        <v>27</v>
      </c>
      <c r="E3773" s="188" t="s">
        <v>9079</v>
      </c>
    </row>
    <row r="3774" spans="1:5" x14ac:dyDescent="0.25">
      <c r="A3774" s="356">
        <v>4909</v>
      </c>
      <c r="B3774" s="16" t="s">
        <v>3409</v>
      </c>
      <c r="C3774" s="16" t="s">
        <v>23</v>
      </c>
      <c r="D3774" s="16" t="s">
        <v>27</v>
      </c>
      <c r="E3774" s="188" t="s">
        <v>9080</v>
      </c>
    </row>
    <row r="3775" spans="1:5" x14ac:dyDescent="0.25">
      <c r="A3775" s="356">
        <v>4903</v>
      </c>
      <c r="B3775" s="16" t="s">
        <v>3410</v>
      </c>
      <c r="C3775" s="16" t="s">
        <v>23</v>
      </c>
      <c r="D3775" s="16" t="s">
        <v>27</v>
      </c>
      <c r="E3775" s="188" t="s">
        <v>9081</v>
      </c>
    </row>
    <row r="3776" spans="1:5" x14ac:dyDescent="0.25">
      <c r="A3776" s="356">
        <v>4897</v>
      </c>
      <c r="B3776" s="16" t="s">
        <v>3411</v>
      </c>
      <c r="C3776" s="16" t="s">
        <v>23</v>
      </c>
      <c r="D3776" s="16" t="s">
        <v>24</v>
      </c>
      <c r="E3776" s="188" t="s">
        <v>5731</v>
      </c>
    </row>
    <row r="3777" spans="1:5" x14ac:dyDescent="0.25">
      <c r="A3777" s="356">
        <v>4896</v>
      </c>
      <c r="B3777" s="16" t="s">
        <v>3412</v>
      </c>
      <c r="C3777" s="16" t="s">
        <v>23</v>
      </c>
      <c r="D3777" s="16" t="s">
        <v>24</v>
      </c>
      <c r="E3777" s="188" t="s">
        <v>5581</v>
      </c>
    </row>
    <row r="3778" spans="1:5" x14ac:dyDescent="0.25">
      <c r="A3778" s="356">
        <v>4900</v>
      </c>
      <c r="B3778" s="16" t="s">
        <v>3413</v>
      </c>
      <c r="C3778" s="16" t="s">
        <v>23</v>
      </c>
      <c r="D3778" s="16" t="s">
        <v>24</v>
      </c>
      <c r="E3778" s="188" t="s">
        <v>9082</v>
      </c>
    </row>
    <row r="3779" spans="1:5" x14ac:dyDescent="0.25">
      <c r="A3779" s="356">
        <v>4898</v>
      </c>
      <c r="B3779" s="16" t="s">
        <v>3414</v>
      </c>
      <c r="C3779" s="16" t="s">
        <v>23</v>
      </c>
      <c r="D3779" s="16" t="s">
        <v>24</v>
      </c>
      <c r="E3779" s="188" t="s">
        <v>6055</v>
      </c>
    </row>
    <row r="3780" spans="1:5" x14ac:dyDescent="0.25">
      <c r="A3780" s="356">
        <v>4899</v>
      </c>
      <c r="B3780" s="16" t="s">
        <v>3415</v>
      </c>
      <c r="C3780" s="16" t="s">
        <v>23</v>
      </c>
      <c r="D3780" s="16" t="s">
        <v>24</v>
      </c>
      <c r="E3780" s="188" t="s">
        <v>6666</v>
      </c>
    </row>
    <row r="3781" spans="1:5" x14ac:dyDescent="0.25">
      <c r="A3781" s="356">
        <v>11096</v>
      </c>
      <c r="B3781" s="16" t="s">
        <v>3416</v>
      </c>
      <c r="C3781" s="16" t="s">
        <v>48</v>
      </c>
      <c r="D3781" s="16" t="s">
        <v>24</v>
      </c>
      <c r="E3781" s="188" t="s">
        <v>6870</v>
      </c>
    </row>
    <row r="3782" spans="1:5" x14ac:dyDescent="0.25">
      <c r="A3782" s="356">
        <v>4741</v>
      </c>
      <c r="B3782" s="16" t="s">
        <v>3417</v>
      </c>
      <c r="C3782" s="16" t="s">
        <v>203</v>
      </c>
      <c r="D3782" s="16" t="s">
        <v>24</v>
      </c>
      <c r="E3782" s="188" t="s">
        <v>5785</v>
      </c>
    </row>
    <row r="3783" spans="1:5" x14ac:dyDescent="0.25">
      <c r="A3783" s="356">
        <v>4752</v>
      </c>
      <c r="B3783" s="16" t="s">
        <v>3418</v>
      </c>
      <c r="C3783" s="16" t="s">
        <v>29</v>
      </c>
      <c r="D3783" s="16" t="s">
        <v>24</v>
      </c>
      <c r="E3783" s="188" t="s">
        <v>6453</v>
      </c>
    </row>
    <row r="3784" spans="1:5" x14ac:dyDescent="0.25">
      <c r="A3784" s="356">
        <v>41091</v>
      </c>
      <c r="B3784" s="16" t="s">
        <v>3419</v>
      </c>
      <c r="C3784" s="16" t="s">
        <v>206</v>
      </c>
      <c r="D3784" s="16" t="s">
        <v>24</v>
      </c>
      <c r="E3784" s="188" t="s">
        <v>8844</v>
      </c>
    </row>
    <row r="3785" spans="1:5" x14ac:dyDescent="0.25">
      <c r="A3785" s="356">
        <v>13954</v>
      </c>
      <c r="B3785" s="16" t="s">
        <v>3420</v>
      </c>
      <c r="C3785" s="16" t="s">
        <v>23</v>
      </c>
      <c r="D3785" s="16" t="s">
        <v>27</v>
      </c>
      <c r="E3785" s="188" t="s">
        <v>9083</v>
      </c>
    </row>
    <row r="3786" spans="1:5" x14ac:dyDescent="0.25">
      <c r="A3786" s="356">
        <v>3411</v>
      </c>
      <c r="B3786" s="16" t="s">
        <v>3421</v>
      </c>
      <c r="C3786" s="16" t="s">
        <v>48</v>
      </c>
      <c r="D3786" s="16" t="s">
        <v>27</v>
      </c>
      <c r="E3786" s="188" t="s">
        <v>5730</v>
      </c>
    </row>
    <row r="3787" spans="1:5" x14ac:dyDescent="0.25">
      <c r="A3787" s="356">
        <v>39995</v>
      </c>
      <c r="B3787" s="16" t="s">
        <v>3422</v>
      </c>
      <c r="C3787" s="16" t="s">
        <v>203</v>
      </c>
      <c r="D3787" s="16" t="s">
        <v>27</v>
      </c>
      <c r="E3787" s="188" t="s">
        <v>6567</v>
      </c>
    </row>
    <row r="3788" spans="1:5" x14ac:dyDescent="0.25">
      <c r="A3788" s="356">
        <v>11615</v>
      </c>
      <c r="B3788" s="16" t="s">
        <v>3423</v>
      </c>
      <c r="C3788" s="16" t="s">
        <v>26</v>
      </c>
      <c r="D3788" s="16" t="s">
        <v>27</v>
      </c>
      <c r="E3788" s="188" t="s">
        <v>5866</v>
      </c>
    </row>
    <row r="3789" spans="1:5" x14ac:dyDescent="0.25">
      <c r="A3789" s="356">
        <v>3408</v>
      </c>
      <c r="B3789" s="16" t="s">
        <v>3424</v>
      </c>
      <c r="C3789" s="16" t="s">
        <v>26</v>
      </c>
      <c r="D3789" s="16" t="s">
        <v>27</v>
      </c>
      <c r="E3789" s="188" t="s">
        <v>5481</v>
      </c>
    </row>
    <row r="3790" spans="1:5" x14ac:dyDescent="0.25">
      <c r="A3790" s="356">
        <v>3409</v>
      </c>
      <c r="B3790" s="16" t="s">
        <v>3425</v>
      </c>
      <c r="C3790" s="16" t="s">
        <v>26</v>
      </c>
      <c r="D3790" s="16" t="s">
        <v>27</v>
      </c>
      <c r="E3790" s="188" t="s">
        <v>6568</v>
      </c>
    </row>
    <row r="3791" spans="1:5" x14ac:dyDescent="0.25">
      <c r="A3791" s="356">
        <v>11427</v>
      </c>
      <c r="B3791" s="16" t="s">
        <v>3426</v>
      </c>
      <c r="C3791" s="16" t="s">
        <v>48</v>
      </c>
      <c r="D3791" s="16" t="s">
        <v>27</v>
      </c>
      <c r="E3791" s="188" t="s">
        <v>6569</v>
      </c>
    </row>
    <row r="3792" spans="1:5" x14ac:dyDescent="0.25">
      <c r="A3792" s="356">
        <v>4491</v>
      </c>
      <c r="B3792" s="16" t="s">
        <v>9084</v>
      </c>
      <c r="C3792" s="16" t="s">
        <v>44</v>
      </c>
      <c r="D3792" s="16" t="s">
        <v>24</v>
      </c>
      <c r="E3792" s="188" t="s">
        <v>8333</v>
      </c>
    </row>
    <row r="3793" spans="1:5" x14ac:dyDescent="0.25">
      <c r="A3793" s="356">
        <v>2745</v>
      </c>
      <c r="B3793" s="16" t="s">
        <v>9085</v>
      </c>
      <c r="C3793" s="16" t="s">
        <v>44</v>
      </c>
      <c r="D3793" s="16" t="s">
        <v>27</v>
      </c>
      <c r="E3793" s="188" t="s">
        <v>6227</v>
      </c>
    </row>
    <row r="3794" spans="1:5" x14ac:dyDescent="0.25">
      <c r="A3794" s="356">
        <v>14439</v>
      </c>
      <c r="B3794" s="16" t="s">
        <v>9086</v>
      </c>
      <c r="C3794" s="16" t="s">
        <v>44</v>
      </c>
      <c r="D3794" s="16" t="s">
        <v>27</v>
      </c>
      <c r="E3794" s="188" t="s">
        <v>5790</v>
      </c>
    </row>
    <row r="3795" spans="1:5" x14ac:dyDescent="0.25">
      <c r="A3795" s="356">
        <v>26022</v>
      </c>
      <c r="B3795" s="16" t="s">
        <v>3427</v>
      </c>
      <c r="C3795" s="16" t="s">
        <v>23</v>
      </c>
      <c r="D3795" s="16" t="s">
        <v>24</v>
      </c>
      <c r="E3795" s="188" t="s">
        <v>9087</v>
      </c>
    </row>
    <row r="3796" spans="1:5" x14ac:dyDescent="0.25">
      <c r="A3796" s="356">
        <v>421</v>
      </c>
      <c r="B3796" s="16" t="s">
        <v>3428</v>
      </c>
      <c r="C3796" s="16" t="s">
        <v>23</v>
      </c>
      <c r="D3796" s="16" t="s">
        <v>24</v>
      </c>
      <c r="E3796" s="188" t="s">
        <v>5625</v>
      </c>
    </row>
    <row r="3797" spans="1:5" x14ac:dyDescent="0.25">
      <c r="A3797" s="356">
        <v>12362</v>
      </c>
      <c r="B3797" s="16" t="s">
        <v>3429</v>
      </c>
      <c r="C3797" s="16" t="s">
        <v>23</v>
      </c>
      <c r="D3797" s="16" t="s">
        <v>27</v>
      </c>
      <c r="E3797" s="188" t="s">
        <v>5930</v>
      </c>
    </row>
    <row r="3798" spans="1:5" x14ac:dyDescent="0.25">
      <c r="A3798" s="356">
        <v>14148</v>
      </c>
      <c r="B3798" s="16" t="s">
        <v>3430</v>
      </c>
      <c r="C3798" s="16" t="s">
        <v>23</v>
      </c>
      <c r="D3798" s="16" t="s">
        <v>27</v>
      </c>
      <c r="E3798" s="188" t="s">
        <v>7210</v>
      </c>
    </row>
    <row r="3799" spans="1:5" x14ac:dyDescent="0.25">
      <c r="A3799" s="356">
        <v>4341</v>
      </c>
      <c r="B3799" s="16" t="s">
        <v>3431</v>
      </c>
      <c r="C3799" s="16" t="s">
        <v>23</v>
      </c>
      <c r="D3799" s="16" t="s">
        <v>24</v>
      </c>
      <c r="E3799" s="188" t="s">
        <v>5610</v>
      </c>
    </row>
    <row r="3800" spans="1:5" x14ac:dyDescent="0.25">
      <c r="A3800" s="356">
        <v>4337</v>
      </c>
      <c r="B3800" s="16" t="s">
        <v>3432</v>
      </c>
      <c r="C3800" s="16" t="s">
        <v>23</v>
      </c>
      <c r="D3800" s="16" t="s">
        <v>24</v>
      </c>
      <c r="E3800" s="188" t="s">
        <v>5918</v>
      </c>
    </row>
    <row r="3801" spans="1:5" x14ac:dyDescent="0.25">
      <c r="A3801" s="356">
        <v>4339</v>
      </c>
      <c r="B3801" s="16" t="s">
        <v>3433</v>
      </c>
      <c r="C3801" s="16" t="s">
        <v>23</v>
      </c>
      <c r="D3801" s="16" t="s">
        <v>24</v>
      </c>
      <c r="E3801" s="188" t="s">
        <v>9088</v>
      </c>
    </row>
    <row r="3802" spans="1:5" x14ac:dyDescent="0.25">
      <c r="A3802" s="356">
        <v>39997</v>
      </c>
      <c r="B3802" s="16" t="s">
        <v>3434</v>
      </c>
      <c r="C3802" s="16" t="s">
        <v>23</v>
      </c>
      <c r="D3802" s="16" t="s">
        <v>24</v>
      </c>
      <c r="E3802" s="188" t="s">
        <v>6506</v>
      </c>
    </row>
    <row r="3803" spans="1:5" x14ac:dyDescent="0.25">
      <c r="A3803" s="356">
        <v>11971</v>
      </c>
      <c r="B3803" s="16" t="s">
        <v>3435</v>
      </c>
      <c r="C3803" s="16" t="s">
        <v>23</v>
      </c>
      <c r="D3803" s="16" t="s">
        <v>24</v>
      </c>
      <c r="E3803" s="188" t="s">
        <v>5845</v>
      </c>
    </row>
    <row r="3804" spans="1:5" x14ac:dyDescent="0.25">
      <c r="A3804" s="356">
        <v>4342</v>
      </c>
      <c r="B3804" s="16" t="s">
        <v>3436</v>
      </c>
      <c r="C3804" s="16" t="s">
        <v>23</v>
      </c>
      <c r="D3804" s="16" t="s">
        <v>24</v>
      </c>
      <c r="E3804" s="188" t="s">
        <v>5448</v>
      </c>
    </row>
    <row r="3805" spans="1:5" x14ac:dyDescent="0.25">
      <c r="A3805" s="356">
        <v>4330</v>
      </c>
      <c r="B3805" s="16" t="s">
        <v>3437</v>
      </c>
      <c r="C3805" s="16" t="s">
        <v>23</v>
      </c>
      <c r="D3805" s="16" t="s">
        <v>24</v>
      </c>
      <c r="E3805" s="188" t="s">
        <v>8942</v>
      </c>
    </row>
    <row r="3806" spans="1:5" x14ac:dyDescent="0.25">
      <c r="A3806" s="356">
        <v>4340</v>
      </c>
      <c r="B3806" s="16" t="s">
        <v>3438</v>
      </c>
      <c r="C3806" s="16" t="s">
        <v>23</v>
      </c>
      <c r="D3806" s="16" t="s">
        <v>24</v>
      </c>
      <c r="E3806" s="188" t="s">
        <v>6714</v>
      </c>
    </row>
    <row r="3807" spans="1:5" x14ac:dyDescent="0.25">
      <c r="A3807" s="356">
        <v>5088</v>
      </c>
      <c r="B3807" s="16" t="s">
        <v>9089</v>
      </c>
      <c r="C3807" s="16" t="s">
        <v>23</v>
      </c>
      <c r="D3807" s="16" t="s">
        <v>24</v>
      </c>
      <c r="E3807" s="188" t="s">
        <v>5544</v>
      </c>
    </row>
    <row r="3808" spans="1:5" x14ac:dyDescent="0.25">
      <c r="A3808" s="356">
        <v>11154</v>
      </c>
      <c r="B3808" s="16" t="s">
        <v>3439</v>
      </c>
      <c r="C3808" s="16" t="s">
        <v>23</v>
      </c>
      <c r="D3808" s="16" t="s">
        <v>24</v>
      </c>
      <c r="E3808" s="188" t="s">
        <v>9090</v>
      </c>
    </row>
    <row r="3809" spans="1:5" x14ac:dyDescent="0.25">
      <c r="A3809" s="356">
        <v>4989</v>
      </c>
      <c r="B3809" s="16" t="s">
        <v>9091</v>
      </c>
      <c r="C3809" s="16" t="s">
        <v>23</v>
      </c>
      <c r="D3809" s="16" t="s">
        <v>24</v>
      </c>
      <c r="E3809" s="188" t="s">
        <v>9092</v>
      </c>
    </row>
    <row r="3810" spans="1:5" x14ac:dyDescent="0.25">
      <c r="A3810" s="356">
        <v>4982</v>
      </c>
      <c r="B3810" s="16" t="s">
        <v>9093</v>
      </c>
      <c r="C3810" s="16" t="s">
        <v>23</v>
      </c>
      <c r="D3810" s="16" t="s">
        <v>24</v>
      </c>
      <c r="E3810" s="188" t="s">
        <v>9094</v>
      </c>
    </row>
    <row r="3811" spans="1:5" x14ac:dyDescent="0.25">
      <c r="A3811" s="356">
        <v>4962</v>
      </c>
      <c r="B3811" s="16" t="s">
        <v>9095</v>
      </c>
      <c r="C3811" s="16" t="s">
        <v>23</v>
      </c>
      <c r="D3811" s="16" t="s">
        <v>24</v>
      </c>
      <c r="E3811" s="188" t="s">
        <v>9096</v>
      </c>
    </row>
    <row r="3812" spans="1:5" x14ac:dyDescent="0.25">
      <c r="A3812" s="356">
        <v>4981</v>
      </c>
      <c r="B3812" s="16" t="s">
        <v>9097</v>
      </c>
      <c r="C3812" s="16" t="s">
        <v>23</v>
      </c>
      <c r="D3812" s="16" t="s">
        <v>33</v>
      </c>
      <c r="E3812" s="188" t="s">
        <v>9098</v>
      </c>
    </row>
    <row r="3813" spans="1:5" x14ac:dyDescent="0.25">
      <c r="A3813" s="356">
        <v>4964</v>
      </c>
      <c r="B3813" s="16" t="s">
        <v>9099</v>
      </c>
      <c r="C3813" s="16" t="s">
        <v>23</v>
      </c>
      <c r="D3813" s="16" t="s">
        <v>24</v>
      </c>
      <c r="E3813" s="188" t="s">
        <v>9100</v>
      </c>
    </row>
    <row r="3814" spans="1:5" x14ac:dyDescent="0.25">
      <c r="A3814" s="356">
        <v>4992</v>
      </c>
      <c r="B3814" s="16" t="s">
        <v>9101</v>
      </c>
      <c r="C3814" s="16" t="s">
        <v>23</v>
      </c>
      <c r="D3814" s="16" t="s">
        <v>24</v>
      </c>
      <c r="E3814" s="188" t="s">
        <v>9102</v>
      </c>
    </row>
    <row r="3815" spans="1:5" x14ac:dyDescent="0.25">
      <c r="A3815" s="356">
        <v>4987</v>
      </c>
      <c r="B3815" s="16" t="s">
        <v>9103</v>
      </c>
      <c r="C3815" s="16" t="s">
        <v>23</v>
      </c>
      <c r="D3815" s="16" t="s">
        <v>24</v>
      </c>
      <c r="E3815" s="188" t="s">
        <v>9104</v>
      </c>
    </row>
    <row r="3816" spans="1:5" x14ac:dyDescent="0.25">
      <c r="A3816" s="356">
        <v>39021</v>
      </c>
      <c r="B3816" s="16" t="s">
        <v>3440</v>
      </c>
      <c r="C3816" s="16" t="s">
        <v>23</v>
      </c>
      <c r="D3816" s="16" t="s">
        <v>24</v>
      </c>
      <c r="E3816" s="188" t="s">
        <v>9105</v>
      </c>
    </row>
    <row r="3817" spans="1:5" x14ac:dyDescent="0.25">
      <c r="A3817" s="356">
        <v>39022</v>
      </c>
      <c r="B3817" s="16" t="s">
        <v>3441</v>
      </c>
      <c r="C3817" s="16" t="s">
        <v>23</v>
      </c>
      <c r="D3817" s="16" t="s">
        <v>33</v>
      </c>
      <c r="E3817" s="188" t="s">
        <v>9106</v>
      </c>
    </row>
    <row r="3818" spans="1:5" x14ac:dyDescent="0.25">
      <c r="A3818" s="356">
        <v>39024</v>
      </c>
      <c r="B3818" s="16" t="s">
        <v>3442</v>
      </c>
      <c r="C3818" s="16" t="s">
        <v>23</v>
      </c>
      <c r="D3818" s="16" t="s">
        <v>24</v>
      </c>
      <c r="E3818" s="188" t="s">
        <v>9107</v>
      </c>
    </row>
    <row r="3819" spans="1:5" x14ac:dyDescent="0.25">
      <c r="A3819" s="356">
        <v>4914</v>
      </c>
      <c r="B3819" s="16" t="s">
        <v>3443</v>
      </c>
      <c r="C3819" s="16" t="s">
        <v>26</v>
      </c>
      <c r="D3819" s="16" t="s">
        <v>24</v>
      </c>
      <c r="E3819" s="188" t="s">
        <v>9108</v>
      </c>
    </row>
    <row r="3820" spans="1:5" x14ac:dyDescent="0.25">
      <c r="A3820" s="356">
        <v>4917</v>
      </c>
      <c r="B3820" s="16" t="s">
        <v>3444</v>
      </c>
      <c r="C3820" s="16" t="s">
        <v>26</v>
      </c>
      <c r="D3820" s="16" t="s">
        <v>33</v>
      </c>
      <c r="E3820" s="188" t="s">
        <v>9109</v>
      </c>
    </row>
    <row r="3821" spans="1:5" x14ac:dyDescent="0.25">
      <c r="A3821" s="356">
        <v>39025</v>
      </c>
      <c r="B3821" s="16" t="s">
        <v>3445</v>
      </c>
      <c r="C3821" s="16" t="s">
        <v>23</v>
      </c>
      <c r="D3821" s="16" t="s">
        <v>24</v>
      </c>
      <c r="E3821" s="188" t="s">
        <v>9110</v>
      </c>
    </row>
    <row r="3822" spans="1:5" x14ac:dyDescent="0.25">
      <c r="A3822" s="356">
        <v>4930</v>
      </c>
      <c r="B3822" s="16" t="s">
        <v>3446</v>
      </c>
      <c r="C3822" s="16" t="s">
        <v>26</v>
      </c>
      <c r="D3822" s="16" t="s">
        <v>24</v>
      </c>
      <c r="E3822" s="188" t="s">
        <v>9111</v>
      </c>
    </row>
    <row r="3823" spans="1:5" x14ac:dyDescent="0.25">
      <c r="A3823" s="356">
        <v>4922</v>
      </c>
      <c r="B3823" s="16" t="s">
        <v>3447</v>
      </c>
      <c r="C3823" s="16" t="s">
        <v>26</v>
      </c>
      <c r="D3823" s="16" t="s">
        <v>24</v>
      </c>
      <c r="E3823" s="188" t="s">
        <v>9112</v>
      </c>
    </row>
    <row r="3824" spans="1:5" x14ac:dyDescent="0.25">
      <c r="A3824" s="356">
        <v>4911</v>
      </c>
      <c r="B3824" s="16" t="s">
        <v>3448</v>
      </c>
      <c r="C3824" s="16" t="s">
        <v>26</v>
      </c>
      <c r="D3824" s="16" t="s">
        <v>27</v>
      </c>
      <c r="E3824" s="188" t="s">
        <v>9113</v>
      </c>
    </row>
    <row r="3825" spans="1:5" x14ac:dyDescent="0.25">
      <c r="A3825" s="356">
        <v>37518</v>
      </c>
      <c r="B3825" s="16" t="s">
        <v>3449</v>
      </c>
      <c r="C3825" s="16" t="s">
        <v>26</v>
      </c>
      <c r="D3825" s="16" t="s">
        <v>27</v>
      </c>
      <c r="E3825" s="188" t="s">
        <v>9114</v>
      </c>
    </row>
    <row r="3826" spans="1:5" x14ac:dyDescent="0.25">
      <c r="A3826" s="356">
        <v>4910</v>
      </c>
      <c r="B3826" s="16" t="s">
        <v>3450</v>
      </c>
      <c r="C3826" s="16" t="s">
        <v>26</v>
      </c>
      <c r="D3826" s="16" t="s">
        <v>27</v>
      </c>
      <c r="E3826" s="188" t="s">
        <v>9115</v>
      </c>
    </row>
    <row r="3827" spans="1:5" x14ac:dyDescent="0.25">
      <c r="A3827" s="356">
        <v>4943</v>
      </c>
      <c r="B3827" s="16" t="s">
        <v>3451</v>
      </c>
      <c r="C3827" s="16" t="s">
        <v>26</v>
      </c>
      <c r="D3827" s="16" t="s">
        <v>27</v>
      </c>
      <c r="E3827" s="188" t="s">
        <v>9116</v>
      </c>
    </row>
    <row r="3828" spans="1:5" x14ac:dyDescent="0.25">
      <c r="A3828" s="356">
        <v>5002</v>
      </c>
      <c r="B3828" s="16" t="s">
        <v>3452</v>
      </c>
      <c r="C3828" s="16" t="s">
        <v>26</v>
      </c>
      <c r="D3828" s="16" t="s">
        <v>27</v>
      </c>
      <c r="E3828" s="188" t="s">
        <v>9117</v>
      </c>
    </row>
    <row r="3829" spans="1:5" x14ac:dyDescent="0.25">
      <c r="A3829" s="356">
        <v>4977</v>
      </c>
      <c r="B3829" s="16" t="s">
        <v>3453</v>
      </c>
      <c r="C3829" s="16" t="s">
        <v>26</v>
      </c>
      <c r="D3829" s="16" t="s">
        <v>27</v>
      </c>
      <c r="E3829" s="188" t="s">
        <v>9118</v>
      </c>
    </row>
    <row r="3830" spans="1:5" x14ac:dyDescent="0.25">
      <c r="A3830" s="356">
        <v>5028</v>
      </c>
      <c r="B3830" s="16" t="s">
        <v>3454</v>
      </c>
      <c r="C3830" s="16" t="s">
        <v>26</v>
      </c>
      <c r="D3830" s="16" t="s">
        <v>27</v>
      </c>
      <c r="E3830" s="188" t="s">
        <v>9119</v>
      </c>
    </row>
    <row r="3831" spans="1:5" x14ac:dyDescent="0.25">
      <c r="A3831" s="356">
        <v>4998</v>
      </c>
      <c r="B3831" s="16" t="s">
        <v>3455</v>
      </c>
      <c r="C3831" s="16" t="s">
        <v>26</v>
      </c>
      <c r="D3831" s="16" t="s">
        <v>27</v>
      </c>
      <c r="E3831" s="188" t="s">
        <v>9120</v>
      </c>
    </row>
    <row r="3832" spans="1:5" x14ac:dyDescent="0.25">
      <c r="A3832" s="356">
        <v>4969</v>
      </c>
      <c r="B3832" s="16" t="s">
        <v>3456</v>
      </c>
      <c r="C3832" s="16" t="s">
        <v>26</v>
      </c>
      <c r="D3832" s="16" t="s">
        <v>27</v>
      </c>
      <c r="E3832" s="188" t="s">
        <v>9121</v>
      </c>
    </row>
    <row r="3833" spans="1:5" x14ac:dyDescent="0.25">
      <c r="A3833" s="356">
        <v>11364</v>
      </c>
      <c r="B3833" s="16" t="s">
        <v>9122</v>
      </c>
      <c r="C3833" s="16" t="s">
        <v>23</v>
      </c>
      <c r="D3833" s="16" t="s">
        <v>24</v>
      </c>
      <c r="E3833" s="188" t="s">
        <v>9123</v>
      </c>
    </row>
    <row r="3834" spans="1:5" x14ac:dyDescent="0.25">
      <c r="A3834" s="356">
        <v>11365</v>
      </c>
      <c r="B3834" s="16" t="s">
        <v>9124</v>
      </c>
      <c r="C3834" s="16" t="s">
        <v>23</v>
      </c>
      <c r="D3834" s="16" t="s">
        <v>24</v>
      </c>
      <c r="E3834" s="188" t="s">
        <v>9125</v>
      </c>
    </row>
    <row r="3835" spans="1:5" x14ac:dyDescent="0.25">
      <c r="A3835" s="356">
        <v>11366</v>
      </c>
      <c r="B3835" s="16" t="s">
        <v>9126</v>
      </c>
      <c r="C3835" s="16" t="s">
        <v>23</v>
      </c>
      <c r="D3835" s="16" t="s">
        <v>24</v>
      </c>
      <c r="E3835" s="188" t="s">
        <v>9127</v>
      </c>
    </row>
    <row r="3836" spans="1:5" x14ac:dyDescent="0.25">
      <c r="A3836" s="356">
        <v>43777</v>
      </c>
      <c r="B3836" s="16" t="s">
        <v>9128</v>
      </c>
      <c r="C3836" s="16" t="s">
        <v>23</v>
      </c>
      <c r="D3836" s="16" t="s">
        <v>24</v>
      </c>
      <c r="E3836" s="188" t="s">
        <v>9129</v>
      </c>
    </row>
    <row r="3837" spans="1:5" x14ac:dyDescent="0.25">
      <c r="A3837" s="356">
        <v>20322</v>
      </c>
      <c r="B3837" s="16" t="s">
        <v>9130</v>
      </c>
      <c r="C3837" s="16" t="s">
        <v>23</v>
      </c>
      <c r="D3837" s="16" t="s">
        <v>24</v>
      </c>
      <c r="E3837" s="188" t="s">
        <v>6072</v>
      </c>
    </row>
    <row r="3838" spans="1:5" x14ac:dyDescent="0.25">
      <c r="A3838" s="356">
        <v>10553</v>
      </c>
      <c r="B3838" s="16" t="s">
        <v>9131</v>
      </c>
      <c r="C3838" s="16" t="s">
        <v>23</v>
      </c>
      <c r="D3838" s="16" t="s">
        <v>24</v>
      </c>
      <c r="E3838" s="188" t="s">
        <v>9132</v>
      </c>
    </row>
    <row r="3839" spans="1:5" x14ac:dyDescent="0.25">
      <c r="A3839" s="356">
        <v>5020</v>
      </c>
      <c r="B3839" s="16" t="s">
        <v>9133</v>
      </c>
      <c r="C3839" s="16" t="s">
        <v>23</v>
      </c>
      <c r="D3839" s="16" t="s">
        <v>24</v>
      </c>
      <c r="E3839" s="188" t="s">
        <v>9134</v>
      </c>
    </row>
    <row r="3840" spans="1:5" x14ac:dyDescent="0.25">
      <c r="A3840" s="356">
        <v>10554</v>
      </c>
      <c r="B3840" s="16" t="s">
        <v>9135</v>
      </c>
      <c r="C3840" s="16" t="s">
        <v>23</v>
      </c>
      <c r="D3840" s="16" t="s">
        <v>24</v>
      </c>
      <c r="E3840" s="188" t="s">
        <v>9136</v>
      </c>
    </row>
    <row r="3841" spans="1:5" x14ac:dyDescent="0.25">
      <c r="A3841" s="356">
        <v>10555</v>
      </c>
      <c r="B3841" s="16" t="s">
        <v>9137</v>
      </c>
      <c r="C3841" s="16" t="s">
        <v>23</v>
      </c>
      <c r="D3841" s="16" t="s">
        <v>24</v>
      </c>
      <c r="E3841" s="188" t="s">
        <v>9138</v>
      </c>
    </row>
    <row r="3842" spans="1:5" x14ac:dyDescent="0.25">
      <c r="A3842" s="356">
        <v>10556</v>
      </c>
      <c r="B3842" s="16" t="s">
        <v>9139</v>
      </c>
      <c r="C3842" s="16" t="s">
        <v>23</v>
      </c>
      <c r="D3842" s="16" t="s">
        <v>24</v>
      </c>
      <c r="E3842" s="188" t="s">
        <v>9140</v>
      </c>
    </row>
    <row r="3843" spans="1:5" x14ac:dyDescent="0.25">
      <c r="A3843" s="356">
        <v>39502</v>
      </c>
      <c r="B3843" s="16" t="s">
        <v>9141</v>
      </c>
      <c r="C3843" s="16" t="s">
        <v>23</v>
      </c>
      <c r="D3843" s="16" t="s">
        <v>24</v>
      </c>
      <c r="E3843" s="188" t="s">
        <v>9142</v>
      </c>
    </row>
    <row r="3844" spans="1:5" x14ac:dyDescent="0.25">
      <c r="A3844" s="356">
        <v>39504</v>
      </c>
      <c r="B3844" s="16" t="s">
        <v>9143</v>
      </c>
      <c r="C3844" s="16" t="s">
        <v>23</v>
      </c>
      <c r="D3844" s="16" t="s">
        <v>24</v>
      </c>
      <c r="E3844" s="188" t="s">
        <v>9144</v>
      </c>
    </row>
    <row r="3845" spans="1:5" x14ac:dyDescent="0.25">
      <c r="A3845" s="356">
        <v>39503</v>
      </c>
      <c r="B3845" s="16" t="s">
        <v>9145</v>
      </c>
      <c r="C3845" s="16" t="s">
        <v>23</v>
      </c>
      <c r="D3845" s="16" t="s">
        <v>24</v>
      </c>
      <c r="E3845" s="188" t="s">
        <v>9146</v>
      </c>
    </row>
    <row r="3846" spans="1:5" x14ac:dyDescent="0.25">
      <c r="A3846" s="356">
        <v>39505</v>
      </c>
      <c r="B3846" s="16" t="s">
        <v>9147</v>
      </c>
      <c r="C3846" s="16" t="s">
        <v>23</v>
      </c>
      <c r="D3846" s="16" t="s">
        <v>24</v>
      </c>
      <c r="E3846" s="188" t="s">
        <v>9148</v>
      </c>
    </row>
    <row r="3847" spans="1:5" x14ac:dyDescent="0.25">
      <c r="A3847" s="356">
        <v>25969</v>
      </c>
      <c r="B3847" s="16" t="s">
        <v>3457</v>
      </c>
      <c r="C3847" s="16" t="s">
        <v>23</v>
      </c>
      <c r="D3847" s="16" t="s">
        <v>27</v>
      </c>
      <c r="E3847" s="188" t="s">
        <v>6571</v>
      </c>
    </row>
    <row r="3848" spans="1:5" x14ac:dyDescent="0.25">
      <c r="A3848" s="356">
        <v>4944</v>
      </c>
      <c r="B3848" s="16" t="s">
        <v>3458</v>
      </c>
      <c r="C3848" s="16" t="s">
        <v>26</v>
      </c>
      <c r="D3848" s="16" t="s">
        <v>27</v>
      </c>
      <c r="E3848" s="188" t="s">
        <v>9149</v>
      </c>
    </row>
    <row r="3849" spans="1:5" x14ac:dyDescent="0.25">
      <c r="A3849" s="356">
        <v>21102</v>
      </c>
      <c r="B3849" s="16" t="s">
        <v>3459</v>
      </c>
      <c r="C3849" s="16" t="s">
        <v>23</v>
      </c>
      <c r="D3849" s="16" t="s">
        <v>24</v>
      </c>
      <c r="E3849" s="188" t="s">
        <v>9150</v>
      </c>
    </row>
    <row r="3850" spans="1:5" x14ac:dyDescent="0.25">
      <c r="A3850" s="356">
        <v>21101</v>
      </c>
      <c r="B3850" s="16" t="s">
        <v>3460</v>
      </c>
      <c r="C3850" s="16" t="s">
        <v>23</v>
      </c>
      <c r="D3850" s="16" t="s">
        <v>24</v>
      </c>
      <c r="E3850" s="188" t="s">
        <v>7694</v>
      </c>
    </row>
    <row r="3851" spans="1:5" x14ac:dyDescent="0.25">
      <c r="A3851" s="356">
        <v>34713</v>
      </c>
      <c r="B3851" s="16" t="s">
        <v>3461</v>
      </c>
      <c r="C3851" s="16" t="s">
        <v>26</v>
      </c>
      <c r="D3851" s="16" t="s">
        <v>24</v>
      </c>
      <c r="E3851" s="188" t="s">
        <v>9151</v>
      </c>
    </row>
    <row r="3852" spans="1:5" x14ac:dyDescent="0.25">
      <c r="A3852" s="356">
        <v>4947</v>
      </c>
      <c r="B3852" s="16" t="s">
        <v>3462</v>
      </c>
      <c r="C3852" s="16" t="s">
        <v>26</v>
      </c>
      <c r="D3852" s="16" t="s">
        <v>24</v>
      </c>
      <c r="E3852" s="188" t="s">
        <v>9152</v>
      </c>
    </row>
    <row r="3853" spans="1:5" x14ac:dyDescent="0.25">
      <c r="A3853" s="356">
        <v>37563</v>
      </c>
      <c r="B3853" s="16" t="s">
        <v>3463</v>
      </c>
      <c r="C3853" s="16" t="s">
        <v>26</v>
      </c>
      <c r="D3853" s="16" t="s">
        <v>24</v>
      </c>
      <c r="E3853" s="188" t="s">
        <v>9153</v>
      </c>
    </row>
    <row r="3854" spans="1:5" x14ac:dyDescent="0.25">
      <c r="A3854" s="356">
        <v>4948</v>
      </c>
      <c r="B3854" s="16" t="s">
        <v>3464</v>
      </c>
      <c r="C3854" s="16" t="s">
        <v>26</v>
      </c>
      <c r="D3854" s="16" t="s">
        <v>24</v>
      </c>
      <c r="E3854" s="188" t="s">
        <v>9154</v>
      </c>
    </row>
    <row r="3855" spans="1:5" x14ac:dyDescent="0.25">
      <c r="A3855" s="356">
        <v>37561</v>
      </c>
      <c r="B3855" s="16" t="s">
        <v>3465</v>
      </c>
      <c r="C3855" s="16" t="s">
        <v>26</v>
      </c>
      <c r="D3855" s="16" t="s">
        <v>24</v>
      </c>
      <c r="E3855" s="188" t="s">
        <v>9155</v>
      </c>
    </row>
    <row r="3856" spans="1:5" x14ac:dyDescent="0.25">
      <c r="A3856" s="356">
        <v>37562</v>
      </c>
      <c r="B3856" s="16" t="s">
        <v>3466</v>
      </c>
      <c r="C3856" s="16" t="s">
        <v>26</v>
      </c>
      <c r="D3856" s="16" t="s">
        <v>24</v>
      </c>
      <c r="E3856" s="188" t="s">
        <v>9156</v>
      </c>
    </row>
    <row r="3857" spans="1:5" x14ac:dyDescent="0.25">
      <c r="A3857" s="356">
        <v>37585</v>
      </c>
      <c r="B3857" s="16" t="s">
        <v>3467</v>
      </c>
      <c r="C3857" s="16" t="s">
        <v>23</v>
      </c>
      <c r="D3857" s="16" t="s">
        <v>24</v>
      </c>
      <c r="E3857" s="188" t="s">
        <v>9157</v>
      </c>
    </row>
    <row r="3858" spans="1:5" x14ac:dyDescent="0.25">
      <c r="A3858" s="356">
        <v>14164</v>
      </c>
      <c r="B3858" s="16" t="s">
        <v>3468</v>
      </c>
      <c r="C3858" s="16" t="s">
        <v>23</v>
      </c>
      <c r="D3858" s="16" t="s">
        <v>27</v>
      </c>
      <c r="E3858" s="188" t="s">
        <v>9158</v>
      </c>
    </row>
    <row r="3859" spans="1:5" x14ac:dyDescent="0.25">
      <c r="A3859" s="356">
        <v>14163</v>
      </c>
      <c r="B3859" s="16" t="s">
        <v>3469</v>
      </c>
      <c r="C3859" s="16" t="s">
        <v>23</v>
      </c>
      <c r="D3859" s="16" t="s">
        <v>27</v>
      </c>
      <c r="E3859" s="188" t="s">
        <v>9159</v>
      </c>
    </row>
    <row r="3860" spans="1:5" x14ac:dyDescent="0.25">
      <c r="A3860" s="356">
        <v>5051</v>
      </c>
      <c r="B3860" s="16" t="s">
        <v>3470</v>
      </c>
      <c r="C3860" s="16" t="s">
        <v>23</v>
      </c>
      <c r="D3860" s="16" t="s">
        <v>27</v>
      </c>
      <c r="E3860" s="188" t="s">
        <v>9160</v>
      </c>
    </row>
    <row r="3861" spans="1:5" x14ac:dyDescent="0.25">
      <c r="A3861" s="356">
        <v>14162</v>
      </c>
      <c r="B3861" s="16" t="s">
        <v>3471</v>
      </c>
      <c r="C3861" s="16" t="s">
        <v>23</v>
      </c>
      <c r="D3861" s="16" t="s">
        <v>27</v>
      </c>
      <c r="E3861" s="188" t="s">
        <v>9161</v>
      </c>
    </row>
    <row r="3862" spans="1:5" x14ac:dyDescent="0.25">
      <c r="A3862" s="356">
        <v>5052</v>
      </c>
      <c r="B3862" s="16" t="s">
        <v>3472</v>
      </c>
      <c r="C3862" s="16" t="s">
        <v>23</v>
      </c>
      <c r="D3862" s="16" t="s">
        <v>27</v>
      </c>
      <c r="E3862" s="188" t="s">
        <v>9162</v>
      </c>
    </row>
    <row r="3863" spans="1:5" x14ac:dyDescent="0.25">
      <c r="A3863" s="356">
        <v>14166</v>
      </c>
      <c r="B3863" s="16" t="s">
        <v>3473</v>
      </c>
      <c r="C3863" s="16" t="s">
        <v>23</v>
      </c>
      <c r="D3863" s="16" t="s">
        <v>27</v>
      </c>
      <c r="E3863" s="188" t="s">
        <v>9163</v>
      </c>
    </row>
    <row r="3864" spans="1:5" x14ac:dyDescent="0.25">
      <c r="A3864" s="356">
        <v>14165</v>
      </c>
      <c r="B3864" s="16" t="s">
        <v>3474</v>
      </c>
      <c r="C3864" s="16" t="s">
        <v>23</v>
      </c>
      <c r="D3864" s="16" t="s">
        <v>27</v>
      </c>
      <c r="E3864" s="188" t="s">
        <v>9164</v>
      </c>
    </row>
    <row r="3865" spans="1:5" x14ac:dyDescent="0.25">
      <c r="A3865" s="356">
        <v>5050</v>
      </c>
      <c r="B3865" s="16" t="s">
        <v>3475</v>
      </c>
      <c r="C3865" s="16" t="s">
        <v>23</v>
      </c>
      <c r="D3865" s="16" t="s">
        <v>27</v>
      </c>
      <c r="E3865" s="188" t="s">
        <v>9165</v>
      </c>
    </row>
    <row r="3866" spans="1:5" x14ac:dyDescent="0.25">
      <c r="A3866" s="356">
        <v>12378</v>
      </c>
      <c r="B3866" s="16" t="s">
        <v>3476</v>
      </c>
      <c r="C3866" s="16" t="s">
        <v>23</v>
      </c>
      <c r="D3866" s="16" t="s">
        <v>27</v>
      </c>
      <c r="E3866" s="188" t="s">
        <v>9166</v>
      </c>
    </row>
    <row r="3867" spans="1:5" x14ac:dyDescent="0.25">
      <c r="A3867" s="356">
        <v>12366</v>
      </c>
      <c r="B3867" s="16" t="s">
        <v>3477</v>
      </c>
      <c r="C3867" s="16" t="s">
        <v>23</v>
      </c>
      <c r="D3867" s="16" t="s">
        <v>24</v>
      </c>
      <c r="E3867" s="188" t="s">
        <v>6572</v>
      </c>
    </row>
    <row r="3868" spans="1:5" x14ac:dyDescent="0.25">
      <c r="A3868" s="356">
        <v>5045</v>
      </c>
      <c r="B3868" s="16" t="s">
        <v>3478</v>
      </c>
      <c r="C3868" s="16" t="s">
        <v>23</v>
      </c>
      <c r="D3868" s="16" t="s">
        <v>24</v>
      </c>
      <c r="E3868" s="188" t="s">
        <v>6573</v>
      </c>
    </row>
    <row r="3869" spans="1:5" x14ac:dyDescent="0.25">
      <c r="A3869" s="356">
        <v>5044</v>
      </c>
      <c r="B3869" s="16" t="s">
        <v>3479</v>
      </c>
      <c r="C3869" s="16" t="s">
        <v>23</v>
      </c>
      <c r="D3869" s="16" t="s">
        <v>24</v>
      </c>
      <c r="E3869" s="188" t="s">
        <v>6574</v>
      </c>
    </row>
    <row r="3870" spans="1:5" x14ac:dyDescent="0.25">
      <c r="A3870" s="356">
        <v>5055</v>
      </c>
      <c r="B3870" s="16" t="s">
        <v>3480</v>
      </c>
      <c r="C3870" s="16" t="s">
        <v>23</v>
      </c>
      <c r="D3870" s="16" t="s">
        <v>24</v>
      </c>
      <c r="E3870" s="188" t="s">
        <v>6575</v>
      </c>
    </row>
    <row r="3871" spans="1:5" x14ac:dyDescent="0.25">
      <c r="A3871" s="356">
        <v>5053</v>
      </c>
      <c r="B3871" s="16" t="s">
        <v>3481</v>
      </c>
      <c r="C3871" s="16" t="s">
        <v>23</v>
      </c>
      <c r="D3871" s="16" t="s">
        <v>24</v>
      </c>
      <c r="E3871" s="188" t="s">
        <v>6576</v>
      </c>
    </row>
    <row r="3872" spans="1:5" x14ac:dyDescent="0.25">
      <c r="A3872" s="356">
        <v>5035</v>
      </c>
      <c r="B3872" s="16" t="s">
        <v>3482</v>
      </c>
      <c r="C3872" s="16" t="s">
        <v>23</v>
      </c>
      <c r="D3872" s="16" t="s">
        <v>24</v>
      </c>
      <c r="E3872" s="188" t="s">
        <v>6577</v>
      </c>
    </row>
    <row r="3873" spans="1:5" x14ac:dyDescent="0.25">
      <c r="A3873" s="356">
        <v>5036</v>
      </c>
      <c r="B3873" s="16" t="s">
        <v>3483</v>
      </c>
      <c r="C3873" s="16" t="s">
        <v>23</v>
      </c>
      <c r="D3873" s="16" t="s">
        <v>24</v>
      </c>
      <c r="E3873" s="188" t="s">
        <v>6578</v>
      </c>
    </row>
    <row r="3874" spans="1:5" x14ac:dyDescent="0.25">
      <c r="A3874" s="356">
        <v>5059</v>
      </c>
      <c r="B3874" s="16" t="s">
        <v>3484</v>
      </c>
      <c r="C3874" s="16" t="s">
        <v>23</v>
      </c>
      <c r="D3874" s="16" t="s">
        <v>24</v>
      </c>
      <c r="E3874" s="188" t="s">
        <v>6579</v>
      </c>
    </row>
    <row r="3875" spans="1:5" x14ac:dyDescent="0.25">
      <c r="A3875" s="356">
        <v>5034</v>
      </c>
      <c r="B3875" s="16" t="s">
        <v>3485</v>
      </c>
      <c r="C3875" s="16" t="s">
        <v>23</v>
      </c>
      <c r="D3875" s="16" t="s">
        <v>24</v>
      </c>
      <c r="E3875" s="188" t="s">
        <v>6580</v>
      </c>
    </row>
    <row r="3876" spans="1:5" x14ac:dyDescent="0.25">
      <c r="A3876" s="356">
        <v>5056</v>
      </c>
      <c r="B3876" s="16" t="s">
        <v>3486</v>
      </c>
      <c r="C3876" s="16" t="s">
        <v>23</v>
      </c>
      <c r="D3876" s="16" t="s">
        <v>24</v>
      </c>
      <c r="E3876" s="188" t="s">
        <v>6581</v>
      </c>
    </row>
    <row r="3877" spans="1:5" x14ac:dyDescent="0.25">
      <c r="A3877" s="356">
        <v>5057</v>
      </c>
      <c r="B3877" s="16" t="s">
        <v>3487</v>
      </c>
      <c r="C3877" s="16" t="s">
        <v>23</v>
      </c>
      <c r="D3877" s="16" t="s">
        <v>24</v>
      </c>
      <c r="E3877" s="188" t="s">
        <v>6582</v>
      </c>
    </row>
    <row r="3878" spans="1:5" x14ac:dyDescent="0.25">
      <c r="A3878" s="356">
        <v>5033</v>
      </c>
      <c r="B3878" s="16" t="s">
        <v>3488</v>
      </c>
      <c r="C3878" s="16" t="s">
        <v>23</v>
      </c>
      <c r="D3878" s="16" t="s">
        <v>33</v>
      </c>
      <c r="E3878" s="188" t="s">
        <v>6583</v>
      </c>
    </row>
    <row r="3879" spans="1:5" x14ac:dyDescent="0.25">
      <c r="A3879" s="356">
        <v>5038</v>
      </c>
      <c r="B3879" s="16" t="s">
        <v>3489</v>
      </c>
      <c r="C3879" s="16" t="s">
        <v>23</v>
      </c>
      <c r="D3879" s="16" t="s">
        <v>24</v>
      </c>
      <c r="E3879" s="188" t="s">
        <v>6584</v>
      </c>
    </row>
    <row r="3880" spans="1:5" x14ac:dyDescent="0.25">
      <c r="A3880" s="356">
        <v>12372</v>
      </c>
      <c r="B3880" s="16" t="s">
        <v>3490</v>
      </c>
      <c r="C3880" s="16" t="s">
        <v>23</v>
      </c>
      <c r="D3880" s="16" t="s">
        <v>24</v>
      </c>
      <c r="E3880" s="188" t="s">
        <v>6585</v>
      </c>
    </row>
    <row r="3881" spans="1:5" x14ac:dyDescent="0.25">
      <c r="A3881" s="356">
        <v>13339</v>
      </c>
      <c r="B3881" s="16" t="s">
        <v>3491</v>
      </c>
      <c r="C3881" s="16" t="s">
        <v>23</v>
      </c>
      <c r="D3881" s="16" t="s">
        <v>24</v>
      </c>
      <c r="E3881" s="188" t="s">
        <v>6586</v>
      </c>
    </row>
    <row r="3882" spans="1:5" x14ac:dyDescent="0.25">
      <c r="A3882" s="356">
        <v>12373</v>
      </c>
      <c r="B3882" s="16" t="s">
        <v>3492</v>
      </c>
      <c r="C3882" s="16" t="s">
        <v>23</v>
      </c>
      <c r="D3882" s="16" t="s">
        <v>24</v>
      </c>
      <c r="E3882" s="188" t="s">
        <v>6587</v>
      </c>
    </row>
    <row r="3883" spans="1:5" x14ac:dyDescent="0.25">
      <c r="A3883" s="356">
        <v>12388</v>
      </c>
      <c r="B3883" s="16" t="s">
        <v>3493</v>
      </c>
      <c r="C3883" s="16" t="s">
        <v>23</v>
      </c>
      <c r="D3883" s="16" t="s">
        <v>27</v>
      </c>
      <c r="E3883" s="188" t="s">
        <v>9167</v>
      </c>
    </row>
    <row r="3884" spans="1:5" x14ac:dyDescent="0.25">
      <c r="A3884" s="356">
        <v>34695</v>
      </c>
      <c r="B3884" s="16" t="s">
        <v>3494</v>
      </c>
      <c r="C3884" s="16" t="s">
        <v>23</v>
      </c>
      <c r="D3884" s="16" t="s">
        <v>24</v>
      </c>
      <c r="E3884" s="188" t="s">
        <v>6588</v>
      </c>
    </row>
    <row r="3885" spans="1:5" x14ac:dyDescent="0.25">
      <c r="A3885" s="356">
        <v>34692</v>
      </c>
      <c r="B3885" s="16" t="s">
        <v>3495</v>
      </c>
      <c r="C3885" s="16" t="s">
        <v>23</v>
      </c>
      <c r="D3885" s="16" t="s">
        <v>24</v>
      </c>
      <c r="E3885" s="188" t="s">
        <v>6589</v>
      </c>
    </row>
    <row r="3886" spans="1:5" x14ac:dyDescent="0.25">
      <c r="A3886" s="356">
        <v>2731</v>
      </c>
      <c r="B3886" s="16" t="s">
        <v>9168</v>
      </c>
      <c r="C3886" s="16" t="s">
        <v>44</v>
      </c>
      <c r="D3886" s="16" t="s">
        <v>27</v>
      </c>
      <c r="E3886" s="188" t="s">
        <v>9169</v>
      </c>
    </row>
    <row r="3887" spans="1:5" x14ac:dyDescent="0.25">
      <c r="A3887" s="356">
        <v>26028</v>
      </c>
      <c r="B3887" s="16" t="s">
        <v>3496</v>
      </c>
      <c r="C3887" s="16" t="s">
        <v>1031</v>
      </c>
      <c r="D3887" s="16" t="s">
        <v>24</v>
      </c>
      <c r="E3887" s="188" t="s">
        <v>6590</v>
      </c>
    </row>
    <row r="3888" spans="1:5" x14ac:dyDescent="0.25">
      <c r="A3888" s="356">
        <v>11844</v>
      </c>
      <c r="B3888" s="16" t="s">
        <v>9170</v>
      </c>
      <c r="C3888" s="16" t="s">
        <v>44</v>
      </c>
      <c r="D3888" s="16" t="s">
        <v>24</v>
      </c>
      <c r="E3888" s="188" t="s">
        <v>9171</v>
      </c>
    </row>
    <row r="3889" spans="1:5" x14ac:dyDescent="0.25">
      <c r="A3889" s="356">
        <v>4465</v>
      </c>
      <c r="B3889" s="16" t="s">
        <v>9172</v>
      </c>
      <c r="C3889" s="16" t="s">
        <v>44</v>
      </c>
      <c r="D3889" s="16" t="s">
        <v>24</v>
      </c>
      <c r="E3889" s="188" t="s">
        <v>9173</v>
      </c>
    </row>
    <row r="3890" spans="1:5" x14ac:dyDescent="0.25">
      <c r="A3890" s="356">
        <v>35273</v>
      </c>
      <c r="B3890" s="16" t="s">
        <v>9174</v>
      </c>
      <c r="C3890" s="16" t="s">
        <v>44</v>
      </c>
      <c r="D3890" s="16" t="s">
        <v>24</v>
      </c>
      <c r="E3890" s="188" t="s">
        <v>9175</v>
      </c>
    </row>
    <row r="3891" spans="1:5" x14ac:dyDescent="0.25">
      <c r="A3891" s="356">
        <v>4470</v>
      </c>
      <c r="B3891" s="16" t="s">
        <v>9176</v>
      </c>
      <c r="C3891" s="16" t="s">
        <v>44</v>
      </c>
      <c r="D3891" s="16" t="s">
        <v>24</v>
      </c>
      <c r="E3891" s="188" t="s">
        <v>9177</v>
      </c>
    </row>
    <row r="3892" spans="1:5" x14ac:dyDescent="0.25">
      <c r="A3892" s="356">
        <v>20208</v>
      </c>
      <c r="B3892" s="16" t="s">
        <v>9178</v>
      </c>
      <c r="C3892" s="16" t="s">
        <v>44</v>
      </c>
      <c r="D3892" s="16" t="s">
        <v>24</v>
      </c>
      <c r="E3892" s="188" t="s">
        <v>9179</v>
      </c>
    </row>
    <row r="3893" spans="1:5" x14ac:dyDescent="0.25">
      <c r="A3893" s="356">
        <v>20204</v>
      </c>
      <c r="B3893" s="16" t="s">
        <v>9180</v>
      </c>
      <c r="C3893" s="16" t="s">
        <v>44</v>
      </c>
      <c r="D3893" s="16" t="s">
        <v>24</v>
      </c>
      <c r="E3893" s="188" t="s">
        <v>9181</v>
      </c>
    </row>
    <row r="3894" spans="1:5" x14ac:dyDescent="0.25">
      <c r="A3894" s="356">
        <v>4437</v>
      </c>
      <c r="B3894" s="16" t="s">
        <v>9182</v>
      </c>
      <c r="C3894" s="16" t="s">
        <v>44</v>
      </c>
      <c r="D3894" s="16" t="s">
        <v>24</v>
      </c>
      <c r="E3894" s="188" t="s">
        <v>9183</v>
      </c>
    </row>
    <row r="3895" spans="1:5" x14ac:dyDescent="0.25">
      <c r="A3895" s="356">
        <v>14580</v>
      </c>
      <c r="B3895" s="16" t="s">
        <v>9184</v>
      </c>
      <c r="C3895" s="16" t="s">
        <v>44</v>
      </c>
      <c r="D3895" s="16" t="s">
        <v>24</v>
      </c>
      <c r="E3895" s="188" t="s">
        <v>9183</v>
      </c>
    </row>
    <row r="3896" spans="1:5" x14ac:dyDescent="0.25">
      <c r="A3896" s="356">
        <v>40304</v>
      </c>
      <c r="B3896" s="16" t="s">
        <v>3497</v>
      </c>
      <c r="C3896" s="16" t="s">
        <v>48</v>
      </c>
      <c r="D3896" s="16" t="s">
        <v>24</v>
      </c>
      <c r="E3896" s="188" t="s">
        <v>9185</v>
      </c>
    </row>
    <row r="3897" spans="1:5" x14ac:dyDescent="0.25">
      <c r="A3897" s="356">
        <v>5065</v>
      </c>
      <c r="B3897" s="16" t="s">
        <v>3498</v>
      </c>
      <c r="C3897" s="16" t="s">
        <v>48</v>
      </c>
      <c r="D3897" s="16" t="s">
        <v>24</v>
      </c>
      <c r="E3897" s="188" t="s">
        <v>9186</v>
      </c>
    </row>
    <row r="3898" spans="1:5" x14ac:dyDescent="0.25">
      <c r="A3898" s="356">
        <v>5072</v>
      </c>
      <c r="B3898" s="16" t="s">
        <v>3499</v>
      </c>
      <c r="C3898" s="16" t="s">
        <v>48</v>
      </c>
      <c r="D3898" s="16" t="s">
        <v>24</v>
      </c>
      <c r="E3898" s="188" t="s">
        <v>9187</v>
      </c>
    </row>
    <row r="3899" spans="1:5" x14ac:dyDescent="0.25">
      <c r="A3899" s="356">
        <v>5066</v>
      </c>
      <c r="B3899" s="16" t="s">
        <v>3500</v>
      </c>
      <c r="C3899" s="16" t="s">
        <v>48</v>
      </c>
      <c r="D3899" s="16" t="s">
        <v>24</v>
      </c>
      <c r="E3899" s="188" t="s">
        <v>5584</v>
      </c>
    </row>
    <row r="3900" spans="1:5" x14ac:dyDescent="0.25">
      <c r="A3900" s="356">
        <v>5063</v>
      </c>
      <c r="B3900" s="16" t="s">
        <v>3501</v>
      </c>
      <c r="C3900" s="16" t="s">
        <v>48</v>
      </c>
      <c r="D3900" s="16" t="s">
        <v>24</v>
      </c>
      <c r="E3900" s="188" t="s">
        <v>9188</v>
      </c>
    </row>
    <row r="3901" spans="1:5" x14ac:dyDescent="0.25">
      <c r="A3901" s="356">
        <v>20247</v>
      </c>
      <c r="B3901" s="16" t="s">
        <v>3502</v>
      </c>
      <c r="C3901" s="16" t="s">
        <v>48</v>
      </c>
      <c r="D3901" s="16" t="s">
        <v>24</v>
      </c>
      <c r="E3901" s="188" t="s">
        <v>9189</v>
      </c>
    </row>
    <row r="3902" spans="1:5" x14ac:dyDescent="0.25">
      <c r="A3902" s="356">
        <v>5074</v>
      </c>
      <c r="B3902" s="16" t="s">
        <v>3503</v>
      </c>
      <c r="C3902" s="16" t="s">
        <v>48</v>
      </c>
      <c r="D3902" s="16" t="s">
        <v>24</v>
      </c>
      <c r="E3902" s="188" t="s">
        <v>6370</v>
      </c>
    </row>
    <row r="3903" spans="1:5" x14ac:dyDescent="0.25">
      <c r="A3903" s="356">
        <v>5067</v>
      </c>
      <c r="B3903" s="16" t="s">
        <v>3504</v>
      </c>
      <c r="C3903" s="16" t="s">
        <v>48</v>
      </c>
      <c r="D3903" s="16" t="s">
        <v>24</v>
      </c>
      <c r="E3903" s="188" t="s">
        <v>7776</v>
      </c>
    </row>
    <row r="3904" spans="1:5" x14ac:dyDescent="0.25">
      <c r="A3904" s="356">
        <v>5078</v>
      </c>
      <c r="B3904" s="16" t="s">
        <v>3505</v>
      </c>
      <c r="C3904" s="16" t="s">
        <v>48</v>
      </c>
      <c r="D3904" s="16" t="s">
        <v>24</v>
      </c>
      <c r="E3904" s="188" t="s">
        <v>5768</v>
      </c>
    </row>
    <row r="3905" spans="1:5" x14ac:dyDescent="0.25">
      <c r="A3905" s="356">
        <v>5068</v>
      </c>
      <c r="B3905" s="16" t="s">
        <v>3506</v>
      </c>
      <c r="C3905" s="16" t="s">
        <v>48</v>
      </c>
      <c r="D3905" s="16" t="s">
        <v>24</v>
      </c>
      <c r="E3905" s="188" t="s">
        <v>5926</v>
      </c>
    </row>
    <row r="3906" spans="1:5" x14ac:dyDescent="0.25">
      <c r="A3906" s="356">
        <v>5073</v>
      </c>
      <c r="B3906" s="16" t="s">
        <v>3507</v>
      </c>
      <c r="C3906" s="16" t="s">
        <v>48</v>
      </c>
      <c r="D3906" s="16" t="s">
        <v>24</v>
      </c>
      <c r="E3906" s="188" t="s">
        <v>8434</v>
      </c>
    </row>
    <row r="3907" spans="1:5" x14ac:dyDescent="0.25">
      <c r="A3907" s="356">
        <v>5069</v>
      </c>
      <c r="B3907" s="16" t="s">
        <v>3508</v>
      </c>
      <c r="C3907" s="16" t="s">
        <v>48</v>
      </c>
      <c r="D3907" s="16" t="s">
        <v>24</v>
      </c>
      <c r="E3907" s="188" t="s">
        <v>8434</v>
      </c>
    </row>
    <row r="3908" spans="1:5" x14ac:dyDescent="0.25">
      <c r="A3908" s="356">
        <v>5070</v>
      </c>
      <c r="B3908" s="16" t="s">
        <v>3509</v>
      </c>
      <c r="C3908" s="16" t="s">
        <v>48</v>
      </c>
      <c r="D3908" s="16" t="s">
        <v>24</v>
      </c>
      <c r="E3908" s="188" t="s">
        <v>7286</v>
      </c>
    </row>
    <row r="3909" spans="1:5" x14ac:dyDescent="0.25">
      <c r="A3909" s="356">
        <v>5071</v>
      </c>
      <c r="B3909" s="16" t="s">
        <v>3510</v>
      </c>
      <c r="C3909" s="16" t="s">
        <v>48</v>
      </c>
      <c r="D3909" s="16" t="s">
        <v>24</v>
      </c>
      <c r="E3909" s="188" t="s">
        <v>5926</v>
      </c>
    </row>
    <row r="3910" spans="1:5" x14ac:dyDescent="0.25">
      <c r="A3910" s="356">
        <v>5061</v>
      </c>
      <c r="B3910" s="16" t="s">
        <v>3511</v>
      </c>
      <c r="C3910" s="16" t="s">
        <v>48</v>
      </c>
      <c r="D3910" s="16" t="s">
        <v>33</v>
      </c>
      <c r="E3910" s="188" t="s">
        <v>8793</v>
      </c>
    </row>
    <row r="3911" spans="1:5" x14ac:dyDescent="0.25">
      <c r="A3911" s="356">
        <v>5075</v>
      </c>
      <c r="B3911" s="16" t="s">
        <v>3512</v>
      </c>
      <c r="C3911" s="16" t="s">
        <v>48</v>
      </c>
      <c r="D3911" s="16" t="s">
        <v>24</v>
      </c>
      <c r="E3911" s="188" t="s">
        <v>5926</v>
      </c>
    </row>
    <row r="3912" spans="1:5" x14ac:dyDescent="0.25">
      <c r="A3912" s="356">
        <v>39027</v>
      </c>
      <c r="B3912" s="16" t="s">
        <v>3513</v>
      </c>
      <c r="C3912" s="16" t="s">
        <v>48</v>
      </c>
      <c r="D3912" s="16" t="s">
        <v>24</v>
      </c>
      <c r="E3912" s="188" t="s">
        <v>6549</v>
      </c>
    </row>
    <row r="3913" spans="1:5" x14ac:dyDescent="0.25">
      <c r="A3913" s="356">
        <v>5062</v>
      </c>
      <c r="B3913" s="16" t="s">
        <v>3514</v>
      </c>
      <c r="C3913" s="16" t="s">
        <v>48</v>
      </c>
      <c r="D3913" s="16" t="s">
        <v>24</v>
      </c>
      <c r="E3913" s="188" t="s">
        <v>6679</v>
      </c>
    </row>
    <row r="3914" spans="1:5" x14ac:dyDescent="0.25">
      <c r="A3914" s="356">
        <v>40568</v>
      </c>
      <c r="B3914" s="16" t="s">
        <v>3515</v>
      </c>
      <c r="C3914" s="16" t="s">
        <v>48</v>
      </c>
      <c r="D3914" s="16" t="s">
        <v>24</v>
      </c>
      <c r="E3914" s="188" t="s">
        <v>9190</v>
      </c>
    </row>
    <row r="3915" spans="1:5" x14ac:dyDescent="0.25">
      <c r="A3915" s="356">
        <v>39026</v>
      </c>
      <c r="B3915" s="16" t="s">
        <v>3516</v>
      </c>
      <c r="C3915" s="16" t="s">
        <v>48</v>
      </c>
      <c r="D3915" s="16" t="s">
        <v>24</v>
      </c>
      <c r="E3915" s="188" t="s">
        <v>9191</v>
      </c>
    </row>
    <row r="3916" spans="1:5" x14ac:dyDescent="0.25">
      <c r="A3916" s="356">
        <v>42431</v>
      </c>
      <c r="B3916" s="16" t="s">
        <v>3517</v>
      </c>
      <c r="C3916" s="16" t="s">
        <v>23</v>
      </c>
      <c r="D3916" s="16" t="s">
        <v>27</v>
      </c>
      <c r="E3916" s="188" t="s">
        <v>9192</v>
      </c>
    </row>
    <row r="3917" spans="1:5" x14ac:dyDescent="0.25">
      <c r="A3917" s="356">
        <v>11149</v>
      </c>
      <c r="B3917" s="16" t="s">
        <v>3518</v>
      </c>
      <c r="C3917" s="16" t="s">
        <v>2139</v>
      </c>
      <c r="D3917" s="16" t="s">
        <v>24</v>
      </c>
      <c r="E3917" s="188" t="s">
        <v>9193</v>
      </c>
    </row>
    <row r="3918" spans="1:5" x14ac:dyDescent="0.25">
      <c r="A3918" s="356">
        <v>511</v>
      </c>
      <c r="B3918" s="16" t="s">
        <v>3519</v>
      </c>
      <c r="C3918" s="16" t="s">
        <v>97</v>
      </c>
      <c r="D3918" s="16" t="s">
        <v>27</v>
      </c>
      <c r="E3918" s="188" t="s">
        <v>5582</v>
      </c>
    </row>
    <row r="3919" spans="1:5" x14ac:dyDescent="0.25">
      <c r="A3919" s="356">
        <v>11174</v>
      </c>
      <c r="B3919" s="16" t="s">
        <v>3520</v>
      </c>
      <c r="C3919" s="16" t="s">
        <v>196</v>
      </c>
      <c r="D3919" s="16" t="s">
        <v>24</v>
      </c>
      <c r="E3919" s="188" t="s">
        <v>9194</v>
      </c>
    </row>
    <row r="3920" spans="1:5" x14ac:dyDescent="0.25">
      <c r="A3920" s="356">
        <v>37540</v>
      </c>
      <c r="B3920" s="16" t="s">
        <v>3521</v>
      </c>
      <c r="C3920" s="16" t="s">
        <v>23</v>
      </c>
      <c r="D3920" s="16" t="s">
        <v>24</v>
      </c>
      <c r="E3920" s="188" t="s">
        <v>9195</v>
      </c>
    </row>
    <row r="3921" spans="1:5" x14ac:dyDescent="0.25">
      <c r="A3921" s="356">
        <v>37548</v>
      </c>
      <c r="B3921" s="16" t="s">
        <v>3522</v>
      </c>
      <c r="C3921" s="16" t="s">
        <v>23</v>
      </c>
      <c r="D3921" s="16" t="s">
        <v>24</v>
      </c>
      <c r="E3921" s="188" t="s">
        <v>9196</v>
      </c>
    </row>
    <row r="3922" spans="1:5" x14ac:dyDescent="0.25">
      <c r="A3922" s="356">
        <v>39828</v>
      </c>
      <c r="B3922" s="16" t="s">
        <v>3523</v>
      </c>
      <c r="C3922" s="16" t="s">
        <v>23</v>
      </c>
      <c r="D3922" s="16" t="s">
        <v>24</v>
      </c>
      <c r="E3922" s="188" t="s">
        <v>9197</v>
      </c>
    </row>
    <row r="3923" spans="1:5" x14ac:dyDescent="0.25">
      <c r="A3923" s="356">
        <v>12273</v>
      </c>
      <c r="B3923" s="16" t="s">
        <v>3524</v>
      </c>
      <c r="C3923" s="16" t="s">
        <v>23</v>
      </c>
      <c r="D3923" s="16" t="s">
        <v>27</v>
      </c>
      <c r="E3923" s="188" t="s">
        <v>9198</v>
      </c>
    </row>
    <row r="3924" spans="1:5" x14ac:dyDescent="0.25">
      <c r="A3924" s="356">
        <v>38392</v>
      </c>
      <c r="B3924" s="16" t="s">
        <v>3525</v>
      </c>
      <c r="C3924" s="16" t="s">
        <v>23</v>
      </c>
      <c r="D3924" s="16" t="s">
        <v>24</v>
      </c>
      <c r="E3924" s="188" t="s">
        <v>8077</v>
      </c>
    </row>
    <row r="3925" spans="1:5" x14ac:dyDescent="0.25">
      <c r="A3925" s="356">
        <v>11735</v>
      </c>
      <c r="B3925" s="16" t="s">
        <v>3526</v>
      </c>
      <c r="C3925" s="16" t="s">
        <v>23</v>
      </c>
      <c r="D3925" s="16" t="s">
        <v>24</v>
      </c>
      <c r="E3925" s="188" t="s">
        <v>6015</v>
      </c>
    </row>
    <row r="3926" spans="1:5" x14ac:dyDescent="0.25">
      <c r="A3926" s="356">
        <v>11733</v>
      </c>
      <c r="B3926" s="16" t="s">
        <v>3527</v>
      </c>
      <c r="C3926" s="16" t="s">
        <v>23</v>
      </c>
      <c r="D3926" s="16" t="s">
        <v>24</v>
      </c>
      <c r="E3926" s="188" t="s">
        <v>5571</v>
      </c>
    </row>
    <row r="3927" spans="1:5" x14ac:dyDescent="0.25">
      <c r="A3927" s="356">
        <v>11734</v>
      </c>
      <c r="B3927" s="16" t="s">
        <v>3528</v>
      </c>
      <c r="C3927" s="16" t="s">
        <v>23</v>
      </c>
      <c r="D3927" s="16" t="s">
        <v>24</v>
      </c>
      <c r="E3927" s="188" t="s">
        <v>6250</v>
      </c>
    </row>
    <row r="3928" spans="1:5" x14ac:dyDescent="0.25">
      <c r="A3928" s="356">
        <v>11737</v>
      </c>
      <c r="B3928" s="16" t="s">
        <v>3529</v>
      </c>
      <c r="C3928" s="16" t="s">
        <v>23</v>
      </c>
      <c r="D3928" s="16" t="s">
        <v>24</v>
      </c>
      <c r="E3928" s="188" t="s">
        <v>5950</v>
      </c>
    </row>
    <row r="3929" spans="1:5" x14ac:dyDescent="0.25">
      <c r="A3929" s="356">
        <v>11738</v>
      </c>
      <c r="B3929" s="16" t="s">
        <v>3530</v>
      </c>
      <c r="C3929" s="16" t="s">
        <v>23</v>
      </c>
      <c r="D3929" s="16" t="s">
        <v>24</v>
      </c>
      <c r="E3929" s="188" t="s">
        <v>6052</v>
      </c>
    </row>
    <row r="3930" spans="1:5" x14ac:dyDescent="0.25">
      <c r="A3930" s="356">
        <v>36143</v>
      </c>
      <c r="B3930" s="16" t="s">
        <v>3531</v>
      </c>
      <c r="C3930" s="16" t="s">
        <v>23</v>
      </c>
      <c r="D3930" s="16" t="s">
        <v>24</v>
      </c>
      <c r="E3930" s="188" t="s">
        <v>6484</v>
      </c>
    </row>
    <row r="3931" spans="1:5" x14ac:dyDescent="0.25">
      <c r="A3931" s="356">
        <v>36142</v>
      </c>
      <c r="B3931" s="16" t="s">
        <v>3532</v>
      </c>
      <c r="C3931" s="16" t="s">
        <v>23</v>
      </c>
      <c r="D3931" s="16" t="s">
        <v>24</v>
      </c>
      <c r="E3931" s="188" t="s">
        <v>5444</v>
      </c>
    </row>
    <row r="3932" spans="1:5" x14ac:dyDescent="0.25">
      <c r="A3932" s="356">
        <v>36146</v>
      </c>
      <c r="B3932" s="16" t="s">
        <v>3533</v>
      </c>
      <c r="C3932" s="16" t="s">
        <v>23</v>
      </c>
      <c r="D3932" s="16" t="s">
        <v>24</v>
      </c>
      <c r="E3932" s="188" t="s">
        <v>9199</v>
      </c>
    </row>
    <row r="3933" spans="1:5" x14ac:dyDescent="0.25">
      <c r="A3933" s="356">
        <v>39015</v>
      </c>
      <c r="B3933" s="16" t="s">
        <v>3534</v>
      </c>
      <c r="C3933" s="16" t="s">
        <v>23</v>
      </c>
      <c r="D3933" s="16" t="s">
        <v>27</v>
      </c>
      <c r="E3933" s="188" t="s">
        <v>6888</v>
      </c>
    </row>
    <row r="3934" spans="1:5" x14ac:dyDescent="0.25">
      <c r="A3934" s="356">
        <v>38377</v>
      </c>
      <c r="B3934" s="16" t="s">
        <v>3535</v>
      </c>
      <c r="C3934" s="16" t="s">
        <v>23</v>
      </c>
      <c r="D3934" s="16" t="s">
        <v>24</v>
      </c>
      <c r="E3934" s="188" t="s">
        <v>9200</v>
      </c>
    </row>
    <row r="3935" spans="1:5" x14ac:dyDescent="0.25">
      <c r="A3935" s="356">
        <v>38376</v>
      </c>
      <c r="B3935" s="16" t="s">
        <v>3536</v>
      </c>
      <c r="C3935" s="16" t="s">
        <v>23</v>
      </c>
      <c r="D3935" s="16" t="s">
        <v>24</v>
      </c>
      <c r="E3935" s="188" t="s">
        <v>9201</v>
      </c>
    </row>
    <row r="3936" spans="1:5" x14ac:dyDescent="0.25">
      <c r="A3936" s="356">
        <v>38116</v>
      </c>
      <c r="B3936" s="16" t="s">
        <v>3537</v>
      </c>
      <c r="C3936" s="16" t="s">
        <v>23</v>
      </c>
      <c r="D3936" s="16" t="s">
        <v>24</v>
      </c>
      <c r="E3936" s="188" t="s">
        <v>7220</v>
      </c>
    </row>
    <row r="3937" spans="1:5" x14ac:dyDescent="0.25">
      <c r="A3937" s="356">
        <v>38066</v>
      </c>
      <c r="B3937" s="16" t="s">
        <v>3538</v>
      </c>
      <c r="C3937" s="16" t="s">
        <v>23</v>
      </c>
      <c r="D3937" s="16" t="s">
        <v>24</v>
      </c>
      <c r="E3937" s="188" t="s">
        <v>9202</v>
      </c>
    </row>
    <row r="3938" spans="1:5" x14ac:dyDescent="0.25">
      <c r="A3938" s="356">
        <v>38117</v>
      </c>
      <c r="B3938" s="16" t="s">
        <v>3539</v>
      </c>
      <c r="C3938" s="16" t="s">
        <v>23</v>
      </c>
      <c r="D3938" s="16" t="s">
        <v>24</v>
      </c>
      <c r="E3938" s="188" t="s">
        <v>5810</v>
      </c>
    </row>
    <row r="3939" spans="1:5" x14ac:dyDescent="0.25">
      <c r="A3939" s="356">
        <v>38067</v>
      </c>
      <c r="B3939" s="16" t="s">
        <v>3540</v>
      </c>
      <c r="C3939" s="16" t="s">
        <v>23</v>
      </c>
      <c r="D3939" s="16" t="s">
        <v>24</v>
      </c>
      <c r="E3939" s="188" t="s">
        <v>5962</v>
      </c>
    </row>
    <row r="3940" spans="1:5" x14ac:dyDescent="0.25">
      <c r="A3940" s="356">
        <v>41757</v>
      </c>
      <c r="B3940" s="16" t="s">
        <v>3541</v>
      </c>
      <c r="C3940" s="16" t="s">
        <v>23</v>
      </c>
      <c r="D3940" s="16" t="s">
        <v>24</v>
      </c>
      <c r="E3940" s="188" t="s">
        <v>9203</v>
      </c>
    </row>
    <row r="3941" spans="1:5" x14ac:dyDescent="0.25">
      <c r="A3941" s="356">
        <v>11522</v>
      </c>
      <c r="B3941" s="16" t="s">
        <v>9204</v>
      </c>
      <c r="C3941" s="16" t="s">
        <v>23</v>
      </c>
      <c r="D3941" s="16" t="s">
        <v>24</v>
      </c>
      <c r="E3941" s="188" t="s">
        <v>8132</v>
      </c>
    </row>
    <row r="3942" spans="1:5" x14ac:dyDescent="0.25">
      <c r="A3942" s="356">
        <v>43600</v>
      </c>
      <c r="B3942" s="16" t="s">
        <v>9205</v>
      </c>
      <c r="C3942" s="16" t="s">
        <v>23</v>
      </c>
      <c r="D3942" s="16" t="s">
        <v>24</v>
      </c>
      <c r="E3942" s="188" t="s">
        <v>5897</v>
      </c>
    </row>
    <row r="3943" spans="1:5" x14ac:dyDescent="0.25">
      <c r="A3943" s="356">
        <v>5080</v>
      </c>
      <c r="B3943" s="16" t="s">
        <v>9206</v>
      </c>
      <c r="C3943" s="16" t="s">
        <v>23</v>
      </c>
      <c r="D3943" s="16" t="s">
        <v>24</v>
      </c>
      <c r="E3943" s="188" t="s">
        <v>6678</v>
      </c>
    </row>
    <row r="3944" spans="1:5" x14ac:dyDescent="0.25">
      <c r="A3944" s="356">
        <v>38168</v>
      </c>
      <c r="B3944" s="16" t="s">
        <v>9207</v>
      </c>
      <c r="C3944" s="16" t="s">
        <v>23</v>
      </c>
      <c r="D3944" s="16" t="s">
        <v>24</v>
      </c>
      <c r="E3944" s="188" t="s">
        <v>9208</v>
      </c>
    </row>
    <row r="3945" spans="1:5" x14ac:dyDescent="0.25">
      <c r="A3945" s="356">
        <v>43601</v>
      </c>
      <c r="B3945" s="16" t="s">
        <v>9209</v>
      </c>
      <c r="C3945" s="16" t="s">
        <v>23</v>
      </c>
      <c r="D3945" s="16" t="s">
        <v>24</v>
      </c>
      <c r="E3945" s="188" t="s">
        <v>9210</v>
      </c>
    </row>
    <row r="3946" spans="1:5" x14ac:dyDescent="0.25">
      <c r="A3946" s="356">
        <v>13393</v>
      </c>
      <c r="B3946" s="16" t="s">
        <v>3542</v>
      </c>
      <c r="C3946" s="16" t="s">
        <v>23</v>
      </c>
      <c r="D3946" s="16" t="s">
        <v>27</v>
      </c>
      <c r="E3946" s="188" t="s">
        <v>9211</v>
      </c>
    </row>
    <row r="3947" spans="1:5" x14ac:dyDescent="0.25">
      <c r="A3947" s="356">
        <v>13395</v>
      </c>
      <c r="B3947" s="16" t="s">
        <v>3543</v>
      </c>
      <c r="C3947" s="16" t="s">
        <v>23</v>
      </c>
      <c r="D3947" s="16" t="s">
        <v>27</v>
      </c>
      <c r="E3947" s="188" t="s">
        <v>9212</v>
      </c>
    </row>
    <row r="3948" spans="1:5" x14ac:dyDescent="0.25">
      <c r="A3948" s="356">
        <v>12039</v>
      </c>
      <c r="B3948" s="16" t="s">
        <v>3544</v>
      </c>
      <c r="C3948" s="16" t="s">
        <v>23</v>
      </c>
      <c r="D3948" s="16" t="s">
        <v>27</v>
      </c>
      <c r="E3948" s="188" t="s">
        <v>9213</v>
      </c>
    </row>
    <row r="3949" spans="1:5" x14ac:dyDescent="0.25">
      <c r="A3949" s="356">
        <v>13396</v>
      </c>
      <c r="B3949" s="16" t="s">
        <v>3545</v>
      </c>
      <c r="C3949" s="16" t="s">
        <v>23</v>
      </c>
      <c r="D3949" s="16" t="s">
        <v>27</v>
      </c>
      <c r="E3949" s="188" t="s">
        <v>9214</v>
      </c>
    </row>
    <row r="3950" spans="1:5" x14ac:dyDescent="0.25">
      <c r="A3950" s="356">
        <v>12041</v>
      </c>
      <c r="B3950" s="16" t="s">
        <v>3546</v>
      </c>
      <c r="C3950" s="16" t="s">
        <v>23</v>
      </c>
      <c r="D3950" s="16" t="s">
        <v>27</v>
      </c>
      <c r="E3950" s="188" t="s">
        <v>9215</v>
      </c>
    </row>
    <row r="3951" spans="1:5" x14ac:dyDescent="0.25">
      <c r="A3951" s="356">
        <v>12043</v>
      </c>
      <c r="B3951" s="16" t="s">
        <v>3547</v>
      </c>
      <c r="C3951" s="16" t="s">
        <v>23</v>
      </c>
      <c r="D3951" s="16" t="s">
        <v>27</v>
      </c>
      <c r="E3951" s="188" t="s">
        <v>9216</v>
      </c>
    </row>
    <row r="3952" spans="1:5" x14ac:dyDescent="0.25">
      <c r="A3952" s="356">
        <v>39762</v>
      </c>
      <c r="B3952" s="16" t="s">
        <v>3548</v>
      </c>
      <c r="C3952" s="16" t="s">
        <v>23</v>
      </c>
      <c r="D3952" s="16" t="s">
        <v>27</v>
      </c>
      <c r="E3952" s="188" t="s">
        <v>9217</v>
      </c>
    </row>
    <row r="3953" spans="1:5" x14ac:dyDescent="0.25">
      <c r="A3953" s="356">
        <v>12042</v>
      </c>
      <c r="B3953" s="16" t="s">
        <v>3549</v>
      </c>
      <c r="C3953" s="16" t="s">
        <v>23</v>
      </c>
      <c r="D3953" s="16" t="s">
        <v>27</v>
      </c>
      <c r="E3953" s="188" t="s">
        <v>9218</v>
      </c>
    </row>
    <row r="3954" spans="1:5" x14ac:dyDescent="0.25">
      <c r="A3954" s="356">
        <v>39763</v>
      </c>
      <c r="B3954" s="16" t="s">
        <v>3550</v>
      </c>
      <c r="C3954" s="16" t="s">
        <v>23</v>
      </c>
      <c r="D3954" s="16" t="s">
        <v>27</v>
      </c>
      <c r="E3954" s="188" t="s">
        <v>9219</v>
      </c>
    </row>
    <row r="3955" spans="1:5" x14ac:dyDescent="0.25">
      <c r="A3955" s="356">
        <v>39760</v>
      </c>
      <c r="B3955" s="16" t="s">
        <v>6600</v>
      </c>
      <c r="C3955" s="16" t="s">
        <v>23</v>
      </c>
      <c r="D3955" s="16" t="s">
        <v>27</v>
      </c>
      <c r="E3955" s="188" t="s">
        <v>9220</v>
      </c>
    </row>
    <row r="3956" spans="1:5" x14ac:dyDescent="0.25">
      <c r="A3956" s="356">
        <v>39756</v>
      </c>
      <c r="B3956" s="16" t="s">
        <v>3551</v>
      </c>
      <c r="C3956" s="16" t="s">
        <v>23</v>
      </c>
      <c r="D3956" s="16" t="s">
        <v>27</v>
      </c>
      <c r="E3956" s="188" t="s">
        <v>9221</v>
      </c>
    </row>
    <row r="3957" spans="1:5" x14ac:dyDescent="0.25">
      <c r="A3957" s="356">
        <v>12038</v>
      </c>
      <c r="B3957" s="16" t="s">
        <v>3552</v>
      </c>
      <c r="C3957" s="16" t="s">
        <v>23</v>
      </c>
      <c r="D3957" s="16" t="s">
        <v>27</v>
      </c>
      <c r="E3957" s="188" t="s">
        <v>9222</v>
      </c>
    </row>
    <row r="3958" spans="1:5" x14ac:dyDescent="0.25">
      <c r="A3958" s="356">
        <v>39757</v>
      </c>
      <c r="B3958" s="16" t="s">
        <v>3553</v>
      </c>
      <c r="C3958" s="16" t="s">
        <v>23</v>
      </c>
      <c r="D3958" s="16" t="s">
        <v>27</v>
      </c>
      <c r="E3958" s="188" t="s">
        <v>9223</v>
      </c>
    </row>
    <row r="3959" spans="1:5" x14ac:dyDescent="0.25">
      <c r="A3959" s="356">
        <v>39758</v>
      </c>
      <c r="B3959" s="16" t="s">
        <v>3554</v>
      </c>
      <c r="C3959" s="16" t="s">
        <v>23</v>
      </c>
      <c r="D3959" s="16" t="s">
        <v>27</v>
      </c>
      <c r="E3959" s="188" t="s">
        <v>9224</v>
      </c>
    </row>
    <row r="3960" spans="1:5" x14ac:dyDescent="0.25">
      <c r="A3960" s="356">
        <v>39759</v>
      </c>
      <c r="B3960" s="16" t="s">
        <v>3555</v>
      </c>
      <c r="C3960" s="16" t="s">
        <v>23</v>
      </c>
      <c r="D3960" s="16" t="s">
        <v>27</v>
      </c>
      <c r="E3960" s="188" t="s">
        <v>9225</v>
      </c>
    </row>
    <row r="3961" spans="1:5" x14ac:dyDescent="0.25">
      <c r="A3961" s="356">
        <v>39761</v>
      </c>
      <c r="B3961" s="16" t="s">
        <v>3556</v>
      </c>
      <c r="C3961" s="16" t="s">
        <v>23</v>
      </c>
      <c r="D3961" s="16" t="s">
        <v>27</v>
      </c>
      <c r="E3961" s="188" t="s">
        <v>9226</v>
      </c>
    </row>
    <row r="3962" spans="1:5" x14ac:dyDescent="0.25">
      <c r="A3962" s="356">
        <v>39805</v>
      </c>
      <c r="B3962" s="16" t="s">
        <v>3557</v>
      </c>
      <c r="C3962" s="16" t="s">
        <v>23</v>
      </c>
      <c r="D3962" s="16" t="s">
        <v>24</v>
      </c>
      <c r="E3962" s="188" t="s">
        <v>9227</v>
      </c>
    </row>
    <row r="3963" spans="1:5" x14ac:dyDescent="0.25">
      <c r="A3963" s="356">
        <v>39806</v>
      </c>
      <c r="B3963" s="16" t="s">
        <v>3558</v>
      </c>
      <c r="C3963" s="16" t="s">
        <v>23</v>
      </c>
      <c r="D3963" s="16" t="s">
        <v>24</v>
      </c>
      <c r="E3963" s="188" t="s">
        <v>9228</v>
      </c>
    </row>
    <row r="3964" spans="1:5" x14ac:dyDescent="0.25">
      <c r="A3964" s="356">
        <v>39807</v>
      </c>
      <c r="B3964" s="16" t="s">
        <v>3559</v>
      </c>
      <c r="C3964" s="16" t="s">
        <v>23</v>
      </c>
      <c r="D3964" s="16" t="s">
        <v>24</v>
      </c>
      <c r="E3964" s="188" t="s">
        <v>9229</v>
      </c>
    </row>
    <row r="3965" spans="1:5" x14ac:dyDescent="0.25">
      <c r="A3965" s="356">
        <v>43100</v>
      </c>
      <c r="B3965" s="16" t="s">
        <v>3560</v>
      </c>
      <c r="C3965" s="16" t="s">
        <v>23</v>
      </c>
      <c r="D3965" s="16" t="s">
        <v>24</v>
      </c>
      <c r="E3965" s="188" t="s">
        <v>9230</v>
      </c>
    </row>
    <row r="3966" spans="1:5" x14ac:dyDescent="0.25">
      <c r="A3966" s="356">
        <v>39804</v>
      </c>
      <c r="B3966" s="16" t="s">
        <v>3561</v>
      </c>
      <c r="C3966" s="16" t="s">
        <v>23</v>
      </c>
      <c r="D3966" s="16" t="s">
        <v>24</v>
      </c>
      <c r="E3966" s="188" t="s">
        <v>9231</v>
      </c>
    </row>
    <row r="3967" spans="1:5" x14ac:dyDescent="0.25">
      <c r="A3967" s="356">
        <v>39796</v>
      </c>
      <c r="B3967" s="16" t="s">
        <v>3562</v>
      </c>
      <c r="C3967" s="16" t="s">
        <v>23</v>
      </c>
      <c r="D3967" s="16" t="s">
        <v>24</v>
      </c>
      <c r="E3967" s="188" t="s">
        <v>9232</v>
      </c>
    </row>
    <row r="3968" spans="1:5" x14ac:dyDescent="0.25">
      <c r="A3968" s="356">
        <v>39797</v>
      </c>
      <c r="B3968" s="16" t="s">
        <v>3563</v>
      </c>
      <c r="C3968" s="16" t="s">
        <v>23</v>
      </c>
      <c r="D3968" s="16" t="s">
        <v>33</v>
      </c>
      <c r="E3968" s="188" t="s">
        <v>9233</v>
      </c>
    </row>
    <row r="3969" spans="1:5" x14ac:dyDescent="0.25">
      <c r="A3969" s="356">
        <v>39798</v>
      </c>
      <c r="B3969" s="16" t="s">
        <v>3564</v>
      </c>
      <c r="C3969" s="16" t="s">
        <v>23</v>
      </c>
      <c r="D3969" s="16" t="s">
        <v>24</v>
      </c>
      <c r="E3969" s="188" t="s">
        <v>9234</v>
      </c>
    </row>
    <row r="3970" spans="1:5" x14ac:dyDescent="0.25">
      <c r="A3970" s="356">
        <v>39794</v>
      </c>
      <c r="B3970" s="16" t="s">
        <v>3565</v>
      </c>
      <c r="C3970" s="16" t="s">
        <v>23</v>
      </c>
      <c r="D3970" s="16" t="s">
        <v>24</v>
      </c>
      <c r="E3970" s="188" t="s">
        <v>6393</v>
      </c>
    </row>
    <row r="3971" spans="1:5" x14ac:dyDescent="0.25">
      <c r="A3971" s="356">
        <v>39795</v>
      </c>
      <c r="B3971" s="16" t="s">
        <v>3566</v>
      </c>
      <c r="C3971" s="16" t="s">
        <v>23</v>
      </c>
      <c r="D3971" s="16" t="s">
        <v>24</v>
      </c>
      <c r="E3971" s="188" t="s">
        <v>9235</v>
      </c>
    </row>
    <row r="3972" spans="1:5" x14ac:dyDescent="0.25">
      <c r="A3972" s="356">
        <v>39799</v>
      </c>
      <c r="B3972" s="16" t="s">
        <v>3567</v>
      </c>
      <c r="C3972" s="16" t="s">
        <v>23</v>
      </c>
      <c r="D3972" s="16" t="s">
        <v>24</v>
      </c>
      <c r="E3972" s="188" t="s">
        <v>9236</v>
      </c>
    </row>
    <row r="3973" spans="1:5" x14ac:dyDescent="0.25">
      <c r="A3973" s="356">
        <v>39801</v>
      </c>
      <c r="B3973" s="16" t="s">
        <v>3568</v>
      </c>
      <c r="C3973" s="16" t="s">
        <v>23</v>
      </c>
      <c r="D3973" s="16" t="s">
        <v>24</v>
      </c>
      <c r="E3973" s="188" t="s">
        <v>9237</v>
      </c>
    </row>
    <row r="3974" spans="1:5" x14ac:dyDescent="0.25">
      <c r="A3974" s="356">
        <v>39802</v>
      </c>
      <c r="B3974" s="16" t="s">
        <v>3569</v>
      </c>
      <c r="C3974" s="16" t="s">
        <v>23</v>
      </c>
      <c r="D3974" s="16" t="s">
        <v>24</v>
      </c>
      <c r="E3974" s="188" t="s">
        <v>6247</v>
      </c>
    </row>
    <row r="3975" spans="1:5" x14ac:dyDescent="0.25">
      <c r="A3975" s="356">
        <v>39803</v>
      </c>
      <c r="B3975" s="16" t="s">
        <v>3570</v>
      </c>
      <c r="C3975" s="16" t="s">
        <v>23</v>
      </c>
      <c r="D3975" s="16" t="s">
        <v>24</v>
      </c>
      <c r="E3975" s="188" t="s">
        <v>9238</v>
      </c>
    </row>
    <row r="3976" spans="1:5" x14ac:dyDescent="0.25">
      <c r="A3976" s="356">
        <v>39800</v>
      </c>
      <c r="B3976" s="16" t="s">
        <v>3571</v>
      </c>
      <c r="C3976" s="16" t="s">
        <v>23</v>
      </c>
      <c r="D3976" s="16" t="s">
        <v>24</v>
      </c>
      <c r="E3976" s="188" t="s">
        <v>9018</v>
      </c>
    </row>
    <row r="3977" spans="1:5" x14ac:dyDescent="0.25">
      <c r="A3977" s="356">
        <v>4224</v>
      </c>
      <c r="B3977" s="16" t="s">
        <v>3572</v>
      </c>
      <c r="C3977" s="16" t="s">
        <v>97</v>
      </c>
      <c r="D3977" s="16" t="s">
        <v>24</v>
      </c>
      <c r="E3977" s="188" t="s">
        <v>6718</v>
      </c>
    </row>
    <row r="3978" spans="1:5" x14ac:dyDescent="0.25">
      <c r="A3978" s="356">
        <v>21059</v>
      </c>
      <c r="B3978" s="16" t="s">
        <v>3573</v>
      </c>
      <c r="C3978" s="16" t="s">
        <v>23</v>
      </c>
      <c r="D3978" s="16" t="s">
        <v>27</v>
      </c>
      <c r="E3978" s="188" t="s">
        <v>5867</v>
      </c>
    </row>
    <row r="3979" spans="1:5" x14ac:dyDescent="0.25">
      <c r="A3979" s="356">
        <v>11234</v>
      </c>
      <c r="B3979" s="16" t="s">
        <v>3574</v>
      </c>
      <c r="C3979" s="16" t="s">
        <v>23</v>
      </c>
      <c r="D3979" s="16" t="s">
        <v>27</v>
      </c>
      <c r="E3979" s="188" t="s">
        <v>9239</v>
      </c>
    </row>
    <row r="3980" spans="1:5" x14ac:dyDescent="0.25">
      <c r="A3980" s="356">
        <v>21060</v>
      </c>
      <c r="B3980" s="16" t="s">
        <v>3575</v>
      </c>
      <c r="C3980" s="16" t="s">
        <v>23</v>
      </c>
      <c r="D3980" s="16" t="s">
        <v>27</v>
      </c>
      <c r="E3980" s="188" t="s">
        <v>9240</v>
      </c>
    </row>
    <row r="3981" spans="1:5" x14ac:dyDescent="0.25">
      <c r="A3981" s="356">
        <v>21061</v>
      </c>
      <c r="B3981" s="16" t="s">
        <v>3576</v>
      </c>
      <c r="C3981" s="16" t="s">
        <v>23</v>
      </c>
      <c r="D3981" s="16" t="s">
        <v>27</v>
      </c>
      <c r="E3981" s="188" t="s">
        <v>9241</v>
      </c>
    </row>
    <row r="3982" spans="1:5" x14ac:dyDescent="0.25">
      <c r="A3982" s="356">
        <v>21062</v>
      </c>
      <c r="B3982" s="16" t="s">
        <v>3577</v>
      </c>
      <c r="C3982" s="16" t="s">
        <v>23</v>
      </c>
      <c r="D3982" s="16" t="s">
        <v>27</v>
      </c>
      <c r="E3982" s="188" t="s">
        <v>9242</v>
      </c>
    </row>
    <row r="3983" spans="1:5" x14ac:dyDescent="0.25">
      <c r="A3983" s="356">
        <v>11708</v>
      </c>
      <c r="B3983" s="16" t="s">
        <v>3578</v>
      </c>
      <c r="C3983" s="16" t="s">
        <v>23</v>
      </c>
      <c r="D3983" s="16" t="s">
        <v>27</v>
      </c>
      <c r="E3983" s="188" t="s">
        <v>9243</v>
      </c>
    </row>
    <row r="3984" spans="1:5" x14ac:dyDescent="0.25">
      <c r="A3984" s="356">
        <v>11709</v>
      </c>
      <c r="B3984" s="16" t="s">
        <v>3579</v>
      </c>
      <c r="C3984" s="16" t="s">
        <v>23</v>
      </c>
      <c r="D3984" s="16" t="s">
        <v>27</v>
      </c>
      <c r="E3984" s="188" t="s">
        <v>9244</v>
      </c>
    </row>
    <row r="3985" spans="1:5" x14ac:dyDescent="0.25">
      <c r="A3985" s="356">
        <v>11710</v>
      </c>
      <c r="B3985" s="16" t="s">
        <v>3580</v>
      </c>
      <c r="C3985" s="16" t="s">
        <v>23</v>
      </c>
      <c r="D3985" s="16" t="s">
        <v>27</v>
      </c>
      <c r="E3985" s="188" t="s">
        <v>9245</v>
      </c>
    </row>
    <row r="3986" spans="1:5" x14ac:dyDescent="0.25">
      <c r="A3986" s="356">
        <v>11707</v>
      </c>
      <c r="B3986" s="16" t="s">
        <v>3581</v>
      </c>
      <c r="C3986" s="16" t="s">
        <v>23</v>
      </c>
      <c r="D3986" s="16" t="s">
        <v>27</v>
      </c>
      <c r="E3986" s="188" t="s">
        <v>5645</v>
      </c>
    </row>
    <row r="3987" spans="1:5" x14ac:dyDescent="0.25">
      <c r="A3987" s="356">
        <v>11739</v>
      </c>
      <c r="B3987" s="16" t="s">
        <v>3582</v>
      </c>
      <c r="C3987" s="16" t="s">
        <v>23</v>
      </c>
      <c r="D3987" s="16" t="s">
        <v>24</v>
      </c>
      <c r="E3987" s="188" t="s">
        <v>8195</v>
      </c>
    </row>
    <row r="3988" spans="1:5" x14ac:dyDescent="0.25">
      <c r="A3988" s="356">
        <v>11711</v>
      </c>
      <c r="B3988" s="16" t="s">
        <v>3583</v>
      </c>
      <c r="C3988" s="16" t="s">
        <v>23</v>
      </c>
      <c r="D3988" s="16" t="s">
        <v>24</v>
      </c>
      <c r="E3988" s="188" t="s">
        <v>5800</v>
      </c>
    </row>
    <row r="3989" spans="1:5" x14ac:dyDescent="0.25">
      <c r="A3989" s="356">
        <v>5102</v>
      </c>
      <c r="B3989" s="16" t="s">
        <v>3584</v>
      </c>
      <c r="C3989" s="16" t="s">
        <v>23</v>
      </c>
      <c r="D3989" s="16" t="s">
        <v>24</v>
      </c>
      <c r="E3989" s="188" t="s">
        <v>7132</v>
      </c>
    </row>
    <row r="3990" spans="1:5" x14ac:dyDescent="0.25">
      <c r="A3990" s="356">
        <v>11741</v>
      </c>
      <c r="B3990" s="16" t="s">
        <v>3585</v>
      </c>
      <c r="C3990" s="16" t="s">
        <v>23</v>
      </c>
      <c r="D3990" s="16" t="s">
        <v>24</v>
      </c>
      <c r="E3990" s="188" t="s">
        <v>5986</v>
      </c>
    </row>
    <row r="3991" spans="1:5" x14ac:dyDescent="0.25">
      <c r="A3991" s="356">
        <v>11743</v>
      </c>
      <c r="B3991" s="16" t="s">
        <v>3586</v>
      </c>
      <c r="C3991" s="16" t="s">
        <v>23</v>
      </c>
      <c r="D3991" s="16" t="s">
        <v>24</v>
      </c>
      <c r="E3991" s="188" t="s">
        <v>8443</v>
      </c>
    </row>
    <row r="3992" spans="1:5" x14ac:dyDescent="0.25">
      <c r="A3992" s="356">
        <v>11745</v>
      </c>
      <c r="B3992" s="16" t="s">
        <v>3587</v>
      </c>
      <c r="C3992" s="16" t="s">
        <v>23</v>
      </c>
      <c r="D3992" s="16" t="s">
        <v>24</v>
      </c>
      <c r="E3992" s="188" t="s">
        <v>6258</v>
      </c>
    </row>
    <row r="3993" spans="1:5" x14ac:dyDescent="0.25">
      <c r="A3993" s="356">
        <v>25961</v>
      </c>
      <c r="B3993" s="16" t="s">
        <v>3588</v>
      </c>
      <c r="C3993" s="16" t="s">
        <v>29</v>
      </c>
      <c r="D3993" s="16" t="s">
        <v>24</v>
      </c>
      <c r="E3993" s="188" t="s">
        <v>5624</v>
      </c>
    </row>
    <row r="3994" spans="1:5" x14ac:dyDescent="0.25">
      <c r="A3994" s="356">
        <v>40985</v>
      </c>
      <c r="B3994" s="16" t="s">
        <v>3589</v>
      </c>
      <c r="C3994" s="16" t="s">
        <v>206</v>
      </c>
      <c r="D3994" s="16" t="s">
        <v>24</v>
      </c>
      <c r="E3994" s="188" t="s">
        <v>7131</v>
      </c>
    </row>
    <row r="3995" spans="1:5" x14ac:dyDescent="0.25">
      <c r="A3995" s="356">
        <v>1088</v>
      </c>
      <c r="B3995" s="16" t="s">
        <v>3590</v>
      </c>
      <c r="C3995" s="16" t="s">
        <v>23</v>
      </c>
      <c r="D3995" s="16" t="s">
        <v>27</v>
      </c>
      <c r="E3995" s="188" t="s">
        <v>8772</v>
      </c>
    </row>
    <row r="3996" spans="1:5" x14ac:dyDescent="0.25">
      <c r="A3996" s="356">
        <v>1087</v>
      </c>
      <c r="B3996" s="16" t="s">
        <v>3591</v>
      </c>
      <c r="C3996" s="16" t="s">
        <v>23</v>
      </c>
      <c r="D3996" s="16" t="s">
        <v>27</v>
      </c>
      <c r="E3996" s="188" t="s">
        <v>7758</v>
      </c>
    </row>
    <row r="3997" spans="1:5" x14ac:dyDescent="0.25">
      <c r="A3997" s="356">
        <v>38777</v>
      </c>
      <c r="B3997" s="16" t="s">
        <v>3592</v>
      </c>
      <c r="C3997" s="16" t="s">
        <v>23</v>
      </c>
      <c r="D3997" s="16" t="s">
        <v>27</v>
      </c>
      <c r="E3997" s="188" t="s">
        <v>9246</v>
      </c>
    </row>
    <row r="3998" spans="1:5" x14ac:dyDescent="0.25">
      <c r="A3998" s="356">
        <v>1086</v>
      </c>
      <c r="B3998" s="16" t="s">
        <v>3593</v>
      </c>
      <c r="C3998" s="16" t="s">
        <v>23</v>
      </c>
      <c r="D3998" s="16" t="s">
        <v>27</v>
      </c>
      <c r="E3998" s="188" t="s">
        <v>9247</v>
      </c>
    </row>
    <row r="3999" spans="1:5" x14ac:dyDescent="0.25">
      <c r="A3999" s="356">
        <v>1079</v>
      </c>
      <c r="B3999" s="16" t="s">
        <v>3594</v>
      </c>
      <c r="C3999" s="16" t="s">
        <v>23</v>
      </c>
      <c r="D3999" s="16" t="s">
        <v>27</v>
      </c>
      <c r="E3999" s="188" t="s">
        <v>5989</v>
      </c>
    </row>
    <row r="4000" spans="1:5" x14ac:dyDescent="0.25">
      <c r="A4000" s="356">
        <v>39374</v>
      </c>
      <c r="B4000" s="16" t="s">
        <v>3595</v>
      </c>
      <c r="C4000" s="16" t="s">
        <v>23</v>
      </c>
      <c r="D4000" s="16" t="s">
        <v>33</v>
      </c>
      <c r="E4000" s="188" t="s">
        <v>8838</v>
      </c>
    </row>
    <row r="4001" spans="1:5" x14ac:dyDescent="0.25">
      <c r="A4001" s="356">
        <v>1082</v>
      </c>
      <c r="B4001" s="16" t="s">
        <v>3596</v>
      </c>
      <c r="C4001" s="16" t="s">
        <v>23</v>
      </c>
      <c r="D4001" s="16" t="s">
        <v>27</v>
      </c>
      <c r="E4001" s="188" t="s">
        <v>9248</v>
      </c>
    </row>
    <row r="4002" spans="1:5" x14ac:dyDescent="0.25">
      <c r="A4002" s="356">
        <v>12316</v>
      </c>
      <c r="B4002" s="16" t="s">
        <v>3597</v>
      </c>
      <c r="C4002" s="16" t="s">
        <v>23</v>
      </c>
      <c r="D4002" s="16" t="s">
        <v>27</v>
      </c>
      <c r="E4002" s="188" t="s">
        <v>9249</v>
      </c>
    </row>
    <row r="4003" spans="1:5" x14ac:dyDescent="0.25">
      <c r="A4003" s="356">
        <v>12317</v>
      </c>
      <c r="B4003" s="16" t="s">
        <v>3598</v>
      </c>
      <c r="C4003" s="16" t="s">
        <v>23</v>
      </c>
      <c r="D4003" s="16" t="s">
        <v>27</v>
      </c>
      <c r="E4003" s="188" t="s">
        <v>9250</v>
      </c>
    </row>
    <row r="4004" spans="1:5" x14ac:dyDescent="0.25">
      <c r="A4004" s="356">
        <v>12318</v>
      </c>
      <c r="B4004" s="16" t="s">
        <v>3599</v>
      </c>
      <c r="C4004" s="16" t="s">
        <v>23</v>
      </c>
      <c r="D4004" s="16" t="s">
        <v>27</v>
      </c>
      <c r="E4004" s="188" t="s">
        <v>9251</v>
      </c>
    </row>
    <row r="4005" spans="1:5" x14ac:dyDescent="0.25">
      <c r="A4005" s="356">
        <v>5104</v>
      </c>
      <c r="B4005" s="16" t="s">
        <v>3600</v>
      </c>
      <c r="C4005" s="16" t="s">
        <v>48</v>
      </c>
      <c r="D4005" s="16" t="s">
        <v>27</v>
      </c>
      <c r="E4005" s="188" t="s">
        <v>5778</v>
      </c>
    </row>
    <row r="4006" spans="1:5" x14ac:dyDescent="0.25">
      <c r="A4006" s="356">
        <v>26023</v>
      </c>
      <c r="B4006" s="16" t="s">
        <v>3601</v>
      </c>
      <c r="C4006" s="16" t="s">
        <v>23</v>
      </c>
      <c r="D4006" s="16" t="s">
        <v>24</v>
      </c>
      <c r="E4006" s="188" t="s">
        <v>9252</v>
      </c>
    </row>
    <row r="4007" spans="1:5" x14ac:dyDescent="0.25">
      <c r="A4007" s="356">
        <v>2710</v>
      </c>
      <c r="B4007" s="16" t="s">
        <v>3602</v>
      </c>
      <c r="C4007" s="16" t="s">
        <v>23</v>
      </c>
      <c r="D4007" s="16" t="s">
        <v>24</v>
      </c>
      <c r="E4007" s="188" t="s">
        <v>9253</v>
      </c>
    </row>
    <row r="4008" spans="1:5" x14ac:dyDescent="0.25">
      <c r="A4008" s="356">
        <v>14575</v>
      </c>
      <c r="B4008" s="16" t="s">
        <v>3603</v>
      </c>
      <c r="C4008" s="16" t="s">
        <v>23</v>
      </c>
      <c r="D4008" s="16" t="s">
        <v>27</v>
      </c>
      <c r="E4008" s="188" t="s">
        <v>6615</v>
      </c>
    </row>
    <row r="4009" spans="1:5" x14ac:dyDescent="0.25">
      <c r="A4009" s="356">
        <v>20034</v>
      </c>
      <c r="B4009" s="16" t="s">
        <v>3604</v>
      </c>
      <c r="C4009" s="16" t="s">
        <v>23</v>
      </c>
      <c r="D4009" s="16" t="s">
        <v>27</v>
      </c>
      <c r="E4009" s="188" t="s">
        <v>9254</v>
      </c>
    </row>
    <row r="4010" spans="1:5" x14ac:dyDescent="0.25">
      <c r="A4010" s="356">
        <v>20036</v>
      </c>
      <c r="B4010" s="16" t="s">
        <v>3605</v>
      </c>
      <c r="C4010" s="16" t="s">
        <v>23</v>
      </c>
      <c r="D4010" s="16" t="s">
        <v>27</v>
      </c>
      <c r="E4010" s="188" t="s">
        <v>9255</v>
      </c>
    </row>
    <row r="4011" spans="1:5" x14ac:dyDescent="0.25">
      <c r="A4011" s="356">
        <v>20037</v>
      </c>
      <c r="B4011" s="16" t="s">
        <v>3606</v>
      </c>
      <c r="C4011" s="16" t="s">
        <v>23</v>
      </c>
      <c r="D4011" s="16" t="s">
        <v>27</v>
      </c>
      <c r="E4011" s="188" t="s">
        <v>9256</v>
      </c>
    </row>
    <row r="4012" spans="1:5" x14ac:dyDescent="0.25">
      <c r="A4012" s="356">
        <v>20043</v>
      </c>
      <c r="B4012" s="16" t="s">
        <v>3607</v>
      </c>
      <c r="C4012" s="16" t="s">
        <v>23</v>
      </c>
      <c r="D4012" s="16" t="s">
        <v>24</v>
      </c>
      <c r="E4012" s="188" t="s">
        <v>5749</v>
      </c>
    </row>
    <row r="4013" spans="1:5" x14ac:dyDescent="0.25">
      <c r="A4013" s="356">
        <v>20044</v>
      </c>
      <c r="B4013" s="16" t="s">
        <v>3608</v>
      </c>
      <c r="C4013" s="16" t="s">
        <v>23</v>
      </c>
      <c r="D4013" s="16" t="s">
        <v>24</v>
      </c>
      <c r="E4013" s="188" t="s">
        <v>6514</v>
      </c>
    </row>
    <row r="4014" spans="1:5" x14ac:dyDescent="0.25">
      <c r="A4014" s="356">
        <v>20042</v>
      </c>
      <c r="B4014" s="16" t="s">
        <v>3609</v>
      </c>
      <c r="C4014" s="16" t="s">
        <v>23</v>
      </c>
      <c r="D4014" s="16" t="s">
        <v>24</v>
      </c>
      <c r="E4014" s="188" t="s">
        <v>6048</v>
      </c>
    </row>
    <row r="4015" spans="1:5" x14ac:dyDescent="0.25">
      <c r="A4015" s="356">
        <v>20046</v>
      </c>
      <c r="B4015" s="16" t="s">
        <v>9257</v>
      </c>
      <c r="C4015" s="16" t="s">
        <v>23</v>
      </c>
      <c r="D4015" s="16" t="s">
        <v>24</v>
      </c>
      <c r="E4015" s="188" t="s">
        <v>9258</v>
      </c>
    </row>
    <row r="4016" spans="1:5" x14ac:dyDescent="0.25">
      <c r="A4016" s="356">
        <v>20047</v>
      </c>
      <c r="B4016" s="16" t="s">
        <v>9259</v>
      </c>
      <c r="C4016" s="16" t="s">
        <v>23</v>
      </c>
      <c r="D4016" s="16" t="s">
        <v>24</v>
      </c>
      <c r="E4016" s="188" t="s">
        <v>9260</v>
      </c>
    </row>
    <row r="4017" spans="1:5" x14ac:dyDescent="0.25">
      <c r="A4017" s="356">
        <v>20045</v>
      </c>
      <c r="B4017" s="16" t="s">
        <v>9261</v>
      </c>
      <c r="C4017" s="16" t="s">
        <v>23</v>
      </c>
      <c r="D4017" s="16" t="s">
        <v>24</v>
      </c>
      <c r="E4017" s="188" t="s">
        <v>6533</v>
      </c>
    </row>
    <row r="4018" spans="1:5" x14ac:dyDescent="0.25">
      <c r="A4018" s="356">
        <v>20972</v>
      </c>
      <c r="B4018" s="16" t="s">
        <v>3610</v>
      </c>
      <c r="C4018" s="16" t="s">
        <v>23</v>
      </c>
      <c r="D4018" s="16" t="s">
        <v>24</v>
      </c>
      <c r="E4018" s="188" t="s">
        <v>9262</v>
      </c>
    </row>
    <row r="4019" spans="1:5" x14ac:dyDescent="0.25">
      <c r="A4019" s="356">
        <v>20032</v>
      </c>
      <c r="B4019" s="16" t="s">
        <v>3611</v>
      </c>
      <c r="C4019" s="16" t="s">
        <v>23</v>
      </c>
      <c r="D4019" s="16" t="s">
        <v>27</v>
      </c>
      <c r="E4019" s="188" t="s">
        <v>9263</v>
      </c>
    </row>
    <row r="4020" spans="1:5" x14ac:dyDescent="0.25">
      <c r="A4020" s="356">
        <v>11321</v>
      </c>
      <c r="B4020" s="16" t="s">
        <v>3612</v>
      </c>
      <c r="C4020" s="16" t="s">
        <v>23</v>
      </c>
      <c r="D4020" s="16" t="s">
        <v>27</v>
      </c>
      <c r="E4020" s="188" t="s">
        <v>6774</v>
      </c>
    </row>
    <row r="4021" spans="1:5" x14ac:dyDescent="0.25">
      <c r="A4021" s="356">
        <v>11323</v>
      </c>
      <c r="B4021" s="16" t="s">
        <v>3613</v>
      </c>
      <c r="C4021" s="16" t="s">
        <v>23</v>
      </c>
      <c r="D4021" s="16" t="s">
        <v>27</v>
      </c>
      <c r="E4021" s="188" t="s">
        <v>9264</v>
      </c>
    </row>
    <row r="4022" spans="1:5" x14ac:dyDescent="0.25">
      <c r="A4022" s="356">
        <v>20327</v>
      </c>
      <c r="B4022" s="16" t="s">
        <v>3614</v>
      </c>
      <c r="C4022" s="16" t="s">
        <v>23</v>
      </c>
      <c r="D4022" s="16" t="s">
        <v>27</v>
      </c>
      <c r="E4022" s="188" t="s">
        <v>8005</v>
      </c>
    </row>
    <row r="4023" spans="1:5" x14ac:dyDescent="0.25">
      <c r="A4023" s="356">
        <v>25966</v>
      </c>
      <c r="B4023" s="16" t="s">
        <v>3615</v>
      </c>
      <c r="C4023" s="16" t="s">
        <v>97</v>
      </c>
      <c r="D4023" s="16" t="s">
        <v>24</v>
      </c>
      <c r="E4023" s="188" t="s">
        <v>7975</v>
      </c>
    </row>
    <row r="4024" spans="1:5" x14ac:dyDescent="0.25">
      <c r="A4024" s="356">
        <v>13390</v>
      </c>
      <c r="B4024" s="16" t="s">
        <v>3616</v>
      </c>
      <c r="C4024" s="16" t="s">
        <v>23</v>
      </c>
      <c r="D4024" s="16" t="s">
        <v>27</v>
      </c>
      <c r="E4024" s="188" t="s">
        <v>9265</v>
      </c>
    </row>
    <row r="4025" spans="1:5" x14ac:dyDescent="0.25">
      <c r="A4025" s="356">
        <v>6034</v>
      </c>
      <c r="B4025" s="16" t="s">
        <v>3617</v>
      </c>
      <c r="C4025" s="16" t="s">
        <v>23</v>
      </c>
      <c r="D4025" s="16" t="s">
        <v>24</v>
      </c>
      <c r="E4025" s="188" t="s">
        <v>6607</v>
      </c>
    </row>
    <row r="4026" spans="1:5" x14ac:dyDescent="0.25">
      <c r="A4026" s="356">
        <v>6036</v>
      </c>
      <c r="B4026" s="16" t="s">
        <v>3618</v>
      </c>
      <c r="C4026" s="16" t="s">
        <v>23</v>
      </c>
      <c r="D4026" s="16" t="s">
        <v>24</v>
      </c>
      <c r="E4026" s="188" t="s">
        <v>9266</v>
      </c>
    </row>
    <row r="4027" spans="1:5" x14ac:dyDescent="0.25">
      <c r="A4027" s="356">
        <v>6031</v>
      </c>
      <c r="B4027" s="16" t="s">
        <v>3619</v>
      </c>
      <c r="C4027" s="16" t="s">
        <v>23</v>
      </c>
      <c r="D4027" s="16" t="s">
        <v>33</v>
      </c>
      <c r="E4027" s="188" t="s">
        <v>6057</v>
      </c>
    </row>
    <row r="4028" spans="1:5" x14ac:dyDescent="0.25">
      <c r="A4028" s="356">
        <v>6029</v>
      </c>
      <c r="B4028" s="16" t="s">
        <v>3620</v>
      </c>
      <c r="C4028" s="16" t="s">
        <v>23</v>
      </c>
      <c r="D4028" s="16" t="s">
        <v>24</v>
      </c>
      <c r="E4028" s="188" t="s">
        <v>5569</v>
      </c>
    </row>
    <row r="4029" spans="1:5" x14ac:dyDescent="0.25">
      <c r="A4029" s="356">
        <v>6033</v>
      </c>
      <c r="B4029" s="16" t="s">
        <v>3621</v>
      </c>
      <c r="C4029" s="16" t="s">
        <v>23</v>
      </c>
      <c r="D4029" s="16" t="s">
        <v>24</v>
      </c>
      <c r="E4029" s="188" t="s">
        <v>5535</v>
      </c>
    </row>
    <row r="4030" spans="1:5" x14ac:dyDescent="0.25">
      <c r="A4030" s="356">
        <v>11672</v>
      </c>
      <c r="B4030" s="16" t="s">
        <v>3622</v>
      </c>
      <c r="C4030" s="16" t="s">
        <v>23</v>
      </c>
      <c r="D4030" s="16" t="s">
        <v>24</v>
      </c>
      <c r="E4030" s="188" t="s">
        <v>6023</v>
      </c>
    </row>
    <row r="4031" spans="1:5" x14ac:dyDescent="0.25">
      <c r="A4031" s="356">
        <v>11669</v>
      </c>
      <c r="B4031" s="16" t="s">
        <v>3623</v>
      </c>
      <c r="C4031" s="16" t="s">
        <v>23</v>
      </c>
      <c r="D4031" s="16" t="s">
        <v>24</v>
      </c>
      <c r="E4031" s="188" t="s">
        <v>7842</v>
      </c>
    </row>
    <row r="4032" spans="1:5" x14ac:dyDescent="0.25">
      <c r="A4032" s="356">
        <v>11670</v>
      </c>
      <c r="B4032" s="16" t="s">
        <v>3624</v>
      </c>
      <c r="C4032" s="16" t="s">
        <v>23</v>
      </c>
      <c r="D4032" s="16" t="s">
        <v>24</v>
      </c>
      <c r="E4032" s="188" t="s">
        <v>7642</v>
      </c>
    </row>
    <row r="4033" spans="1:5" x14ac:dyDescent="0.25">
      <c r="A4033" s="356">
        <v>20055</v>
      </c>
      <c r="B4033" s="16" t="s">
        <v>3625</v>
      </c>
      <c r="C4033" s="16" t="s">
        <v>23</v>
      </c>
      <c r="D4033" s="16" t="s">
        <v>24</v>
      </c>
      <c r="E4033" s="188" t="s">
        <v>9267</v>
      </c>
    </row>
    <row r="4034" spans="1:5" x14ac:dyDescent="0.25">
      <c r="A4034" s="356">
        <v>11671</v>
      </c>
      <c r="B4034" s="16" t="s">
        <v>3626</v>
      </c>
      <c r="C4034" s="16" t="s">
        <v>23</v>
      </c>
      <c r="D4034" s="16" t="s">
        <v>24</v>
      </c>
      <c r="E4034" s="188" t="s">
        <v>9268</v>
      </c>
    </row>
    <row r="4035" spans="1:5" x14ac:dyDescent="0.25">
      <c r="A4035" s="356">
        <v>6032</v>
      </c>
      <c r="B4035" s="16" t="s">
        <v>3627</v>
      </c>
      <c r="C4035" s="16" t="s">
        <v>23</v>
      </c>
      <c r="D4035" s="16" t="s">
        <v>24</v>
      </c>
      <c r="E4035" s="188" t="s">
        <v>6722</v>
      </c>
    </row>
    <row r="4036" spans="1:5" x14ac:dyDescent="0.25">
      <c r="A4036" s="356">
        <v>11673</v>
      </c>
      <c r="B4036" s="16" t="s">
        <v>3628</v>
      </c>
      <c r="C4036" s="16" t="s">
        <v>23</v>
      </c>
      <c r="D4036" s="16" t="s">
        <v>24</v>
      </c>
      <c r="E4036" s="188" t="s">
        <v>9269</v>
      </c>
    </row>
    <row r="4037" spans="1:5" x14ac:dyDescent="0.25">
      <c r="A4037" s="356">
        <v>11674</v>
      </c>
      <c r="B4037" s="16" t="s">
        <v>3629</v>
      </c>
      <c r="C4037" s="16" t="s">
        <v>23</v>
      </c>
      <c r="D4037" s="16" t="s">
        <v>24</v>
      </c>
      <c r="E4037" s="188" t="s">
        <v>6741</v>
      </c>
    </row>
    <row r="4038" spans="1:5" x14ac:dyDescent="0.25">
      <c r="A4038" s="356">
        <v>11675</v>
      </c>
      <c r="B4038" s="16" t="s">
        <v>3630</v>
      </c>
      <c r="C4038" s="16" t="s">
        <v>23</v>
      </c>
      <c r="D4038" s="16" t="s">
        <v>24</v>
      </c>
      <c r="E4038" s="188" t="s">
        <v>9270</v>
      </c>
    </row>
    <row r="4039" spans="1:5" x14ac:dyDescent="0.25">
      <c r="A4039" s="356">
        <v>11676</v>
      </c>
      <c r="B4039" s="16" t="s">
        <v>3631</v>
      </c>
      <c r="C4039" s="16" t="s">
        <v>23</v>
      </c>
      <c r="D4039" s="16" t="s">
        <v>24</v>
      </c>
      <c r="E4039" s="188" t="s">
        <v>5804</v>
      </c>
    </row>
    <row r="4040" spans="1:5" x14ac:dyDescent="0.25">
      <c r="A4040" s="356">
        <v>11677</v>
      </c>
      <c r="B4040" s="16" t="s">
        <v>3632</v>
      </c>
      <c r="C4040" s="16" t="s">
        <v>23</v>
      </c>
      <c r="D4040" s="16" t="s">
        <v>24</v>
      </c>
      <c r="E4040" s="188" t="s">
        <v>6352</v>
      </c>
    </row>
    <row r="4041" spans="1:5" x14ac:dyDescent="0.25">
      <c r="A4041" s="356">
        <v>11678</v>
      </c>
      <c r="B4041" s="16" t="s">
        <v>3633</v>
      </c>
      <c r="C4041" s="16" t="s">
        <v>23</v>
      </c>
      <c r="D4041" s="16" t="s">
        <v>24</v>
      </c>
      <c r="E4041" s="188" t="s">
        <v>9271</v>
      </c>
    </row>
    <row r="4042" spans="1:5" x14ac:dyDescent="0.25">
      <c r="A4042" s="356">
        <v>6038</v>
      </c>
      <c r="B4042" s="16" t="s">
        <v>3634</v>
      </c>
      <c r="C4042" s="16" t="s">
        <v>23</v>
      </c>
      <c r="D4042" s="16" t="s">
        <v>24</v>
      </c>
      <c r="E4042" s="188" t="s">
        <v>5802</v>
      </c>
    </row>
    <row r="4043" spans="1:5" x14ac:dyDescent="0.25">
      <c r="A4043" s="356">
        <v>11718</v>
      </c>
      <c r="B4043" s="16" t="s">
        <v>3635</v>
      </c>
      <c r="C4043" s="16" t="s">
        <v>23</v>
      </c>
      <c r="D4043" s="16" t="s">
        <v>24</v>
      </c>
      <c r="E4043" s="188" t="s">
        <v>5853</v>
      </c>
    </row>
    <row r="4044" spans="1:5" x14ac:dyDescent="0.25">
      <c r="A4044" s="356">
        <v>6037</v>
      </c>
      <c r="B4044" s="16" t="s">
        <v>3636</v>
      </c>
      <c r="C4044" s="16" t="s">
        <v>23</v>
      </c>
      <c r="D4044" s="16" t="s">
        <v>24</v>
      </c>
      <c r="E4044" s="188" t="s">
        <v>5958</v>
      </c>
    </row>
    <row r="4045" spans="1:5" x14ac:dyDescent="0.25">
      <c r="A4045" s="356">
        <v>11719</v>
      </c>
      <c r="B4045" s="16" t="s">
        <v>3637</v>
      </c>
      <c r="C4045" s="16" t="s">
        <v>23</v>
      </c>
      <c r="D4045" s="16" t="s">
        <v>24</v>
      </c>
      <c r="E4045" s="188" t="s">
        <v>5923</v>
      </c>
    </row>
    <row r="4046" spans="1:5" x14ac:dyDescent="0.25">
      <c r="A4046" s="356">
        <v>6019</v>
      </c>
      <c r="B4046" s="16" t="s">
        <v>3638</v>
      </c>
      <c r="C4046" s="16" t="s">
        <v>23</v>
      </c>
      <c r="D4046" s="16" t="s">
        <v>24</v>
      </c>
      <c r="E4046" s="188" t="s">
        <v>9272</v>
      </c>
    </row>
    <row r="4047" spans="1:5" x14ac:dyDescent="0.25">
      <c r="A4047" s="356">
        <v>6010</v>
      </c>
      <c r="B4047" s="16" t="s">
        <v>3639</v>
      </c>
      <c r="C4047" s="16" t="s">
        <v>23</v>
      </c>
      <c r="D4047" s="16" t="s">
        <v>24</v>
      </c>
      <c r="E4047" s="188" t="s">
        <v>9273</v>
      </c>
    </row>
    <row r="4048" spans="1:5" x14ac:dyDescent="0.25">
      <c r="A4048" s="356">
        <v>6017</v>
      </c>
      <c r="B4048" s="16" t="s">
        <v>3640</v>
      </c>
      <c r="C4048" s="16" t="s">
        <v>23</v>
      </c>
      <c r="D4048" s="16" t="s">
        <v>24</v>
      </c>
      <c r="E4048" s="188" t="s">
        <v>9274</v>
      </c>
    </row>
    <row r="4049" spans="1:5" x14ac:dyDescent="0.25">
      <c r="A4049" s="356">
        <v>6020</v>
      </c>
      <c r="B4049" s="16" t="s">
        <v>3641</v>
      </c>
      <c r="C4049" s="16" t="s">
        <v>23</v>
      </c>
      <c r="D4049" s="16" t="s">
        <v>24</v>
      </c>
      <c r="E4049" s="188" t="s">
        <v>9275</v>
      </c>
    </row>
    <row r="4050" spans="1:5" x14ac:dyDescent="0.25">
      <c r="A4050" s="356">
        <v>6028</v>
      </c>
      <c r="B4050" s="16" t="s">
        <v>3642</v>
      </c>
      <c r="C4050" s="16" t="s">
        <v>23</v>
      </c>
      <c r="D4050" s="16" t="s">
        <v>24</v>
      </c>
      <c r="E4050" s="188" t="s">
        <v>9276</v>
      </c>
    </row>
    <row r="4051" spans="1:5" x14ac:dyDescent="0.25">
      <c r="A4051" s="356">
        <v>6011</v>
      </c>
      <c r="B4051" s="16" t="s">
        <v>3643</v>
      </c>
      <c r="C4051" s="16" t="s">
        <v>23</v>
      </c>
      <c r="D4051" s="16" t="s">
        <v>24</v>
      </c>
      <c r="E4051" s="188" t="s">
        <v>9277</v>
      </c>
    </row>
    <row r="4052" spans="1:5" x14ac:dyDescent="0.25">
      <c r="A4052" s="356">
        <v>6012</v>
      </c>
      <c r="B4052" s="16" t="s">
        <v>3644</v>
      </c>
      <c r="C4052" s="16" t="s">
        <v>23</v>
      </c>
      <c r="D4052" s="16" t="s">
        <v>24</v>
      </c>
      <c r="E4052" s="188" t="s">
        <v>9278</v>
      </c>
    </row>
    <row r="4053" spans="1:5" x14ac:dyDescent="0.25">
      <c r="A4053" s="356">
        <v>6016</v>
      </c>
      <c r="B4053" s="16" t="s">
        <v>3645</v>
      </c>
      <c r="C4053" s="16" t="s">
        <v>23</v>
      </c>
      <c r="D4053" s="16" t="s">
        <v>24</v>
      </c>
      <c r="E4053" s="188" t="s">
        <v>5936</v>
      </c>
    </row>
    <row r="4054" spans="1:5" x14ac:dyDescent="0.25">
      <c r="A4054" s="356">
        <v>6027</v>
      </c>
      <c r="B4054" s="16" t="s">
        <v>3646</v>
      </c>
      <c r="C4054" s="16" t="s">
        <v>23</v>
      </c>
      <c r="D4054" s="16" t="s">
        <v>24</v>
      </c>
      <c r="E4054" s="188" t="s">
        <v>9279</v>
      </c>
    </row>
    <row r="4055" spans="1:5" x14ac:dyDescent="0.25">
      <c r="A4055" s="356">
        <v>6013</v>
      </c>
      <c r="B4055" s="16" t="s">
        <v>3647</v>
      </c>
      <c r="C4055" s="16" t="s">
        <v>23</v>
      </c>
      <c r="D4055" s="16" t="s">
        <v>24</v>
      </c>
      <c r="E4055" s="188" t="s">
        <v>9280</v>
      </c>
    </row>
    <row r="4056" spans="1:5" x14ac:dyDescent="0.25">
      <c r="A4056" s="356">
        <v>6015</v>
      </c>
      <c r="B4056" s="16" t="s">
        <v>3648</v>
      </c>
      <c r="C4056" s="16" t="s">
        <v>23</v>
      </c>
      <c r="D4056" s="16" t="s">
        <v>24</v>
      </c>
      <c r="E4056" s="188" t="s">
        <v>9281</v>
      </c>
    </row>
    <row r="4057" spans="1:5" x14ac:dyDescent="0.25">
      <c r="A4057" s="356">
        <v>6014</v>
      </c>
      <c r="B4057" s="16" t="s">
        <v>3649</v>
      </c>
      <c r="C4057" s="16" t="s">
        <v>23</v>
      </c>
      <c r="D4057" s="16" t="s">
        <v>24</v>
      </c>
      <c r="E4057" s="188" t="s">
        <v>9282</v>
      </c>
    </row>
    <row r="4058" spans="1:5" x14ac:dyDescent="0.25">
      <c r="A4058" s="356">
        <v>6006</v>
      </c>
      <c r="B4058" s="16" t="s">
        <v>3650</v>
      </c>
      <c r="C4058" s="16" t="s">
        <v>23</v>
      </c>
      <c r="D4058" s="16" t="s">
        <v>24</v>
      </c>
      <c r="E4058" s="188" t="s">
        <v>6682</v>
      </c>
    </row>
    <row r="4059" spans="1:5" x14ac:dyDescent="0.25">
      <c r="A4059" s="356">
        <v>6005</v>
      </c>
      <c r="B4059" s="16" t="s">
        <v>3651</v>
      </c>
      <c r="C4059" s="16" t="s">
        <v>23</v>
      </c>
      <c r="D4059" s="16" t="s">
        <v>33</v>
      </c>
      <c r="E4059" s="188" t="s">
        <v>7980</v>
      </c>
    </row>
    <row r="4060" spans="1:5" x14ac:dyDescent="0.25">
      <c r="A4060" s="356">
        <v>11756</v>
      </c>
      <c r="B4060" s="16" t="s">
        <v>3652</v>
      </c>
      <c r="C4060" s="16" t="s">
        <v>23</v>
      </c>
      <c r="D4060" s="16" t="s">
        <v>24</v>
      </c>
      <c r="E4060" s="188" t="s">
        <v>7411</v>
      </c>
    </row>
    <row r="4061" spans="1:5" x14ac:dyDescent="0.25">
      <c r="A4061" s="356">
        <v>10904</v>
      </c>
      <c r="B4061" s="16" t="s">
        <v>3653</v>
      </c>
      <c r="C4061" s="16" t="s">
        <v>23</v>
      </c>
      <c r="D4061" s="16" t="s">
        <v>33</v>
      </c>
      <c r="E4061" s="188" t="s">
        <v>9283</v>
      </c>
    </row>
    <row r="4062" spans="1:5" x14ac:dyDescent="0.25">
      <c r="A4062" s="356">
        <v>11752</v>
      </c>
      <c r="B4062" s="16" t="s">
        <v>3654</v>
      </c>
      <c r="C4062" s="16" t="s">
        <v>23</v>
      </c>
      <c r="D4062" s="16" t="s">
        <v>24</v>
      </c>
      <c r="E4062" s="188" t="s">
        <v>5516</v>
      </c>
    </row>
    <row r="4063" spans="1:5" x14ac:dyDescent="0.25">
      <c r="A4063" s="356">
        <v>11753</v>
      </c>
      <c r="B4063" s="16" t="s">
        <v>3655</v>
      </c>
      <c r="C4063" s="16" t="s">
        <v>23</v>
      </c>
      <c r="D4063" s="16" t="s">
        <v>24</v>
      </c>
      <c r="E4063" s="188" t="s">
        <v>8115</v>
      </c>
    </row>
    <row r="4064" spans="1:5" x14ac:dyDescent="0.25">
      <c r="A4064" s="356">
        <v>6021</v>
      </c>
      <c r="B4064" s="16" t="s">
        <v>3656</v>
      </c>
      <c r="C4064" s="16" t="s">
        <v>23</v>
      </c>
      <c r="D4064" s="16" t="s">
        <v>24</v>
      </c>
      <c r="E4064" s="188" t="s">
        <v>9284</v>
      </c>
    </row>
    <row r="4065" spans="1:5" x14ac:dyDescent="0.25">
      <c r="A4065" s="356">
        <v>6024</v>
      </c>
      <c r="B4065" s="16" t="s">
        <v>3657</v>
      </c>
      <c r="C4065" s="16" t="s">
        <v>23</v>
      </c>
      <c r="D4065" s="16" t="s">
        <v>24</v>
      </c>
      <c r="E4065" s="188" t="s">
        <v>9285</v>
      </c>
    </row>
    <row r="4066" spans="1:5" x14ac:dyDescent="0.25">
      <c r="A4066" s="356">
        <v>38379</v>
      </c>
      <c r="B4066" s="16" t="s">
        <v>3658</v>
      </c>
      <c r="C4066" s="16" t="s">
        <v>44</v>
      </c>
      <c r="D4066" s="16" t="s">
        <v>24</v>
      </c>
      <c r="E4066" s="188" t="s">
        <v>9286</v>
      </c>
    </row>
    <row r="4067" spans="1:5" x14ac:dyDescent="0.25">
      <c r="A4067" s="356">
        <v>13897</v>
      </c>
      <c r="B4067" s="16" t="s">
        <v>3659</v>
      </c>
      <c r="C4067" s="16" t="s">
        <v>23</v>
      </c>
      <c r="D4067" s="16" t="s">
        <v>27</v>
      </c>
      <c r="E4067" s="188" t="s">
        <v>9287</v>
      </c>
    </row>
    <row r="4068" spans="1:5" x14ac:dyDescent="0.25">
      <c r="A4068" s="356">
        <v>10640</v>
      </c>
      <c r="B4068" s="16" t="s">
        <v>3660</v>
      </c>
      <c r="C4068" s="16" t="s">
        <v>23</v>
      </c>
      <c r="D4068" s="16" t="s">
        <v>27</v>
      </c>
      <c r="E4068" s="188" t="s">
        <v>9288</v>
      </c>
    </row>
    <row r="4069" spans="1:5" x14ac:dyDescent="0.25">
      <c r="A4069" s="356">
        <v>11086</v>
      </c>
      <c r="B4069" s="16" t="s">
        <v>3661</v>
      </c>
      <c r="C4069" s="16" t="s">
        <v>203</v>
      </c>
      <c r="D4069" s="16" t="s">
        <v>24</v>
      </c>
      <c r="E4069" s="188" t="s">
        <v>7009</v>
      </c>
    </row>
    <row r="4070" spans="1:5" x14ac:dyDescent="0.25">
      <c r="A4070" s="356">
        <v>34357</v>
      </c>
      <c r="B4070" s="16" t="s">
        <v>9289</v>
      </c>
      <c r="C4070" s="16" t="s">
        <v>48</v>
      </c>
      <c r="D4070" s="16" t="s">
        <v>24</v>
      </c>
      <c r="E4070" s="188" t="s">
        <v>5599</v>
      </c>
    </row>
    <row r="4071" spans="1:5" x14ac:dyDescent="0.25">
      <c r="A4071" s="356">
        <v>37329</v>
      </c>
      <c r="B4071" s="16" t="s">
        <v>9290</v>
      </c>
      <c r="C4071" s="16" t="s">
        <v>48</v>
      </c>
      <c r="D4071" s="16" t="s">
        <v>24</v>
      </c>
      <c r="E4071" s="188" t="s">
        <v>9291</v>
      </c>
    </row>
    <row r="4072" spans="1:5" x14ac:dyDescent="0.25">
      <c r="A4072" s="356">
        <v>2510</v>
      </c>
      <c r="B4072" s="16" t="s">
        <v>3662</v>
      </c>
      <c r="C4072" s="16" t="s">
        <v>23</v>
      </c>
      <c r="D4072" s="16" t="s">
        <v>27</v>
      </c>
      <c r="E4072" s="188" t="s">
        <v>8875</v>
      </c>
    </row>
    <row r="4073" spans="1:5" x14ac:dyDescent="0.25">
      <c r="A4073" s="356">
        <v>12359</v>
      </c>
      <c r="B4073" s="16" t="s">
        <v>3663</v>
      </c>
      <c r="C4073" s="16" t="s">
        <v>23</v>
      </c>
      <c r="D4073" s="16" t="s">
        <v>27</v>
      </c>
      <c r="E4073" s="188" t="s">
        <v>9292</v>
      </c>
    </row>
    <row r="4074" spans="1:5" x14ac:dyDescent="0.25">
      <c r="A4074" s="356">
        <v>5320</v>
      </c>
      <c r="B4074" s="16" t="s">
        <v>3664</v>
      </c>
      <c r="C4074" s="16" t="s">
        <v>97</v>
      </c>
      <c r="D4074" s="16" t="s">
        <v>24</v>
      </c>
      <c r="E4074" s="188" t="s">
        <v>9293</v>
      </c>
    </row>
    <row r="4075" spans="1:5" x14ac:dyDescent="0.25">
      <c r="A4075" s="356">
        <v>7353</v>
      </c>
      <c r="B4075" s="16" t="s">
        <v>3665</v>
      </c>
      <c r="C4075" s="16" t="s">
        <v>97</v>
      </c>
      <c r="D4075" s="16" t="s">
        <v>24</v>
      </c>
      <c r="E4075" s="188" t="s">
        <v>9200</v>
      </c>
    </row>
    <row r="4076" spans="1:5" x14ac:dyDescent="0.25">
      <c r="A4076" s="356">
        <v>36144</v>
      </c>
      <c r="B4076" s="16" t="s">
        <v>3666</v>
      </c>
      <c r="C4076" s="16" t="s">
        <v>23</v>
      </c>
      <c r="D4076" s="16" t="s">
        <v>24</v>
      </c>
      <c r="E4076" s="188" t="s">
        <v>5697</v>
      </c>
    </row>
    <row r="4077" spans="1:5" x14ac:dyDescent="0.25">
      <c r="A4077" s="356">
        <v>10518</v>
      </c>
      <c r="B4077" s="16" t="s">
        <v>3667</v>
      </c>
      <c r="C4077" s="16" t="s">
        <v>23</v>
      </c>
      <c r="D4077" s="16" t="s">
        <v>27</v>
      </c>
      <c r="E4077" s="188" t="s">
        <v>9294</v>
      </c>
    </row>
    <row r="4078" spans="1:5" x14ac:dyDescent="0.25">
      <c r="A4078" s="356">
        <v>36530</v>
      </c>
      <c r="B4078" s="16" t="s">
        <v>3668</v>
      </c>
      <c r="C4078" s="16" t="s">
        <v>23</v>
      </c>
      <c r="D4078" s="16" t="s">
        <v>27</v>
      </c>
      <c r="E4078" s="188" t="s">
        <v>9295</v>
      </c>
    </row>
    <row r="4079" spans="1:5" x14ac:dyDescent="0.25">
      <c r="A4079" s="356">
        <v>6046</v>
      </c>
      <c r="B4079" s="16" t="s">
        <v>3669</v>
      </c>
      <c r="C4079" s="16" t="s">
        <v>23</v>
      </c>
      <c r="D4079" s="16" t="s">
        <v>27</v>
      </c>
      <c r="E4079" s="188" t="s">
        <v>9296</v>
      </c>
    </row>
    <row r="4080" spans="1:5" x14ac:dyDescent="0.25">
      <c r="A4080" s="356">
        <v>36531</v>
      </c>
      <c r="B4080" s="16" t="s">
        <v>3670</v>
      </c>
      <c r="C4080" s="16" t="s">
        <v>23</v>
      </c>
      <c r="D4080" s="16" t="s">
        <v>27</v>
      </c>
      <c r="E4080" s="188" t="s">
        <v>9297</v>
      </c>
    </row>
    <row r="4081" spans="1:5" x14ac:dyDescent="0.25">
      <c r="A4081" s="356">
        <v>34684</v>
      </c>
      <c r="B4081" s="16" t="s">
        <v>3671</v>
      </c>
      <c r="C4081" s="16" t="s">
        <v>26</v>
      </c>
      <c r="D4081" s="16" t="s">
        <v>27</v>
      </c>
      <c r="E4081" s="188" t="s">
        <v>9298</v>
      </c>
    </row>
    <row r="4082" spans="1:5" x14ac:dyDescent="0.25">
      <c r="A4082" s="356">
        <v>34683</v>
      </c>
      <c r="B4082" s="16" t="s">
        <v>3672</v>
      </c>
      <c r="C4082" s="16" t="s">
        <v>26</v>
      </c>
      <c r="D4082" s="16" t="s">
        <v>27</v>
      </c>
      <c r="E4082" s="188" t="s">
        <v>9299</v>
      </c>
    </row>
    <row r="4083" spans="1:5" x14ac:dyDescent="0.25">
      <c r="A4083" s="356">
        <v>533</v>
      </c>
      <c r="B4083" s="16" t="s">
        <v>3673</v>
      </c>
      <c r="C4083" s="16" t="s">
        <v>26</v>
      </c>
      <c r="D4083" s="16" t="s">
        <v>24</v>
      </c>
      <c r="E4083" s="188" t="s">
        <v>5960</v>
      </c>
    </row>
    <row r="4084" spans="1:5" x14ac:dyDescent="0.25">
      <c r="A4084" s="356">
        <v>10515</v>
      </c>
      <c r="B4084" s="16" t="s">
        <v>3674</v>
      </c>
      <c r="C4084" s="16" t="s">
        <v>26</v>
      </c>
      <c r="D4084" s="16" t="s">
        <v>24</v>
      </c>
      <c r="E4084" s="188" t="s">
        <v>9300</v>
      </c>
    </row>
    <row r="4085" spans="1:5" x14ac:dyDescent="0.25">
      <c r="A4085" s="356">
        <v>536</v>
      </c>
      <c r="B4085" s="16" t="s">
        <v>3675</v>
      </c>
      <c r="C4085" s="16" t="s">
        <v>26</v>
      </c>
      <c r="D4085" s="16" t="s">
        <v>33</v>
      </c>
      <c r="E4085" s="188" t="s">
        <v>6081</v>
      </c>
    </row>
    <row r="4086" spans="1:5" x14ac:dyDescent="0.25">
      <c r="A4086" s="356">
        <v>153</v>
      </c>
      <c r="B4086" s="16" t="s">
        <v>3676</v>
      </c>
      <c r="C4086" s="16" t="s">
        <v>97</v>
      </c>
      <c r="D4086" s="16" t="s">
        <v>24</v>
      </c>
      <c r="E4086" s="188" t="s">
        <v>6631</v>
      </c>
    </row>
    <row r="4087" spans="1:5" x14ac:dyDescent="0.25">
      <c r="A4087" s="356">
        <v>34682</v>
      </c>
      <c r="B4087" s="16" t="s">
        <v>3677</v>
      </c>
      <c r="C4087" s="16" t="s">
        <v>26</v>
      </c>
      <c r="D4087" s="16" t="s">
        <v>27</v>
      </c>
      <c r="E4087" s="188" t="s">
        <v>9301</v>
      </c>
    </row>
    <row r="4088" spans="1:5" x14ac:dyDescent="0.25">
      <c r="A4088" s="356">
        <v>20205</v>
      </c>
      <c r="B4088" s="16" t="s">
        <v>9302</v>
      </c>
      <c r="C4088" s="16" t="s">
        <v>44</v>
      </c>
      <c r="D4088" s="16" t="s">
        <v>24</v>
      </c>
      <c r="E4088" s="188" t="s">
        <v>6391</v>
      </c>
    </row>
    <row r="4089" spans="1:5" x14ac:dyDescent="0.25">
      <c r="A4089" s="356">
        <v>4412</v>
      </c>
      <c r="B4089" s="16" t="s">
        <v>9303</v>
      </c>
      <c r="C4089" s="16" t="s">
        <v>44</v>
      </c>
      <c r="D4089" s="16" t="s">
        <v>24</v>
      </c>
      <c r="E4089" s="188" t="s">
        <v>6225</v>
      </c>
    </row>
    <row r="4090" spans="1:5" x14ac:dyDescent="0.25">
      <c r="A4090" s="356">
        <v>4408</v>
      </c>
      <c r="B4090" s="16" t="s">
        <v>9304</v>
      </c>
      <c r="C4090" s="16" t="s">
        <v>44</v>
      </c>
      <c r="D4090" s="16" t="s">
        <v>24</v>
      </c>
      <c r="E4090" s="188" t="s">
        <v>5992</v>
      </c>
    </row>
    <row r="4091" spans="1:5" x14ac:dyDescent="0.25">
      <c r="A4091" s="356">
        <v>10559</v>
      </c>
      <c r="B4091" s="16" t="s">
        <v>3678</v>
      </c>
      <c r="C4091" s="16" t="s">
        <v>23</v>
      </c>
      <c r="D4091" s="16" t="s">
        <v>33</v>
      </c>
      <c r="E4091" s="188" t="s">
        <v>9305</v>
      </c>
    </row>
    <row r="4092" spans="1:5" x14ac:dyDescent="0.25">
      <c r="A4092" s="356">
        <v>10664</v>
      </c>
      <c r="B4092" s="16" t="s">
        <v>3679</v>
      </c>
      <c r="C4092" s="16" t="s">
        <v>23</v>
      </c>
      <c r="D4092" s="16" t="s">
        <v>24</v>
      </c>
      <c r="E4092" s="188" t="s">
        <v>9306</v>
      </c>
    </row>
    <row r="4093" spans="1:5" x14ac:dyDescent="0.25">
      <c r="A4093" s="356">
        <v>36250</v>
      </c>
      <c r="B4093" s="16" t="s">
        <v>3680</v>
      </c>
      <c r="C4093" s="16" t="s">
        <v>44</v>
      </c>
      <c r="D4093" s="16" t="s">
        <v>24</v>
      </c>
      <c r="E4093" s="188" t="s">
        <v>6477</v>
      </c>
    </row>
    <row r="4094" spans="1:5" x14ac:dyDescent="0.25">
      <c r="A4094" s="356">
        <v>10857</v>
      </c>
      <c r="B4094" s="16" t="s">
        <v>3681</v>
      </c>
      <c r="C4094" s="16" t="s">
        <v>44</v>
      </c>
      <c r="D4094" s="16" t="s">
        <v>24</v>
      </c>
      <c r="E4094" s="188" t="s">
        <v>5621</v>
      </c>
    </row>
    <row r="4095" spans="1:5" x14ac:dyDescent="0.25">
      <c r="A4095" s="356">
        <v>4803</v>
      </c>
      <c r="B4095" s="16" t="s">
        <v>3682</v>
      </c>
      <c r="C4095" s="16" t="s">
        <v>44</v>
      </c>
      <c r="D4095" s="16" t="s">
        <v>24</v>
      </c>
      <c r="E4095" s="188" t="s">
        <v>5902</v>
      </c>
    </row>
    <row r="4096" spans="1:5" x14ac:dyDescent="0.25">
      <c r="A4096" s="356">
        <v>6186</v>
      </c>
      <c r="B4096" s="16" t="s">
        <v>3683</v>
      </c>
      <c r="C4096" s="16" t="s">
        <v>44</v>
      </c>
      <c r="D4096" s="16" t="s">
        <v>27</v>
      </c>
      <c r="E4096" s="188" t="s">
        <v>9307</v>
      </c>
    </row>
    <row r="4097" spans="1:5" x14ac:dyDescent="0.25">
      <c r="A4097" s="356">
        <v>4829</v>
      </c>
      <c r="B4097" s="16" t="s">
        <v>3684</v>
      </c>
      <c r="C4097" s="16" t="s">
        <v>44</v>
      </c>
      <c r="D4097" s="16" t="s">
        <v>24</v>
      </c>
      <c r="E4097" s="188" t="s">
        <v>9308</v>
      </c>
    </row>
    <row r="4098" spans="1:5" x14ac:dyDescent="0.25">
      <c r="A4098" s="356">
        <v>39829</v>
      </c>
      <c r="B4098" s="16" t="s">
        <v>3685</v>
      </c>
      <c r="C4098" s="16" t="s">
        <v>44</v>
      </c>
      <c r="D4098" s="16" t="s">
        <v>27</v>
      </c>
      <c r="E4098" s="188" t="s">
        <v>6272</v>
      </c>
    </row>
    <row r="4099" spans="1:5" x14ac:dyDescent="0.25">
      <c r="A4099" s="356">
        <v>20231</v>
      </c>
      <c r="B4099" s="16" t="s">
        <v>3686</v>
      </c>
      <c r="C4099" s="16" t="s">
        <v>44</v>
      </c>
      <c r="D4099" s="16" t="s">
        <v>24</v>
      </c>
      <c r="E4099" s="188" t="s">
        <v>5995</v>
      </c>
    </row>
    <row r="4100" spans="1:5" x14ac:dyDescent="0.25">
      <c r="A4100" s="356">
        <v>4804</v>
      </c>
      <c r="B4100" s="16" t="s">
        <v>3687</v>
      </c>
      <c r="C4100" s="16" t="s">
        <v>44</v>
      </c>
      <c r="D4100" s="16" t="s">
        <v>24</v>
      </c>
      <c r="E4100" s="188" t="s">
        <v>5603</v>
      </c>
    </row>
    <row r="4101" spans="1:5" x14ac:dyDescent="0.25">
      <c r="A4101" s="356">
        <v>34680</v>
      </c>
      <c r="B4101" s="16" t="s">
        <v>3688</v>
      </c>
      <c r="C4101" s="16" t="s">
        <v>44</v>
      </c>
      <c r="D4101" s="16" t="s">
        <v>27</v>
      </c>
      <c r="E4101" s="188" t="s">
        <v>6103</v>
      </c>
    </row>
    <row r="4102" spans="1:5" x14ac:dyDescent="0.25">
      <c r="A4102" s="356">
        <v>11573</v>
      </c>
      <c r="B4102" s="16" t="s">
        <v>9309</v>
      </c>
      <c r="C4102" s="16" t="s">
        <v>23</v>
      </c>
      <c r="D4102" s="16" t="s">
        <v>24</v>
      </c>
      <c r="E4102" s="188" t="s">
        <v>7115</v>
      </c>
    </row>
    <row r="4103" spans="1:5" x14ac:dyDescent="0.25">
      <c r="A4103" s="356">
        <v>38401</v>
      </c>
      <c r="B4103" s="16" t="s">
        <v>3689</v>
      </c>
      <c r="C4103" s="16" t="s">
        <v>23</v>
      </c>
      <c r="D4103" s="16" t="s">
        <v>24</v>
      </c>
      <c r="E4103" s="188" t="s">
        <v>6376</v>
      </c>
    </row>
    <row r="4104" spans="1:5" x14ac:dyDescent="0.25">
      <c r="A4104" s="356">
        <v>11575</v>
      </c>
      <c r="B4104" s="16" t="s">
        <v>9310</v>
      </c>
      <c r="C4104" s="16" t="s">
        <v>23</v>
      </c>
      <c r="D4104" s="16" t="s">
        <v>24</v>
      </c>
      <c r="E4104" s="188" t="s">
        <v>5961</v>
      </c>
    </row>
    <row r="4105" spans="1:5" x14ac:dyDescent="0.25">
      <c r="A4105" s="356">
        <v>38179</v>
      </c>
      <c r="B4105" s="16" t="s">
        <v>9311</v>
      </c>
      <c r="C4105" s="16" t="s">
        <v>23</v>
      </c>
      <c r="D4105" s="16" t="s">
        <v>24</v>
      </c>
      <c r="E4105" s="188" t="s">
        <v>9312</v>
      </c>
    </row>
    <row r="4106" spans="1:5" x14ac:dyDescent="0.25">
      <c r="A4106" s="356">
        <v>20256</v>
      </c>
      <c r="B4106" s="16" t="s">
        <v>3690</v>
      </c>
      <c r="C4106" s="16" t="s">
        <v>23</v>
      </c>
      <c r="D4106" s="16" t="s">
        <v>24</v>
      </c>
      <c r="E4106" s="188" t="s">
        <v>6565</v>
      </c>
    </row>
    <row r="4107" spans="1:5" x14ac:dyDescent="0.25">
      <c r="A4107" s="356">
        <v>14511</v>
      </c>
      <c r="B4107" s="16" t="s">
        <v>3691</v>
      </c>
      <c r="C4107" s="16" t="s">
        <v>23</v>
      </c>
      <c r="D4107" s="16" t="s">
        <v>27</v>
      </c>
      <c r="E4107" s="188" t="s">
        <v>9313</v>
      </c>
    </row>
    <row r="4108" spans="1:5" x14ac:dyDescent="0.25">
      <c r="A4108" s="356">
        <v>10642</v>
      </c>
      <c r="B4108" s="16" t="s">
        <v>3692</v>
      </c>
      <c r="C4108" s="16" t="s">
        <v>23</v>
      </c>
      <c r="D4108" s="16" t="s">
        <v>27</v>
      </c>
      <c r="E4108" s="188" t="s">
        <v>9314</v>
      </c>
    </row>
    <row r="4109" spans="1:5" x14ac:dyDescent="0.25">
      <c r="A4109" s="356">
        <v>14489</v>
      </c>
      <c r="B4109" s="16" t="s">
        <v>3693</v>
      </c>
      <c r="C4109" s="16" t="s">
        <v>23</v>
      </c>
      <c r="D4109" s="16" t="s">
        <v>27</v>
      </c>
      <c r="E4109" s="188" t="s">
        <v>9315</v>
      </c>
    </row>
    <row r="4110" spans="1:5" x14ac:dyDescent="0.25">
      <c r="A4110" s="356">
        <v>14513</v>
      </c>
      <c r="B4110" s="16" t="s">
        <v>3694</v>
      </c>
      <c r="C4110" s="16" t="s">
        <v>23</v>
      </c>
      <c r="D4110" s="16" t="s">
        <v>27</v>
      </c>
      <c r="E4110" s="188" t="s">
        <v>9316</v>
      </c>
    </row>
    <row r="4111" spans="1:5" x14ac:dyDescent="0.25">
      <c r="A4111" s="356">
        <v>13600</v>
      </c>
      <c r="B4111" s="16" t="s">
        <v>3695</v>
      </c>
      <c r="C4111" s="16" t="s">
        <v>23</v>
      </c>
      <c r="D4111" s="16" t="s">
        <v>27</v>
      </c>
      <c r="E4111" s="188" t="s">
        <v>9317</v>
      </c>
    </row>
    <row r="4112" spans="1:5" x14ac:dyDescent="0.25">
      <c r="A4112" s="356">
        <v>10646</v>
      </c>
      <c r="B4112" s="16" t="s">
        <v>3696</v>
      </c>
      <c r="C4112" s="16" t="s">
        <v>23</v>
      </c>
      <c r="D4112" s="16" t="s">
        <v>27</v>
      </c>
      <c r="E4112" s="188" t="s">
        <v>9318</v>
      </c>
    </row>
    <row r="4113" spans="1:5" x14ac:dyDescent="0.25">
      <c r="A4113" s="356">
        <v>6070</v>
      </c>
      <c r="B4113" s="16" t="s">
        <v>3697</v>
      </c>
      <c r="C4113" s="16" t="s">
        <v>23</v>
      </c>
      <c r="D4113" s="16" t="s">
        <v>27</v>
      </c>
      <c r="E4113" s="188" t="s">
        <v>9319</v>
      </c>
    </row>
    <row r="4114" spans="1:5" x14ac:dyDescent="0.25">
      <c r="A4114" s="356">
        <v>6069</v>
      </c>
      <c r="B4114" s="16" t="s">
        <v>3698</v>
      </c>
      <c r="C4114" s="16" t="s">
        <v>23</v>
      </c>
      <c r="D4114" s="16" t="s">
        <v>27</v>
      </c>
      <c r="E4114" s="188" t="s">
        <v>9320</v>
      </c>
    </row>
    <row r="4115" spans="1:5" x14ac:dyDescent="0.25">
      <c r="A4115" s="356">
        <v>14626</v>
      </c>
      <c r="B4115" s="16" t="s">
        <v>3699</v>
      </c>
      <c r="C4115" s="16" t="s">
        <v>23</v>
      </c>
      <c r="D4115" s="16" t="s">
        <v>27</v>
      </c>
      <c r="E4115" s="188" t="s">
        <v>9321</v>
      </c>
    </row>
    <row r="4116" spans="1:5" x14ac:dyDescent="0.25">
      <c r="A4116" s="356">
        <v>6067</v>
      </c>
      <c r="B4116" s="16" t="s">
        <v>3700</v>
      </c>
      <c r="C4116" s="16" t="s">
        <v>23</v>
      </c>
      <c r="D4116" s="16" t="s">
        <v>27</v>
      </c>
      <c r="E4116" s="188" t="s">
        <v>9322</v>
      </c>
    </row>
    <row r="4117" spans="1:5" x14ac:dyDescent="0.25">
      <c r="A4117" s="356">
        <v>38393</v>
      </c>
      <c r="B4117" s="16" t="s">
        <v>3701</v>
      </c>
      <c r="C4117" s="16" t="s">
        <v>23</v>
      </c>
      <c r="D4117" s="16" t="s">
        <v>33</v>
      </c>
      <c r="E4117" s="188" t="s">
        <v>5513</v>
      </c>
    </row>
    <row r="4118" spans="1:5" x14ac:dyDescent="0.25">
      <c r="A4118" s="356">
        <v>38390</v>
      </c>
      <c r="B4118" s="16" t="s">
        <v>3702</v>
      </c>
      <c r="C4118" s="16" t="s">
        <v>23</v>
      </c>
      <c r="D4118" s="16" t="s">
        <v>24</v>
      </c>
      <c r="E4118" s="188" t="s">
        <v>9323</v>
      </c>
    </row>
    <row r="4119" spans="1:5" x14ac:dyDescent="0.25">
      <c r="A4119" s="356">
        <v>36532</v>
      </c>
      <c r="B4119" s="16" t="s">
        <v>3703</v>
      </c>
      <c r="C4119" s="16" t="s">
        <v>23</v>
      </c>
      <c r="D4119" s="16" t="s">
        <v>27</v>
      </c>
      <c r="E4119" s="188" t="s">
        <v>6641</v>
      </c>
    </row>
    <row r="4120" spans="1:5" x14ac:dyDescent="0.25">
      <c r="A4120" s="356">
        <v>11578</v>
      </c>
      <c r="B4120" s="16" t="s">
        <v>3704</v>
      </c>
      <c r="C4120" s="16" t="s">
        <v>23</v>
      </c>
      <c r="D4120" s="16" t="s">
        <v>24</v>
      </c>
      <c r="E4120" s="188" t="s">
        <v>6541</v>
      </c>
    </row>
    <row r="4121" spans="1:5" x14ac:dyDescent="0.25">
      <c r="A4121" s="356">
        <v>11577</v>
      </c>
      <c r="B4121" s="16" t="s">
        <v>3705</v>
      </c>
      <c r="C4121" s="16" t="s">
        <v>23</v>
      </c>
      <c r="D4121" s="16" t="s">
        <v>24</v>
      </c>
      <c r="E4121" s="188" t="s">
        <v>5512</v>
      </c>
    </row>
    <row r="4122" spans="1:5" x14ac:dyDescent="0.25">
      <c r="A4122" s="356">
        <v>42432</v>
      </c>
      <c r="B4122" s="16" t="s">
        <v>3706</v>
      </c>
      <c r="C4122" s="16" t="s">
        <v>23</v>
      </c>
      <c r="D4122" s="16" t="s">
        <v>27</v>
      </c>
      <c r="E4122" s="188" t="s">
        <v>9324</v>
      </c>
    </row>
    <row r="4123" spans="1:5" x14ac:dyDescent="0.25">
      <c r="A4123" s="356">
        <v>42437</v>
      </c>
      <c r="B4123" s="16" t="s">
        <v>3707</v>
      </c>
      <c r="C4123" s="16" t="s">
        <v>23</v>
      </c>
      <c r="D4123" s="16" t="s">
        <v>27</v>
      </c>
      <c r="E4123" s="188" t="s">
        <v>9325</v>
      </c>
    </row>
    <row r="4124" spans="1:5" x14ac:dyDescent="0.25">
      <c r="A4124" s="356">
        <v>1116</v>
      </c>
      <c r="B4124" s="16" t="s">
        <v>3708</v>
      </c>
      <c r="C4124" s="16" t="s">
        <v>44</v>
      </c>
      <c r="D4124" s="16" t="s">
        <v>27</v>
      </c>
      <c r="E4124" s="188" t="s">
        <v>6483</v>
      </c>
    </row>
    <row r="4125" spans="1:5" x14ac:dyDescent="0.25">
      <c r="A4125" s="356">
        <v>1115</v>
      </c>
      <c r="B4125" s="16" t="s">
        <v>3709</v>
      </c>
      <c r="C4125" s="16" t="s">
        <v>44</v>
      </c>
      <c r="D4125" s="16" t="s">
        <v>27</v>
      </c>
      <c r="E4125" s="188" t="s">
        <v>5898</v>
      </c>
    </row>
    <row r="4126" spans="1:5" x14ac:dyDescent="0.25">
      <c r="A4126" s="356">
        <v>1113</v>
      </c>
      <c r="B4126" s="16" t="s">
        <v>3710</v>
      </c>
      <c r="C4126" s="16" t="s">
        <v>44</v>
      </c>
      <c r="D4126" s="16" t="s">
        <v>27</v>
      </c>
      <c r="E4126" s="188" t="s">
        <v>7532</v>
      </c>
    </row>
    <row r="4127" spans="1:5" x14ac:dyDescent="0.25">
      <c r="A4127" s="356">
        <v>1114</v>
      </c>
      <c r="B4127" s="16" t="s">
        <v>3711</v>
      </c>
      <c r="C4127" s="16" t="s">
        <v>44</v>
      </c>
      <c r="D4127" s="16" t="s">
        <v>27</v>
      </c>
      <c r="E4127" s="188" t="s">
        <v>6657</v>
      </c>
    </row>
    <row r="4128" spans="1:5" x14ac:dyDescent="0.25">
      <c r="A4128" s="356">
        <v>40873</v>
      </c>
      <c r="B4128" s="16" t="s">
        <v>3712</v>
      </c>
      <c r="C4128" s="16" t="s">
        <v>44</v>
      </c>
      <c r="D4128" s="16" t="s">
        <v>27</v>
      </c>
      <c r="E4128" s="188" t="s">
        <v>7797</v>
      </c>
    </row>
    <row r="4129" spans="1:5" x14ac:dyDescent="0.25">
      <c r="A4129" s="356">
        <v>20214</v>
      </c>
      <c r="B4129" s="16" t="s">
        <v>3713</v>
      </c>
      <c r="C4129" s="16" t="s">
        <v>23</v>
      </c>
      <c r="D4129" s="16" t="s">
        <v>24</v>
      </c>
      <c r="E4129" s="188" t="s">
        <v>6756</v>
      </c>
    </row>
    <row r="4130" spans="1:5" x14ac:dyDescent="0.25">
      <c r="A4130" s="356">
        <v>11064</v>
      </c>
      <c r="B4130" s="16" t="s">
        <v>3714</v>
      </c>
      <c r="C4130" s="16" t="s">
        <v>23</v>
      </c>
      <c r="D4130" s="16" t="s">
        <v>24</v>
      </c>
      <c r="E4130" s="188" t="s">
        <v>7783</v>
      </c>
    </row>
    <row r="4131" spans="1:5" x14ac:dyDescent="0.25">
      <c r="A4131" s="356">
        <v>7237</v>
      </c>
      <c r="B4131" s="16" t="s">
        <v>3715</v>
      </c>
      <c r="C4131" s="16" t="s">
        <v>23</v>
      </c>
      <c r="D4131" s="16" t="s">
        <v>24</v>
      </c>
      <c r="E4131" s="188" t="s">
        <v>6275</v>
      </c>
    </row>
    <row r="4132" spans="1:5" x14ac:dyDescent="0.25">
      <c r="A4132" s="356">
        <v>11757</v>
      </c>
      <c r="B4132" s="16" t="s">
        <v>3716</v>
      </c>
      <c r="C4132" s="16" t="s">
        <v>23</v>
      </c>
      <c r="D4132" s="16" t="s">
        <v>33</v>
      </c>
      <c r="E4132" s="188" t="s">
        <v>6441</v>
      </c>
    </row>
    <row r="4133" spans="1:5" x14ac:dyDescent="0.25">
      <c r="A4133" s="356">
        <v>11758</v>
      </c>
      <c r="B4133" s="16" t="s">
        <v>3717</v>
      </c>
      <c r="C4133" s="16" t="s">
        <v>23</v>
      </c>
      <c r="D4133" s="16" t="s">
        <v>33</v>
      </c>
      <c r="E4133" s="188" t="s">
        <v>6690</v>
      </c>
    </row>
    <row r="4134" spans="1:5" x14ac:dyDescent="0.25">
      <c r="A4134" s="356">
        <v>37526</v>
      </c>
      <c r="B4134" s="16" t="s">
        <v>3718</v>
      </c>
      <c r="C4134" s="16" t="s">
        <v>23</v>
      </c>
      <c r="D4134" s="16" t="s">
        <v>24</v>
      </c>
      <c r="E4134" s="188" t="s">
        <v>5593</v>
      </c>
    </row>
    <row r="4135" spans="1:5" x14ac:dyDescent="0.25">
      <c r="A4135" s="356">
        <v>6076</v>
      </c>
      <c r="B4135" s="16" t="s">
        <v>3719</v>
      </c>
      <c r="C4135" s="16" t="s">
        <v>203</v>
      </c>
      <c r="D4135" s="16" t="s">
        <v>33</v>
      </c>
      <c r="E4135" s="188" t="s">
        <v>9326</v>
      </c>
    </row>
    <row r="4136" spans="1:5" x14ac:dyDescent="0.25">
      <c r="A4136" s="356">
        <v>13109</v>
      </c>
      <c r="B4136" s="16" t="s">
        <v>3720</v>
      </c>
      <c r="C4136" s="16" t="s">
        <v>23</v>
      </c>
      <c r="D4136" s="16" t="s">
        <v>27</v>
      </c>
      <c r="E4136" s="188" t="s">
        <v>9327</v>
      </c>
    </row>
    <row r="4137" spans="1:5" x14ac:dyDescent="0.25">
      <c r="A4137" s="356">
        <v>13110</v>
      </c>
      <c r="B4137" s="16" t="s">
        <v>3721</v>
      </c>
      <c r="C4137" s="16" t="s">
        <v>23</v>
      </c>
      <c r="D4137" s="16" t="s">
        <v>27</v>
      </c>
      <c r="E4137" s="188" t="s">
        <v>9328</v>
      </c>
    </row>
    <row r="4138" spans="1:5" x14ac:dyDescent="0.25">
      <c r="A4138" s="356">
        <v>7581</v>
      </c>
      <c r="B4138" s="16" t="s">
        <v>3722</v>
      </c>
      <c r="C4138" s="16" t="s">
        <v>23</v>
      </c>
      <c r="D4138" s="16" t="s">
        <v>27</v>
      </c>
      <c r="E4138" s="188" t="s">
        <v>6282</v>
      </c>
    </row>
    <row r="4139" spans="1:5" x14ac:dyDescent="0.25">
      <c r="A4139" s="356">
        <v>4509</v>
      </c>
      <c r="B4139" s="16" t="s">
        <v>9329</v>
      </c>
      <c r="C4139" s="16" t="s">
        <v>44</v>
      </c>
      <c r="D4139" s="16" t="s">
        <v>24</v>
      </c>
      <c r="E4139" s="188" t="s">
        <v>5661</v>
      </c>
    </row>
    <row r="4140" spans="1:5" x14ac:dyDescent="0.25">
      <c r="A4140" s="356">
        <v>4512</v>
      </c>
      <c r="B4140" s="16" t="s">
        <v>9330</v>
      </c>
      <c r="C4140" s="16" t="s">
        <v>44</v>
      </c>
      <c r="D4140" s="16" t="s">
        <v>24</v>
      </c>
      <c r="E4140" s="188" t="s">
        <v>5450</v>
      </c>
    </row>
    <row r="4141" spans="1:5" x14ac:dyDescent="0.25">
      <c r="A4141" s="356">
        <v>4517</v>
      </c>
      <c r="B4141" s="16" t="s">
        <v>9331</v>
      </c>
      <c r="C4141" s="16" t="s">
        <v>44</v>
      </c>
      <c r="D4141" s="16" t="s">
        <v>24</v>
      </c>
      <c r="E4141" s="188" t="s">
        <v>7901</v>
      </c>
    </row>
    <row r="4142" spans="1:5" x14ac:dyDescent="0.25">
      <c r="A4142" s="356">
        <v>20206</v>
      </c>
      <c r="B4142" s="16" t="s">
        <v>9332</v>
      </c>
      <c r="C4142" s="16" t="s">
        <v>44</v>
      </c>
      <c r="D4142" s="16" t="s">
        <v>24</v>
      </c>
      <c r="E4142" s="188" t="s">
        <v>5488</v>
      </c>
    </row>
    <row r="4143" spans="1:5" x14ac:dyDescent="0.25">
      <c r="A4143" s="356">
        <v>4460</v>
      </c>
      <c r="B4143" s="16" t="s">
        <v>9333</v>
      </c>
      <c r="C4143" s="16" t="s">
        <v>44</v>
      </c>
      <c r="D4143" s="16" t="s">
        <v>24</v>
      </c>
      <c r="E4143" s="188" t="s">
        <v>7787</v>
      </c>
    </row>
    <row r="4144" spans="1:5" x14ac:dyDescent="0.25">
      <c r="A4144" s="356">
        <v>4417</v>
      </c>
      <c r="B4144" s="16" t="s">
        <v>9334</v>
      </c>
      <c r="C4144" s="16" t="s">
        <v>44</v>
      </c>
      <c r="D4144" s="16" t="s">
        <v>24</v>
      </c>
      <c r="E4144" s="188" t="s">
        <v>7837</v>
      </c>
    </row>
    <row r="4145" spans="1:5" x14ac:dyDescent="0.25">
      <c r="A4145" s="356">
        <v>4415</v>
      </c>
      <c r="B4145" s="16" t="s">
        <v>9335</v>
      </c>
      <c r="C4145" s="16" t="s">
        <v>44</v>
      </c>
      <c r="D4145" s="16" t="s">
        <v>24</v>
      </c>
      <c r="E4145" s="188" t="s">
        <v>7215</v>
      </c>
    </row>
    <row r="4146" spans="1:5" x14ac:dyDescent="0.25">
      <c r="A4146" s="356">
        <v>37373</v>
      </c>
      <c r="B4146" s="16" t="s">
        <v>3723</v>
      </c>
      <c r="C4146" s="16" t="s">
        <v>29</v>
      </c>
      <c r="D4146" s="16" t="s">
        <v>33</v>
      </c>
      <c r="E4146" s="188" t="s">
        <v>8278</v>
      </c>
    </row>
    <row r="4147" spans="1:5" x14ac:dyDescent="0.25">
      <c r="A4147" s="356">
        <v>40864</v>
      </c>
      <c r="B4147" s="16" t="s">
        <v>3724</v>
      </c>
      <c r="C4147" s="16" t="s">
        <v>206</v>
      </c>
      <c r="D4147" s="16" t="s">
        <v>33</v>
      </c>
      <c r="E4147" s="188" t="s">
        <v>6597</v>
      </c>
    </row>
    <row r="4148" spans="1:5" x14ac:dyDescent="0.25">
      <c r="A4148" s="356">
        <v>4734</v>
      </c>
      <c r="B4148" s="16" t="s">
        <v>3725</v>
      </c>
      <c r="C4148" s="16" t="s">
        <v>203</v>
      </c>
      <c r="D4148" s="16" t="s">
        <v>24</v>
      </c>
      <c r="E4148" s="188" t="s">
        <v>9336</v>
      </c>
    </row>
    <row r="4149" spans="1:5" x14ac:dyDescent="0.25">
      <c r="A4149" s="356">
        <v>6085</v>
      </c>
      <c r="B4149" s="16" t="s">
        <v>3726</v>
      </c>
      <c r="C4149" s="16" t="s">
        <v>97</v>
      </c>
      <c r="D4149" s="16" t="s">
        <v>33</v>
      </c>
      <c r="E4149" s="188" t="s">
        <v>5887</v>
      </c>
    </row>
    <row r="4150" spans="1:5" x14ac:dyDescent="0.25">
      <c r="A4150" s="356">
        <v>38396</v>
      </c>
      <c r="B4150" s="16" t="s">
        <v>3727</v>
      </c>
      <c r="C4150" s="16" t="s">
        <v>23</v>
      </c>
      <c r="D4150" s="16" t="s">
        <v>24</v>
      </c>
      <c r="E4150" s="188" t="s">
        <v>9337</v>
      </c>
    </row>
    <row r="4151" spans="1:5" x14ac:dyDescent="0.25">
      <c r="A4151" s="356">
        <v>6090</v>
      </c>
      <c r="B4151" s="16" t="s">
        <v>3728</v>
      </c>
      <c r="C4151" s="16" t="s">
        <v>97</v>
      </c>
      <c r="D4151" s="16" t="s">
        <v>24</v>
      </c>
      <c r="E4151" s="188" t="s">
        <v>9338</v>
      </c>
    </row>
    <row r="4152" spans="1:5" x14ac:dyDescent="0.25">
      <c r="A4152" s="356">
        <v>11622</v>
      </c>
      <c r="B4152" s="16" t="s">
        <v>3729</v>
      </c>
      <c r="C4152" s="16" t="s">
        <v>48</v>
      </c>
      <c r="D4152" s="16" t="s">
        <v>24</v>
      </c>
      <c r="E4152" s="188" t="s">
        <v>6383</v>
      </c>
    </row>
    <row r="4153" spans="1:5" x14ac:dyDescent="0.25">
      <c r="A4153" s="356">
        <v>6094</v>
      </c>
      <c r="B4153" s="16" t="s">
        <v>3730</v>
      </c>
      <c r="C4153" s="16" t="s">
        <v>48</v>
      </c>
      <c r="D4153" s="16" t="s">
        <v>24</v>
      </c>
      <c r="E4153" s="188" t="s">
        <v>9339</v>
      </c>
    </row>
    <row r="4154" spans="1:5" x14ac:dyDescent="0.25">
      <c r="A4154" s="356">
        <v>43143</v>
      </c>
      <c r="B4154" s="16" t="s">
        <v>3731</v>
      </c>
      <c r="C4154" s="16" t="s">
        <v>97</v>
      </c>
      <c r="D4154" s="16" t="s">
        <v>24</v>
      </c>
      <c r="E4154" s="188" t="s">
        <v>6645</v>
      </c>
    </row>
    <row r="4155" spans="1:5" x14ac:dyDescent="0.25">
      <c r="A4155" s="356">
        <v>7317</v>
      </c>
      <c r="B4155" s="16" t="s">
        <v>3732</v>
      </c>
      <c r="C4155" s="16" t="s">
        <v>48</v>
      </c>
      <c r="D4155" s="16" t="s">
        <v>24</v>
      </c>
      <c r="E4155" s="188" t="s">
        <v>9340</v>
      </c>
    </row>
    <row r="4156" spans="1:5" x14ac:dyDescent="0.25">
      <c r="A4156" s="356">
        <v>142</v>
      </c>
      <c r="B4156" s="16" t="s">
        <v>3733</v>
      </c>
      <c r="C4156" s="16" t="s">
        <v>3734</v>
      </c>
      <c r="D4156" s="16" t="s">
        <v>24</v>
      </c>
      <c r="E4156" s="188" t="s">
        <v>6646</v>
      </c>
    </row>
    <row r="4157" spans="1:5" x14ac:dyDescent="0.25">
      <c r="A4157" s="356">
        <v>43142</v>
      </c>
      <c r="B4157" s="16" t="s">
        <v>3735</v>
      </c>
      <c r="C4157" s="16" t="s">
        <v>97</v>
      </c>
      <c r="D4157" s="16" t="s">
        <v>24</v>
      </c>
      <c r="E4157" s="188" t="s">
        <v>6647</v>
      </c>
    </row>
    <row r="4158" spans="1:5" x14ac:dyDescent="0.25">
      <c r="A4158" s="356">
        <v>38123</v>
      </c>
      <c r="B4158" s="16" t="s">
        <v>3736</v>
      </c>
      <c r="C4158" s="16" t="s">
        <v>48</v>
      </c>
      <c r="D4158" s="16" t="s">
        <v>33</v>
      </c>
      <c r="E4158" s="188" t="s">
        <v>9341</v>
      </c>
    </row>
    <row r="4159" spans="1:5" x14ac:dyDescent="0.25">
      <c r="A4159" s="356">
        <v>42701</v>
      </c>
      <c r="B4159" s="16" t="s">
        <v>3737</v>
      </c>
      <c r="C4159" s="16" t="s">
        <v>23</v>
      </c>
      <c r="D4159" s="16" t="s">
        <v>27</v>
      </c>
      <c r="E4159" s="188" t="s">
        <v>9342</v>
      </c>
    </row>
    <row r="4160" spans="1:5" x14ac:dyDescent="0.25">
      <c r="A4160" s="356">
        <v>42702</v>
      </c>
      <c r="B4160" s="16" t="s">
        <v>3738</v>
      </c>
      <c r="C4160" s="16" t="s">
        <v>23</v>
      </c>
      <c r="D4160" s="16" t="s">
        <v>27</v>
      </c>
      <c r="E4160" s="188" t="s">
        <v>9343</v>
      </c>
    </row>
    <row r="4161" spans="1:5" x14ac:dyDescent="0.25">
      <c r="A4161" s="356">
        <v>37955</v>
      </c>
      <c r="B4161" s="16" t="s">
        <v>3739</v>
      </c>
      <c r="C4161" s="16" t="s">
        <v>23</v>
      </c>
      <c r="D4161" s="16" t="s">
        <v>27</v>
      </c>
      <c r="E4161" s="188" t="s">
        <v>9344</v>
      </c>
    </row>
    <row r="4162" spans="1:5" x14ac:dyDescent="0.25">
      <c r="A4162" s="356">
        <v>42699</v>
      </c>
      <c r="B4162" s="16" t="s">
        <v>3740</v>
      </c>
      <c r="C4162" s="16" t="s">
        <v>23</v>
      </c>
      <c r="D4162" s="16" t="s">
        <v>27</v>
      </c>
      <c r="E4162" s="188" t="s">
        <v>6680</v>
      </c>
    </row>
    <row r="4163" spans="1:5" x14ac:dyDescent="0.25">
      <c r="A4163" s="356">
        <v>42700</v>
      </c>
      <c r="B4163" s="16" t="s">
        <v>3741</v>
      </c>
      <c r="C4163" s="16" t="s">
        <v>23</v>
      </c>
      <c r="D4163" s="16" t="s">
        <v>27</v>
      </c>
      <c r="E4163" s="188" t="s">
        <v>9345</v>
      </c>
    </row>
    <row r="4164" spans="1:5" x14ac:dyDescent="0.25">
      <c r="A4164" s="356">
        <v>37743</v>
      </c>
      <c r="B4164" s="16" t="s">
        <v>3742</v>
      </c>
      <c r="C4164" s="16" t="s">
        <v>23</v>
      </c>
      <c r="D4164" s="16" t="s">
        <v>27</v>
      </c>
      <c r="E4164" s="188" t="s">
        <v>9346</v>
      </c>
    </row>
    <row r="4165" spans="1:5" x14ac:dyDescent="0.25">
      <c r="A4165" s="356">
        <v>37744</v>
      </c>
      <c r="B4165" s="16" t="s">
        <v>3743</v>
      </c>
      <c r="C4165" s="16" t="s">
        <v>23</v>
      </c>
      <c r="D4165" s="16" t="s">
        <v>27</v>
      </c>
      <c r="E4165" s="188" t="s">
        <v>9347</v>
      </c>
    </row>
    <row r="4166" spans="1:5" x14ac:dyDescent="0.25">
      <c r="A4166" s="356">
        <v>37741</v>
      </c>
      <c r="B4166" s="16" t="s">
        <v>3744</v>
      </c>
      <c r="C4166" s="16" t="s">
        <v>23</v>
      </c>
      <c r="D4166" s="16" t="s">
        <v>27</v>
      </c>
      <c r="E4166" s="188" t="s">
        <v>9348</v>
      </c>
    </row>
    <row r="4167" spans="1:5" x14ac:dyDescent="0.25">
      <c r="A4167" s="356">
        <v>39396</v>
      </c>
      <c r="B4167" s="16" t="s">
        <v>3745</v>
      </c>
      <c r="C4167" s="16" t="s">
        <v>23</v>
      </c>
      <c r="D4167" s="16" t="s">
        <v>27</v>
      </c>
      <c r="E4167" s="188" t="s">
        <v>6455</v>
      </c>
    </row>
    <row r="4168" spans="1:5" x14ac:dyDescent="0.25">
      <c r="A4168" s="356">
        <v>39392</v>
      </c>
      <c r="B4168" s="16" t="s">
        <v>3746</v>
      </c>
      <c r="C4168" s="16" t="s">
        <v>23</v>
      </c>
      <c r="D4168" s="16" t="s">
        <v>27</v>
      </c>
      <c r="E4168" s="188" t="s">
        <v>7850</v>
      </c>
    </row>
    <row r="4169" spans="1:5" x14ac:dyDescent="0.25">
      <c r="A4169" s="356">
        <v>39393</v>
      </c>
      <c r="B4169" s="16" t="s">
        <v>3747</v>
      </c>
      <c r="C4169" s="16" t="s">
        <v>23</v>
      </c>
      <c r="D4169" s="16" t="s">
        <v>27</v>
      </c>
      <c r="E4169" s="188" t="s">
        <v>6794</v>
      </c>
    </row>
    <row r="4170" spans="1:5" x14ac:dyDescent="0.25">
      <c r="A4170" s="356">
        <v>39394</v>
      </c>
      <c r="B4170" s="16" t="s">
        <v>3748</v>
      </c>
      <c r="C4170" s="16" t="s">
        <v>23</v>
      </c>
      <c r="D4170" s="16" t="s">
        <v>27</v>
      </c>
      <c r="E4170" s="188" t="s">
        <v>9349</v>
      </c>
    </row>
    <row r="4171" spans="1:5" x14ac:dyDescent="0.25">
      <c r="A4171" s="356">
        <v>39395</v>
      </c>
      <c r="B4171" s="16" t="s">
        <v>3749</v>
      </c>
      <c r="C4171" s="16" t="s">
        <v>23</v>
      </c>
      <c r="D4171" s="16" t="s">
        <v>27</v>
      </c>
      <c r="E4171" s="188" t="s">
        <v>6104</v>
      </c>
    </row>
    <row r="4172" spans="1:5" x14ac:dyDescent="0.25">
      <c r="A4172" s="356">
        <v>14618</v>
      </c>
      <c r="B4172" s="16" t="s">
        <v>3750</v>
      </c>
      <c r="C4172" s="16" t="s">
        <v>23</v>
      </c>
      <c r="D4172" s="16" t="s">
        <v>24</v>
      </c>
      <c r="E4172" s="188" t="s">
        <v>9350</v>
      </c>
    </row>
    <row r="4173" spans="1:5" x14ac:dyDescent="0.25">
      <c r="A4173" s="356">
        <v>40269</v>
      </c>
      <c r="B4173" s="16" t="s">
        <v>3751</v>
      </c>
      <c r="C4173" s="16" t="s">
        <v>23</v>
      </c>
      <c r="D4173" s="16" t="s">
        <v>24</v>
      </c>
      <c r="E4173" s="188" t="s">
        <v>9351</v>
      </c>
    </row>
    <row r="4174" spans="1:5" x14ac:dyDescent="0.25">
      <c r="A4174" s="356">
        <v>6110</v>
      </c>
      <c r="B4174" s="16" t="s">
        <v>3752</v>
      </c>
      <c r="C4174" s="16" t="s">
        <v>29</v>
      </c>
      <c r="D4174" s="16" t="s">
        <v>24</v>
      </c>
      <c r="E4174" s="188" t="s">
        <v>5830</v>
      </c>
    </row>
    <row r="4175" spans="1:5" x14ac:dyDescent="0.25">
      <c r="A4175" s="356">
        <v>40910</v>
      </c>
      <c r="B4175" s="16" t="s">
        <v>3753</v>
      </c>
      <c r="C4175" s="16" t="s">
        <v>206</v>
      </c>
      <c r="D4175" s="16" t="s">
        <v>24</v>
      </c>
      <c r="E4175" s="188" t="s">
        <v>7108</v>
      </c>
    </row>
    <row r="4176" spans="1:5" x14ac:dyDescent="0.25">
      <c r="A4176" s="356">
        <v>6111</v>
      </c>
      <c r="B4176" s="16" t="s">
        <v>3754</v>
      </c>
      <c r="C4176" s="16" t="s">
        <v>29</v>
      </c>
      <c r="D4176" s="16" t="s">
        <v>33</v>
      </c>
      <c r="E4176" s="188" t="s">
        <v>5954</v>
      </c>
    </row>
    <row r="4177" spans="1:5" x14ac:dyDescent="0.25">
      <c r="A4177" s="356">
        <v>41084</v>
      </c>
      <c r="B4177" s="16" t="s">
        <v>3755</v>
      </c>
      <c r="C4177" s="16" t="s">
        <v>206</v>
      </c>
      <c r="D4177" s="16" t="s">
        <v>24</v>
      </c>
      <c r="E4177" s="188" t="s">
        <v>9352</v>
      </c>
    </row>
    <row r="4178" spans="1:5" x14ac:dyDescent="0.25">
      <c r="A4178" s="356">
        <v>25950</v>
      </c>
      <c r="B4178" s="16" t="s">
        <v>3756</v>
      </c>
      <c r="C4178" s="16" t="s">
        <v>203</v>
      </c>
      <c r="D4178" s="16" t="s">
        <v>24</v>
      </c>
      <c r="E4178" s="188" t="s">
        <v>5823</v>
      </c>
    </row>
    <row r="4179" spans="1:5" x14ac:dyDescent="0.25">
      <c r="A4179" s="356">
        <v>38637</v>
      </c>
      <c r="B4179" s="16" t="s">
        <v>3757</v>
      </c>
      <c r="C4179" s="16" t="s">
        <v>23</v>
      </c>
      <c r="D4179" s="16" t="s">
        <v>24</v>
      </c>
      <c r="E4179" s="188" t="s">
        <v>9353</v>
      </c>
    </row>
    <row r="4180" spans="1:5" x14ac:dyDescent="0.25">
      <c r="A4180" s="356">
        <v>6150</v>
      </c>
      <c r="B4180" s="16" t="s">
        <v>3758</v>
      </c>
      <c r="C4180" s="16" t="s">
        <v>23</v>
      </c>
      <c r="D4180" s="16" t="s">
        <v>24</v>
      </c>
      <c r="E4180" s="188" t="s">
        <v>9354</v>
      </c>
    </row>
    <row r="4181" spans="1:5" x14ac:dyDescent="0.25">
      <c r="A4181" s="356">
        <v>6136</v>
      </c>
      <c r="B4181" s="16" t="s">
        <v>3759</v>
      </c>
      <c r="C4181" s="16" t="s">
        <v>23</v>
      </c>
      <c r="D4181" s="16" t="s">
        <v>33</v>
      </c>
      <c r="E4181" s="188" t="s">
        <v>9355</v>
      </c>
    </row>
    <row r="4182" spans="1:5" x14ac:dyDescent="0.25">
      <c r="A4182" s="356">
        <v>38638</v>
      </c>
      <c r="B4182" s="16" t="s">
        <v>3760</v>
      </c>
      <c r="C4182" s="16" t="s">
        <v>23</v>
      </c>
      <c r="D4182" s="16" t="s">
        <v>24</v>
      </c>
      <c r="E4182" s="188" t="s">
        <v>9356</v>
      </c>
    </row>
    <row r="4183" spans="1:5" x14ac:dyDescent="0.25">
      <c r="A4183" s="356">
        <v>20262</v>
      </c>
      <c r="B4183" s="16" t="s">
        <v>3761</v>
      </c>
      <c r="C4183" s="16" t="s">
        <v>23</v>
      </c>
      <c r="D4183" s="16" t="s">
        <v>24</v>
      </c>
      <c r="E4183" s="188" t="s">
        <v>6598</v>
      </c>
    </row>
    <row r="4184" spans="1:5" x14ac:dyDescent="0.25">
      <c r="A4184" s="356">
        <v>6148</v>
      </c>
      <c r="B4184" s="16" t="s">
        <v>3762</v>
      </c>
      <c r="C4184" s="16" t="s">
        <v>23</v>
      </c>
      <c r="D4184" s="16" t="s">
        <v>33</v>
      </c>
      <c r="E4184" s="188" t="s">
        <v>5797</v>
      </c>
    </row>
    <row r="4185" spans="1:5" x14ac:dyDescent="0.25">
      <c r="A4185" s="356">
        <v>6145</v>
      </c>
      <c r="B4185" s="16" t="s">
        <v>3763</v>
      </c>
      <c r="C4185" s="16" t="s">
        <v>23</v>
      </c>
      <c r="D4185" s="16" t="s">
        <v>24</v>
      </c>
      <c r="E4185" s="188" t="s">
        <v>7917</v>
      </c>
    </row>
    <row r="4186" spans="1:5" x14ac:dyDescent="0.25">
      <c r="A4186" s="356">
        <v>6149</v>
      </c>
      <c r="B4186" s="16" t="s">
        <v>3764</v>
      </c>
      <c r="C4186" s="16" t="s">
        <v>23</v>
      </c>
      <c r="D4186" s="16" t="s">
        <v>24</v>
      </c>
      <c r="E4186" s="188" t="s">
        <v>6366</v>
      </c>
    </row>
    <row r="4187" spans="1:5" x14ac:dyDescent="0.25">
      <c r="A4187" s="356">
        <v>6146</v>
      </c>
      <c r="B4187" s="16" t="s">
        <v>3765</v>
      </c>
      <c r="C4187" s="16" t="s">
        <v>23</v>
      </c>
      <c r="D4187" s="16" t="s">
        <v>24</v>
      </c>
      <c r="E4187" s="188" t="s">
        <v>6723</v>
      </c>
    </row>
    <row r="4188" spans="1:5" x14ac:dyDescent="0.25">
      <c r="A4188" s="356">
        <v>26026</v>
      </c>
      <c r="B4188" s="16" t="s">
        <v>3766</v>
      </c>
      <c r="C4188" s="16" t="s">
        <v>48</v>
      </c>
      <c r="D4188" s="16" t="s">
        <v>24</v>
      </c>
      <c r="E4188" s="188" t="s">
        <v>5808</v>
      </c>
    </row>
    <row r="4189" spans="1:5" x14ac:dyDescent="0.25">
      <c r="A4189" s="356">
        <v>39961</v>
      </c>
      <c r="B4189" s="16" t="s">
        <v>3767</v>
      </c>
      <c r="C4189" s="16" t="s">
        <v>23</v>
      </c>
      <c r="D4189" s="16" t="s">
        <v>24</v>
      </c>
      <c r="E4189" s="188" t="s">
        <v>6650</v>
      </c>
    </row>
    <row r="4190" spans="1:5" x14ac:dyDescent="0.25">
      <c r="A4190" s="356">
        <v>42433</v>
      </c>
      <c r="B4190" s="16" t="s">
        <v>3768</v>
      </c>
      <c r="C4190" s="16" t="s">
        <v>23</v>
      </c>
      <c r="D4190" s="16" t="s">
        <v>27</v>
      </c>
      <c r="E4190" s="188" t="s">
        <v>9357</v>
      </c>
    </row>
    <row r="4191" spans="1:5" x14ac:dyDescent="0.25">
      <c r="A4191" s="356">
        <v>42434</v>
      </c>
      <c r="B4191" s="16" t="s">
        <v>3769</v>
      </c>
      <c r="C4191" s="16" t="s">
        <v>23</v>
      </c>
      <c r="D4191" s="16" t="s">
        <v>27</v>
      </c>
      <c r="E4191" s="188" t="s">
        <v>9358</v>
      </c>
    </row>
    <row r="4192" spans="1:5" x14ac:dyDescent="0.25">
      <c r="A4192" s="356">
        <v>42435</v>
      </c>
      <c r="B4192" s="16" t="s">
        <v>3770</v>
      </c>
      <c r="C4192" s="16" t="s">
        <v>23</v>
      </c>
      <c r="D4192" s="16" t="s">
        <v>27</v>
      </c>
      <c r="E4192" s="188" t="s">
        <v>9359</v>
      </c>
    </row>
    <row r="4193" spans="1:5" x14ac:dyDescent="0.25">
      <c r="A4193" s="356">
        <v>38061</v>
      </c>
      <c r="B4193" s="16" t="s">
        <v>3771</v>
      </c>
      <c r="C4193" s="16" t="s">
        <v>23</v>
      </c>
      <c r="D4193" s="16" t="s">
        <v>24</v>
      </c>
      <c r="E4193" s="188" t="s">
        <v>9360</v>
      </c>
    </row>
    <row r="4194" spans="1:5" x14ac:dyDescent="0.25">
      <c r="A4194" s="356">
        <v>20250</v>
      </c>
      <c r="B4194" s="16" t="s">
        <v>3772</v>
      </c>
      <c r="C4194" s="16" t="s">
        <v>48</v>
      </c>
      <c r="D4194" s="16" t="s">
        <v>33</v>
      </c>
      <c r="E4194" s="188" t="s">
        <v>6540</v>
      </c>
    </row>
    <row r="4195" spans="1:5" x14ac:dyDescent="0.25">
      <c r="A4195" s="356">
        <v>39965</v>
      </c>
      <c r="B4195" s="16" t="s">
        <v>3773</v>
      </c>
      <c r="C4195" s="16" t="s">
        <v>26</v>
      </c>
      <c r="D4195" s="16" t="s">
        <v>27</v>
      </c>
      <c r="E4195" s="188" t="s">
        <v>9361</v>
      </c>
    </row>
    <row r="4196" spans="1:5" x14ac:dyDescent="0.25">
      <c r="A4196" s="356">
        <v>39964</v>
      </c>
      <c r="B4196" s="16" t="s">
        <v>3774</v>
      </c>
      <c r="C4196" s="16" t="s">
        <v>26</v>
      </c>
      <c r="D4196" s="16" t="s">
        <v>27</v>
      </c>
      <c r="E4196" s="188" t="s">
        <v>9362</v>
      </c>
    </row>
    <row r="4197" spans="1:5" x14ac:dyDescent="0.25">
      <c r="A4197" s="356">
        <v>13388</v>
      </c>
      <c r="B4197" s="16" t="s">
        <v>3775</v>
      </c>
      <c r="C4197" s="16" t="s">
        <v>48</v>
      </c>
      <c r="D4197" s="16" t="s">
        <v>24</v>
      </c>
      <c r="E4197" s="188" t="s">
        <v>9363</v>
      </c>
    </row>
    <row r="4198" spans="1:5" x14ac:dyDescent="0.25">
      <c r="A4198" s="356">
        <v>39914</v>
      </c>
      <c r="B4198" s="16" t="s">
        <v>3776</v>
      </c>
      <c r="C4198" s="16" t="s">
        <v>48</v>
      </c>
      <c r="D4198" s="16" t="s">
        <v>27</v>
      </c>
      <c r="E4198" s="188" t="s">
        <v>9364</v>
      </c>
    </row>
    <row r="4199" spans="1:5" x14ac:dyDescent="0.25">
      <c r="A4199" s="356">
        <v>12732</v>
      </c>
      <c r="B4199" s="16" t="s">
        <v>3777</v>
      </c>
      <c r="C4199" s="16" t="s">
        <v>23</v>
      </c>
      <c r="D4199" s="16" t="s">
        <v>27</v>
      </c>
      <c r="E4199" s="188" t="s">
        <v>9365</v>
      </c>
    </row>
    <row r="4200" spans="1:5" x14ac:dyDescent="0.25">
      <c r="A4200" s="356">
        <v>6160</v>
      </c>
      <c r="B4200" s="16" t="s">
        <v>3778</v>
      </c>
      <c r="C4200" s="16" t="s">
        <v>29</v>
      </c>
      <c r="D4200" s="16" t="s">
        <v>33</v>
      </c>
      <c r="E4200" s="188" t="s">
        <v>5830</v>
      </c>
    </row>
    <row r="4201" spans="1:5" x14ac:dyDescent="0.25">
      <c r="A4201" s="356">
        <v>41087</v>
      </c>
      <c r="B4201" s="16" t="s">
        <v>3779</v>
      </c>
      <c r="C4201" s="16" t="s">
        <v>206</v>
      </c>
      <c r="D4201" s="16" t="s">
        <v>24</v>
      </c>
      <c r="E4201" s="188" t="s">
        <v>7108</v>
      </c>
    </row>
    <row r="4202" spans="1:5" x14ac:dyDescent="0.25">
      <c r="A4202" s="356">
        <v>6166</v>
      </c>
      <c r="B4202" s="16" t="s">
        <v>3780</v>
      </c>
      <c r="C4202" s="16" t="s">
        <v>29</v>
      </c>
      <c r="D4202" s="16" t="s">
        <v>24</v>
      </c>
      <c r="E4202" s="188" t="s">
        <v>6127</v>
      </c>
    </row>
    <row r="4203" spans="1:5" x14ac:dyDescent="0.25">
      <c r="A4203" s="356">
        <v>41088</v>
      </c>
      <c r="B4203" s="16" t="s">
        <v>3781</v>
      </c>
      <c r="C4203" s="16" t="s">
        <v>206</v>
      </c>
      <c r="D4203" s="16" t="s">
        <v>24</v>
      </c>
      <c r="E4203" s="188" t="s">
        <v>9366</v>
      </c>
    </row>
    <row r="4204" spans="1:5" x14ac:dyDescent="0.25">
      <c r="A4204" s="356">
        <v>20232</v>
      </c>
      <c r="B4204" s="16" t="s">
        <v>3782</v>
      </c>
      <c r="C4204" s="16" t="s">
        <v>44</v>
      </c>
      <c r="D4204" s="16" t="s">
        <v>24</v>
      </c>
      <c r="E4204" s="188" t="s">
        <v>9367</v>
      </c>
    </row>
    <row r="4205" spans="1:5" x14ac:dyDescent="0.25">
      <c r="A4205" s="356">
        <v>10856</v>
      </c>
      <c r="B4205" s="16" t="s">
        <v>3783</v>
      </c>
      <c r="C4205" s="16" t="s">
        <v>44</v>
      </c>
      <c r="D4205" s="16" t="s">
        <v>27</v>
      </c>
      <c r="E4205" s="188" t="s">
        <v>9368</v>
      </c>
    </row>
    <row r="4206" spans="1:5" x14ac:dyDescent="0.25">
      <c r="A4206" s="356">
        <v>4828</v>
      </c>
      <c r="B4206" s="16" t="s">
        <v>3784</v>
      </c>
      <c r="C4206" s="16" t="s">
        <v>44</v>
      </c>
      <c r="D4206" s="16" t="s">
        <v>24</v>
      </c>
      <c r="E4206" s="188" t="s">
        <v>9369</v>
      </c>
    </row>
    <row r="4207" spans="1:5" x14ac:dyDescent="0.25">
      <c r="A4207" s="356">
        <v>20249</v>
      </c>
      <c r="B4207" s="16" t="s">
        <v>3785</v>
      </c>
      <c r="C4207" s="16" t="s">
        <v>44</v>
      </c>
      <c r="D4207" s="16" t="s">
        <v>24</v>
      </c>
      <c r="E4207" s="188" t="s">
        <v>7474</v>
      </c>
    </row>
    <row r="4208" spans="1:5" x14ac:dyDescent="0.25">
      <c r="A4208" s="356">
        <v>11609</v>
      </c>
      <c r="B4208" s="16" t="s">
        <v>3786</v>
      </c>
      <c r="C4208" s="16" t="s">
        <v>97</v>
      </c>
      <c r="D4208" s="16" t="s">
        <v>24</v>
      </c>
      <c r="E4208" s="188" t="s">
        <v>6656</v>
      </c>
    </row>
    <row r="4209" spans="1:5" x14ac:dyDescent="0.25">
      <c r="A4209" s="356">
        <v>20083</v>
      </c>
      <c r="B4209" s="16" t="s">
        <v>3787</v>
      </c>
      <c r="C4209" s="16" t="s">
        <v>23</v>
      </c>
      <c r="D4209" s="16" t="s">
        <v>24</v>
      </c>
      <c r="E4209" s="188" t="s">
        <v>9370</v>
      </c>
    </row>
    <row r="4210" spans="1:5" x14ac:dyDescent="0.25">
      <c r="A4210" s="356">
        <v>20082</v>
      </c>
      <c r="B4210" s="16" t="s">
        <v>3788</v>
      </c>
      <c r="C4210" s="16" t="s">
        <v>23</v>
      </c>
      <c r="D4210" s="16" t="s">
        <v>24</v>
      </c>
      <c r="E4210" s="188" t="s">
        <v>7803</v>
      </c>
    </row>
    <row r="4211" spans="1:5" x14ac:dyDescent="0.25">
      <c r="A4211" s="356">
        <v>5318</v>
      </c>
      <c r="B4211" s="16" t="s">
        <v>3789</v>
      </c>
      <c r="C4211" s="16" t="s">
        <v>97</v>
      </c>
      <c r="D4211" s="16" t="s">
        <v>33</v>
      </c>
      <c r="E4211" s="188" t="s">
        <v>6115</v>
      </c>
    </row>
    <row r="4212" spans="1:5" x14ac:dyDescent="0.25">
      <c r="A4212" s="356">
        <v>10691</v>
      </c>
      <c r="B4212" s="16" t="s">
        <v>3790</v>
      </c>
      <c r="C4212" s="16" t="s">
        <v>97</v>
      </c>
      <c r="D4212" s="16" t="s">
        <v>24</v>
      </c>
      <c r="E4212" s="188" t="s">
        <v>9371</v>
      </c>
    </row>
    <row r="4213" spans="1:5" x14ac:dyDescent="0.25">
      <c r="A4213" s="356">
        <v>12295</v>
      </c>
      <c r="B4213" s="16" t="s">
        <v>3791</v>
      </c>
      <c r="C4213" s="16" t="s">
        <v>23</v>
      </c>
      <c r="D4213" s="16" t="s">
        <v>24</v>
      </c>
      <c r="E4213" s="188" t="s">
        <v>5562</v>
      </c>
    </row>
    <row r="4214" spans="1:5" x14ac:dyDescent="0.25">
      <c r="A4214" s="356">
        <v>12296</v>
      </c>
      <c r="B4214" s="16" t="s">
        <v>3792</v>
      </c>
      <c r="C4214" s="16" t="s">
        <v>23</v>
      </c>
      <c r="D4214" s="16" t="s">
        <v>24</v>
      </c>
      <c r="E4214" s="188" t="s">
        <v>8299</v>
      </c>
    </row>
    <row r="4215" spans="1:5" x14ac:dyDescent="0.25">
      <c r="A4215" s="356">
        <v>12294</v>
      </c>
      <c r="B4215" s="16" t="s">
        <v>3793</v>
      </c>
      <c r="C4215" s="16" t="s">
        <v>23</v>
      </c>
      <c r="D4215" s="16" t="s">
        <v>24</v>
      </c>
      <c r="E4215" s="188" t="s">
        <v>5988</v>
      </c>
    </row>
    <row r="4216" spans="1:5" x14ac:dyDescent="0.25">
      <c r="A4216" s="356">
        <v>14543</v>
      </c>
      <c r="B4216" s="16" t="s">
        <v>3794</v>
      </c>
      <c r="C4216" s="16" t="s">
        <v>23</v>
      </c>
      <c r="D4216" s="16" t="s">
        <v>24</v>
      </c>
      <c r="E4216" s="188" t="s">
        <v>7770</v>
      </c>
    </row>
    <row r="4217" spans="1:5" x14ac:dyDescent="0.25">
      <c r="A4217" s="356">
        <v>13329</v>
      </c>
      <c r="B4217" s="16" t="s">
        <v>3795</v>
      </c>
      <c r="C4217" s="16" t="s">
        <v>23</v>
      </c>
      <c r="D4217" s="16" t="s">
        <v>33</v>
      </c>
      <c r="E4217" s="188" t="s">
        <v>5493</v>
      </c>
    </row>
    <row r="4218" spans="1:5" x14ac:dyDescent="0.25">
      <c r="A4218" s="356">
        <v>21044</v>
      </c>
      <c r="B4218" s="16" t="s">
        <v>3796</v>
      </c>
      <c r="C4218" s="16" t="s">
        <v>23</v>
      </c>
      <c r="D4218" s="16" t="s">
        <v>24</v>
      </c>
      <c r="E4218" s="188" t="s">
        <v>9372</v>
      </c>
    </row>
    <row r="4219" spans="1:5" x14ac:dyDescent="0.25">
      <c r="A4219" s="356">
        <v>21045</v>
      </c>
      <c r="B4219" s="16" t="s">
        <v>3797</v>
      </c>
      <c r="C4219" s="16" t="s">
        <v>23</v>
      </c>
      <c r="D4219" s="16" t="s">
        <v>24</v>
      </c>
      <c r="E4219" s="188" t="s">
        <v>6658</v>
      </c>
    </row>
    <row r="4220" spans="1:5" x14ac:dyDescent="0.25">
      <c r="A4220" s="356">
        <v>21040</v>
      </c>
      <c r="B4220" s="16" t="s">
        <v>3798</v>
      </c>
      <c r="C4220" s="16" t="s">
        <v>23</v>
      </c>
      <c r="D4220" s="16" t="s">
        <v>33</v>
      </c>
      <c r="E4220" s="188" t="s">
        <v>9373</v>
      </c>
    </row>
    <row r="4221" spans="1:5" x14ac:dyDescent="0.25">
      <c r="A4221" s="356">
        <v>21041</v>
      </c>
      <c r="B4221" s="16" t="s">
        <v>3799</v>
      </c>
      <c r="C4221" s="16" t="s">
        <v>23</v>
      </c>
      <c r="D4221" s="16" t="s">
        <v>24</v>
      </c>
      <c r="E4221" s="188" t="s">
        <v>8685</v>
      </c>
    </row>
    <row r="4222" spans="1:5" x14ac:dyDescent="0.25">
      <c r="A4222" s="356">
        <v>21047</v>
      </c>
      <c r="B4222" s="16" t="s">
        <v>3800</v>
      </c>
      <c r="C4222" s="16" t="s">
        <v>23</v>
      </c>
      <c r="D4222" s="16" t="s">
        <v>24</v>
      </c>
      <c r="E4222" s="188" t="s">
        <v>5705</v>
      </c>
    </row>
    <row r="4223" spans="1:5" x14ac:dyDescent="0.25">
      <c r="A4223" s="356">
        <v>21043</v>
      </c>
      <c r="B4223" s="16" t="s">
        <v>3801</v>
      </c>
      <c r="C4223" s="16" t="s">
        <v>23</v>
      </c>
      <c r="D4223" s="16" t="s">
        <v>24</v>
      </c>
      <c r="E4223" s="188" t="s">
        <v>6110</v>
      </c>
    </row>
    <row r="4224" spans="1:5" x14ac:dyDescent="0.25">
      <c r="A4224" s="356">
        <v>21042</v>
      </c>
      <c r="B4224" s="16" t="s">
        <v>3802</v>
      </c>
      <c r="C4224" s="16" t="s">
        <v>23</v>
      </c>
      <c r="D4224" s="16" t="s">
        <v>24</v>
      </c>
      <c r="E4224" s="188" t="s">
        <v>6371</v>
      </c>
    </row>
    <row r="4225" spans="1:5" x14ac:dyDescent="0.25">
      <c r="A4225" s="356">
        <v>14149</v>
      </c>
      <c r="B4225" s="16" t="s">
        <v>3803</v>
      </c>
      <c r="C4225" s="16" t="s">
        <v>2067</v>
      </c>
      <c r="D4225" s="16" t="s">
        <v>27</v>
      </c>
      <c r="E4225" s="188" t="s">
        <v>9374</v>
      </c>
    </row>
    <row r="4226" spans="1:5" x14ac:dyDescent="0.25">
      <c r="A4226" s="356">
        <v>38099</v>
      </c>
      <c r="B4226" s="16" t="s">
        <v>3804</v>
      </c>
      <c r="C4226" s="16" t="s">
        <v>23</v>
      </c>
      <c r="D4226" s="16" t="s">
        <v>24</v>
      </c>
      <c r="E4226" s="188" t="s">
        <v>6105</v>
      </c>
    </row>
    <row r="4227" spans="1:5" x14ac:dyDescent="0.25">
      <c r="A4227" s="356">
        <v>38100</v>
      </c>
      <c r="B4227" s="16" t="s">
        <v>3805</v>
      </c>
      <c r="C4227" s="16" t="s">
        <v>23</v>
      </c>
      <c r="D4227" s="16" t="s">
        <v>24</v>
      </c>
      <c r="E4227" s="188" t="s">
        <v>5918</v>
      </c>
    </row>
    <row r="4228" spans="1:5" x14ac:dyDescent="0.25">
      <c r="A4228" s="356">
        <v>20061</v>
      </c>
      <c r="B4228" s="16" t="s">
        <v>3806</v>
      </c>
      <c r="C4228" s="16" t="s">
        <v>23</v>
      </c>
      <c r="D4228" s="16" t="s">
        <v>27</v>
      </c>
      <c r="E4228" s="188" t="s">
        <v>5465</v>
      </c>
    </row>
    <row r="4229" spans="1:5" x14ac:dyDescent="0.25">
      <c r="A4229" s="356">
        <v>7576</v>
      </c>
      <c r="B4229" s="16" t="s">
        <v>3807</v>
      </c>
      <c r="C4229" s="16" t="s">
        <v>23</v>
      </c>
      <c r="D4229" s="16" t="s">
        <v>27</v>
      </c>
      <c r="E4229" s="188" t="s">
        <v>9375</v>
      </c>
    </row>
    <row r="4230" spans="1:5" x14ac:dyDescent="0.25">
      <c r="A4230" s="356">
        <v>3384</v>
      </c>
      <c r="B4230" s="16" t="s">
        <v>3808</v>
      </c>
      <c r="C4230" s="16" t="s">
        <v>23</v>
      </c>
      <c r="D4230" s="16" t="s">
        <v>24</v>
      </c>
      <c r="E4230" s="188" t="s">
        <v>5968</v>
      </c>
    </row>
    <row r="4231" spans="1:5" x14ac:dyDescent="0.25">
      <c r="A4231" s="356">
        <v>7572</v>
      </c>
      <c r="B4231" s="16" t="s">
        <v>3809</v>
      </c>
      <c r="C4231" s="16" t="s">
        <v>23</v>
      </c>
      <c r="D4231" s="16" t="s">
        <v>24</v>
      </c>
      <c r="E4231" s="188" t="s">
        <v>5957</v>
      </c>
    </row>
    <row r="4232" spans="1:5" x14ac:dyDescent="0.25">
      <c r="A4232" s="356">
        <v>3396</v>
      </c>
      <c r="B4232" s="16" t="s">
        <v>3810</v>
      </c>
      <c r="C4232" s="16" t="s">
        <v>23</v>
      </c>
      <c r="D4232" s="16" t="s">
        <v>24</v>
      </c>
      <c r="E4232" s="188" t="s">
        <v>7787</v>
      </c>
    </row>
    <row r="4233" spans="1:5" x14ac:dyDescent="0.25">
      <c r="A4233" s="356">
        <v>37590</v>
      </c>
      <c r="B4233" s="16" t="s">
        <v>3811</v>
      </c>
      <c r="C4233" s="16" t="s">
        <v>23</v>
      </c>
      <c r="D4233" s="16" t="s">
        <v>27</v>
      </c>
      <c r="E4233" s="188" t="s">
        <v>7801</v>
      </c>
    </row>
    <row r="4234" spans="1:5" x14ac:dyDescent="0.25">
      <c r="A4234" s="356">
        <v>37591</v>
      </c>
      <c r="B4234" s="16" t="s">
        <v>3812</v>
      </c>
      <c r="C4234" s="16" t="s">
        <v>23</v>
      </c>
      <c r="D4234" s="16" t="s">
        <v>27</v>
      </c>
      <c r="E4234" s="188" t="s">
        <v>8708</v>
      </c>
    </row>
    <row r="4235" spans="1:5" x14ac:dyDescent="0.25">
      <c r="A4235" s="356">
        <v>12626</v>
      </c>
      <c r="B4235" s="16" t="s">
        <v>3813</v>
      </c>
      <c r="C4235" s="16" t="s">
        <v>23</v>
      </c>
      <c r="D4235" s="16" t="s">
        <v>27</v>
      </c>
      <c r="E4235" s="188" t="s">
        <v>9376</v>
      </c>
    </row>
    <row r="4236" spans="1:5" x14ac:dyDescent="0.25">
      <c r="A4236" s="356">
        <v>11033</v>
      </c>
      <c r="B4236" s="16" t="s">
        <v>3814</v>
      </c>
      <c r="C4236" s="16" t="s">
        <v>23</v>
      </c>
      <c r="D4236" s="16" t="s">
        <v>24</v>
      </c>
      <c r="E4236" s="188" t="s">
        <v>5948</v>
      </c>
    </row>
    <row r="4237" spans="1:5" x14ac:dyDescent="0.25">
      <c r="A4237" s="356">
        <v>390</v>
      </c>
      <c r="B4237" s="16" t="s">
        <v>3815</v>
      </c>
      <c r="C4237" s="16" t="s">
        <v>23</v>
      </c>
      <c r="D4237" s="16" t="s">
        <v>24</v>
      </c>
      <c r="E4237" s="188" t="s">
        <v>6639</v>
      </c>
    </row>
    <row r="4238" spans="1:5" x14ac:dyDescent="0.25">
      <c r="A4238" s="356">
        <v>42436</v>
      </c>
      <c r="B4238" s="16" t="s">
        <v>3816</v>
      </c>
      <c r="C4238" s="16" t="s">
        <v>23</v>
      </c>
      <c r="D4238" s="16" t="s">
        <v>27</v>
      </c>
      <c r="E4238" s="188" t="s">
        <v>9377</v>
      </c>
    </row>
    <row r="4239" spans="1:5" x14ac:dyDescent="0.25">
      <c r="A4239" s="356">
        <v>6193</v>
      </c>
      <c r="B4239" s="16" t="s">
        <v>9378</v>
      </c>
      <c r="C4239" s="16" t="s">
        <v>44</v>
      </c>
      <c r="D4239" s="16" t="s">
        <v>24</v>
      </c>
      <c r="E4239" s="188" t="s">
        <v>6753</v>
      </c>
    </row>
    <row r="4240" spans="1:5" x14ac:dyDescent="0.25">
      <c r="A4240" s="356">
        <v>6194</v>
      </c>
      <c r="B4240" s="16" t="s">
        <v>9379</v>
      </c>
      <c r="C4240" s="16" t="s">
        <v>44</v>
      </c>
      <c r="D4240" s="16" t="s">
        <v>24</v>
      </c>
      <c r="E4240" s="188" t="s">
        <v>5726</v>
      </c>
    </row>
    <row r="4241" spans="1:5" x14ac:dyDescent="0.25">
      <c r="A4241" s="356">
        <v>10567</v>
      </c>
      <c r="B4241" s="16" t="s">
        <v>9380</v>
      </c>
      <c r="C4241" s="16" t="s">
        <v>44</v>
      </c>
      <c r="D4241" s="16" t="s">
        <v>24</v>
      </c>
      <c r="E4241" s="188" t="s">
        <v>7896</v>
      </c>
    </row>
    <row r="4242" spans="1:5" x14ac:dyDescent="0.25">
      <c r="A4242" s="356">
        <v>6212</v>
      </c>
      <c r="B4242" s="16" t="s">
        <v>9381</v>
      </c>
      <c r="C4242" s="16" t="s">
        <v>44</v>
      </c>
      <c r="D4242" s="16" t="s">
        <v>33</v>
      </c>
      <c r="E4242" s="188" t="s">
        <v>6265</v>
      </c>
    </row>
    <row r="4243" spans="1:5" x14ac:dyDescent="0.25">
      <c r="A4243" s="356">
        <v>3993</v>
      </c>
      <c r="B4243" s="16" t="s">
        <v>9382</v>
      </c>
      <c r="C4243" s="16" t="s">
        <v>26</v>
      </c>
      <c r="D4243" s="16" t="s">
        <v>24</v>
      </c>
      <c r="E4243" s="188" t="s">
        <v>9383</v>
      </c>
    </row>
    <row r="4244" spans="1:5" x14ac:dyDescent="0.25">
      <c r="A4244" s="356">
        <v>3990</v>
      </c>
      <c r="B4244" s="16" t="s">
        <v>9384</v>
      </c>
      <c r="C4244" s="16" t="s">
        <v>44</v>
      </c>
      <c r="D4244" s="16" t="s">
        <v>24</v>
      </c>
      <c r="E4244" s="188" t="s">
        <v>6087</v>
      </c>
    </row>
    <row r="4245" spans="1:5" x14ac:dyDescent="0.25">
      <c r="A4245" s="356">
        <v>3992</v>
      </c>
      <c r="B4245" s="16" t="s">
        <v>9385</v>
      </c>
      <c r="C4245" s="16" t="s">
        <v>44</v>
      </c>
      <c r="D4245" s="16" t="s">
        <v>24</v>
      </c>
      <c r="E4245" s="188" t="s">
        <v>5649</v>
      </c>
    </row>
    <row r="4246" spans="1:5" x14ac:dyDescent="0.25">
      <c r="A4246" s="356">
        <v>6178</v>
      </c>
      <c r="B4246" s="16" t="s">
        <v>3817</v>
      </c>
      <c r="C4246" s="16" t="s">
        <v>26</v>
      </c>
      <c r="D4246" s="16" t="s">
        <v>27</v>
      </c>
      <c r="E4246" s="188" t="s">
        <v>9386</v>
      </c>
    </row>
    <row r="4247" spans="1:5" x14ac:dyDescent="0.25">
      <c r="A4247" s="356">
        <v>6180</v>
      </c>
      <c r="B4247" s="16" t="s">
        <v>3818</v>
      </c>
      <c r="C4247" s="16" t="s">
        <v>26</v>
      </c>
      <c r="D4247" s="16" t="s">
        <v>27</v>
      </c>
      <c r="E4247" s="188" t="s">
        <v>9387</v>
      </c>
    </row>
    <row r="4248" spans="1:5" x14ac:dyDescent="0.25">
      <c r="A4248" s="356">
        <v>6182</v>
      </c>
      <c r="B4248" s="16" t="s">
        <v>3819</v>
      </c>
      <c r="C4248" s="16" t="s">
        <v>26</v>
      </c>
      <c r="D4248" s="16" t="s">
        <v>27</v>
      </c>
      <c r="E4248" s="188" t="s">
        <v>9388</v>
      </c>
    </row>
    <row r="4249" spans="1:5" x14ac:dyDescent="0.25">
      <c r="A4249" s="356">
        <v>43614</v>
      </c>
      <c r="B4249" s="16" t="s">
        <v>9389</v>
      </c>
      <c r="C4249" s="16" t="s">
        <v>44</v>
      </c>
      <c r="D4249" s="16" t="s">
        <v>24</v>
      </c>
      <c r="E4249" s="188" t="s">
        <v>5475</v>
      </c>
    </row>
    <row r="4250" spans="1:5" x14ac:dyDescent="0.25">
      <c r="A4250" s="356">
        <v>6189</v>
      </c>
      <c r="B4250" s="16" t="s">
        <v>9390</v>
      </c>
      <c r="C4250" s="16" t="s">
        <v>44</v>
      </c>
      <c r="D4250" s="16" t="s">
        <v>24</v>
      </c>
      <c r="E4250" s="188" t="s">
        <v>8682</v>
      </c>
    </row>
    <row r="4251" spans="1:5" x14ac:dyDescent="0.25">
      <c r="A4251" s="356">
        <v>6214</v>
      </c>
      <c r="B4251" s="16" t="s">
        <v>3820</v>
      </c>
      <c r="C4251" s="16" t="s">
        <v>26</v>
      </c>
      <c r="D4251" s="16" t="s">
        <v>27</v>
      </c>
      <c r="E4251" s="188" t="s">
        <v>9391</v>
      </c>
    </row>
    <row r="4252" spans="1:5" x14ac:dyDescent="0.25">
      <c r="A4252" s="356">
        <v>36153</v>
      </c>
      <c r="B4252" s="16" t="s">
        <v>3821</v>
      </c>
      <c r="C4252" s="16" t="s">
        <v>23</v>
      </c>
      <c r="D4252" s="16" t="s">
        <v>24</v>
      </c>
      <c r="E4252" s="188" t="s">
        <v>9392</v>
      </c>
    </row>
    <row r="4253" spans="1:5" x14ac:dyDescent="0.25">
      <c r="A4253" s="356">
        <v>10740</v>
      </c>
      <c r="B4253" s="16" t="s">
        <v>3822</v>
      </c>
      <c r="C4253" s="16" t="s">
        <v>23</v>
      </c>
      <c r="D4253" s="16" t="s">
        <v>24</v>
      </c>
      <c r="E4253" s="188" t="s">
        <v>9393</v>
      </c>
    </row>
    <row r="4254" spans="1:5" x14ac:dyDescent="0.25">
      <c r="A4254" s="356">
        <v>13914</v>
      </c>
      <c r="B4254" s="16" t="s">
        <v>3823</v>
      </c>
      <c r="C4254" s="16" t="s">
        <v>23</v>
      </c>
      <c r="D4254" s="16" t="s">
        <v>24</v>
      </c>
      <c r="E4254" s="188" t="s">
        <v>9394</v>
      </c>
    </row>
    <row r="4255" spans="1:5" x14ac:dyDescent="0.25">
      <c r="A4255" s="356">
        <v>10742</v>
      </c>
      <c r="B4255" s="16" t="s">
        <v>3824</v>
      </c>
      <c r="C4255" s="16" t="s">
        <v>23</v>
      </c>
      <c r="D4255" s="16" t="s">
        <v>33</v>
      </c>
      <c r="E4255" s="188" t="s">
        <v>9395</v>
      </c>
    </row>
    <row r="4256" spans="1:5" x14ac:dyDescent="0.25">
      <c r="A4256" s="356">
        <v>38465</v>
      </c>
      <c r="B4256" s="16" t="s">
        <v>3825</v>
      </c>
      <c r="C4256" s="16" t="s">
        <v>23</v>
      </c>
      <c r="D4256" s="16" t="s">
        <v>24</v>
      </c>
      <c r="E4256" s="188" t="s">
        <v>5517</v>
      </c>
    </row>
    <row r="4257" spans="1:5" x14ac:dyDescent="0.25">
      <c r="A4257" s="356">
        <v>7543</v>
      </c>
      <c r="B4257" s="16" t="s">
        <v>3826</v>
      </c>
      <c r="C4257" s="16" t="s">
        <v>23</v>
      </c>
      <c r="D4257" s="16" t="s">
        <v>24</v>
      </c>
      <c r="E4257" s="188" t="s">
        <v>5735</v>
      </c>
    </row>
    <row r="4258" spans="1:5" x14ac:dyDescent="0.25">
      <c r="A4258" s="356">
        <v>43427</v>
      </c>
      <c r="B4258" s="16" t="s">
        <v>9396</v>
      </c>
      <c r="C4258" s="16" t="s">
        <v>23</v>
      </c>
      <c r="D4258" s="16" t="s">
        <v>24</v>
      </c>
      <c r="E4258" s="188" t="s">
        <v>9397</v>
      </c>
    </row>
    <row r="4259" spans="1:5" x14ac:dyDescent="0.25">
      <c r="A4259" s="356">
        <v>41613</v>
      </c>
      <c r="B4259" s="16" t="s">
        <v>9398</v>
      </c>
      <c r="C4259" s="16" t="s">
        <v>23</v>
      </c>
      <c r="D4259" s="16" t="s">
        <v>24</v>
      </c>
      <c r="E4259" s="188" t="s">
        <v>9399</v>
      </c>
    </row>
    <row r="4260" spans="1:5" x14ac:dyDescent="0.25">
      <c r="A4260" s="356">
        <v>41614</v>
      </c>
      <c r="B4260" s="16" t="s">
        <v>9400</v>
      </c>
      <c r="C4260" s="16" t="s">
        <v>23</v>
      </c>
      <c r="D4260" s="16" t="s">
        <v>24</v>
      </c>
      <c r="E4260" s="188" t="s">
        <v>9401</v>
      </c>
    </row>
    <row r="4261" spans="1:5" x14ac:dyDescent="0.25">
      <c r="A4261" s="356">
        <v>41615</v>
      </c>
      <c r="B4261" s="16" t="s">
        <v>9402</v>
      </c>
      <c r="C4261" s="16" t="s">
        <v>23</v>
      </c>
      <c r="D4261" s="16" t="s">
        <v>24</v>
      </c>
      <c r="E4261" s="188" t="s">
        <v>9403</v>
      </c>
    </row>
    <row r="4262" spans="1:5" x14ac:dyDescent="0.25">
      <c r="A4262" s="356">
        <v>41616</v>
      </c>
      <c r="B4262" s="16" t="s">
        <v>9404</v>
      </c>
      <c r="C4262" s="16" t="s">
        <v>23</v>
      </c>
      <c r="D4262" s="16" t="s">
        <v>24</v>
      </c>
      <c r="E4262" s="188" t="s">
        <v>9405</v>
      </c>
    </row>
    <row r="4263" spans="1:5" x14ac:dyDescent="0.25">
      <c r="A4263" s="356">
        <v>41617</v>
      </c>
      <c r="B4263" s="16" t="s">
        <v>9406</v>
      </c>
      <c r="C4263" s="16" t="s">
        <v>23</v>
      </c>
      <c r="D4263" s="16" t="s">
        <v>24</v>
      </c>
      <c r="E4263" s="188" t="s">
        <v>9407</v>
      </c>
    </row>
    <row r="4264" spans="1:5" x14ac:dyDescent="0.25">
      <c r="A4264" s="356">
        <v>41618</v>
      </c>
      <c r="B4264" s="16" t="s">
        <v>9408</v>
      </c>
      <c r="C4264" s="16" t="s">
        <v>23</v>
      </c>
      <c r="D4264" s="16" t="s">
        <v>24</v>
      </c>
      <c r="E4264" s="188" t="s">
        <v>9409</v>
      </c>
    </row>
    <row r="4265" spans="1:5" x14ac:dyDescent="0.25">
      <c r="A4265" s="356">
        <v>43428</v>
      </c>
      <c r="B4265" s="16" t="s">
        <v>9410</v>
      </c>
      <c r="C4265" s="16" t="s">
        <v>23</v>
      </c>
      <c r="D4265" s="16" t="s">
        <v>24</v>
      </c>
      <c r="E4265" s="188" t="s">
        <v>9411</v>
      </c>
    </row>
    <row r="4266" spans="1:5" x14ac:dyDescent="0.25">
      <c r="A4266" s="356">
        <v>41619</v>
      </c>
      <c r="B4266" s="16" t="s">
        <v>9412</v>
      </c>
      <c r="C4266" s="16" t="s">
        <v>23</v>
      </c>
      <c r="D4266" s="16" t="s">
        <v>24</v>
      </c>
      <c r="E4266" s="188" t="s">
        <v>6983</v>
      </c>
    </row>
    <row r="4267" spans="1:5" x14ac:dyDescent="0.25">
      <c r="A4267" s="356">
        <v>41620</v>
      </c>
      <c r="B4267" s="16" t="s">
        <v>9413</v>
      </c>
      <c r="C4267" s="16" t="s">
        <v>23</v>
      </c>
      <c r="D4267" s="16" t="s">
        <v>24</v>
      </c>
      <c r="E4267" s="188" t="s">
        <v>6532</v>
      </c>
    </row>
    <row r="4268" spans="1:5" x14ac:dyDescent="0.25">
      <c r="A4268" s="356">
        <v>41622</v>
      </c>
      <c r="B4268" s="16" t="s">
        <v>9414</v>
      </c>
      <c r="C4268" s="16" t="s">
        <v>23</v>
      </c>
      <c r="D4268" s="16" t="s">
        <v>24</v>
      </c>
      <c r="E4268" s="188" t="s">
        <v>9415</v>
      </c>
    </row>
    <row r="4269" spans="1:5" x14ac:dyDescent="0.25">
      <c r="A4269" s="356">
        <v>41623</v>
      </c>
      <c r="B4269" s="16" t="s">
        <v>9416</v>
      </c>
      <c r="C4269" s="16" t="s">
        <v>23</v>
      </c>
      <c r="D4269" s="16" t="s">
        <v>24</v>
      </c>
      <c r="E4269" s="188" t="s">
        <v>9417</v>
      </c>
    </row>
    <row r="4270" spans="1:5" x14ac:dyDescent="0.25">
      <c r="A4270" s="356">
        <v>41624</v>
      </c>
      <c r="B4270" s="16" t="s">
        <v>9418</v>
      </c>
      <c r="C4270" s="16" t="s">
        <v>23</v>
      </c>
      <c r="D4270" s="16" t="s">
        <v>24</v>
      </c>
      <c r="E4270" s="188" t="s">
        <v>9419</v>
      </c>
    </row>
    <row r="4271" spans="1:5" x14ac:dyDescent="0.25">
      <c r="A4271" s="356">
        <v>41625</v>
      </c>
      <c r="B4271" s="16" t="s">
        <v>9420</v>
      </c>
      <c r="C4271" s="16" t="s">
        <v>23</v>
      </c>
      <c r="D4271" s="16" t="s">
        <v>24</v>
      </c>
      <c r="E4271" s="188" t="s">
        <v>9421</v>
      </c>
    </row>
    <row r="4272" spans="1:5" x14ac:dyDescent="0.25">
      <c r="A4272" s="356">
        <v>13255</v>
      </c>
      <c r="B4272" s="16" t="s">
        <v>3827</v>
      </c>
      <c r="C4272" s="16" t="s">
        <v>23</v>
      </c>
      <c r="D4272" s="16" t="s">
        <v>24</v>
      </c>
      <c r="E4272" s="188" t="s">
        <v>9422</v>
      </c>
    </row>
    <row r="4273" spans="1:5" x14ac:dyDescent="0.25">
      <c r="A4273" s="356">
        <v>39352</v>
      </c>
      <c r="B4273" s="16" t="s">
        <v>3828</v>
      </c>
      <c r="C4273" s="16" t="s">
        <v>23</v>
      </c>
      <c r="D4273" s="16" t="s">
        <v>24</v>
      </c>
      <c r="E4273" s="188" t="s">
        <v>6329</v>
      </c>
    </row>
    <row r="4274" spans="1:5" x14ac:dyDescent="0.25">
      <c r="A4274" s="356">
        <v>39346</v>
      </c>
      <c r="B4274" s="16" t="s">
        <v>3829</v>
      </c>
      <c r="C4274" s="16" t="s">
        <v>23</v>
      </c>
      <c r="D4274" s="16" t="s">
        <v>24</v>
      </c>
      <c r="E4274" s="188" t="s">
        <v>6329</v>
      </c>
    </row>
    <row r="4275" spans="1:5" x14ac:dyDescent="0.25">
      <c r="A4275" s="356">
        <v>39350</v>
      </c>
      <c r="B4275" s="16" t="s">
        <v>3830</v>
      </c>
      <c r="C4275" s="16" t="s">
        <v>23</v>
      </c>
      <c r="D4275" s="16" t="s">
        <v>24</v>
      </c>
      <c r="E4275" s="188" t="s">
        <v>6889</v>
      </c>
    </row>
    <row r="4276" spans="1:5" x14ac:dyDescent="0.25">
      <c r="A4276" s="356">
        <v>39351</v>
      </c>
      <c r="B4276" s="16" t="s">
        <v>3831</v>
      </c>
      <c r="C4276" s="16" t="s">
        <v>23</v>
      </c>
      <c r="D4276" s="16" t="s">
        <v>24</v>
      </c>
      <c r="E4276" s="188" t="s">
        <v>6157</v>
      </c>
    </row>
    <row r="4277" spans="1:5" x14ac:dyDescent="0.25">
      <c r="A4277" s="356">
        <v>38952</v>
      </c>
      <c r="B4277" s="16" t="s">
        <v>3832</v>
      </c>
      <c r="C4277" s="16" t="s">
        <v>23</v>
      </c>
      <c r="D4277" s="16" t="s">
        <v>27</v>
      </c>
      <c r="E4277" s="188" t="s">
        <v>5737</v>
      </c>
    </row>
    <row r="4278" spans="1:5" x14ac:dyDescent="0.25">
      <c r="A4278" s="356">
        <v>38953</v>
      </c>
      <c r="B4278" s="16" t="s">
        <v>3833</v>
      </c>
      <c r="C4278" s="16" t="s">
        <v>23</v>
      </c>
      <c r="D4278" s="16" t="s">
        <v>27</v>
      </c>
      <c r="E4278" s="188" t="s">
        <v>6772</v>
      </c>
    </row>
    <row r="4279" spans="1:5" x14ac:dyDescent="0.25">
      <c r="A4279" s="356">
        <v>38835</v>
      </c>
      <c r="B4279" s="16" t="s">
        <v>3834</v>
      </c>
      <c r="C4279" s="16" t="s">
        <v>23</v>
      </c>
      <c r="D4279" s="16" t="s">
        <v>27</v>
      </c>
      <c r="E4279" s="188" t="s">
        <v>6149</v>
      </c>
    </row>
    <row r="4280" spans="1:5" x14ac:dyDescent="0.25">
      <c r="A4280" s="356">
        <v>38837</v>
      </c>
      <c r="B4280" s="16" t="s">
        <v>3835</v>
      </c>
      <c r="C4280" s="16" t="s">
        <v>23</v>
      </c>
      <c r="D4280" s="16" t="s">
        <v>27</v>
      </c>
      <c r="E4280" s="188" t="s">
        <v>9376</v>
      </c>
    </row>
    <row r="4281" spans="1:5" x14ac:dyDescent="0.25">
      <c r="A4281" s="356">
        <v>38836</v>
      </c>
      <c r="B4281" s="16" t="s">
        <v>3836</v>
      </c>
      <c r="C4281" s="16" t="s">
        <v>23</v>
      </c>
      <c r="D4281" s="16" t="s">
        <v>27</v>
      </c>
      <c r="E4281" s="188" t="s">
        <v>6561</v>
      </c>
    </row>
    <row r="4282" spans="1:5" x14ac:dyDescent="0.25">
      <c r="A4282" s="356">
        <v>2666</v>
      </c>
      <c r="B4282" s="16" t="s">
        <v>3837</v>
      </c>
      <c r="C4282" s="16" t="s">
        <v>23</v>
      </c>
      <c r="D4282" s="16" t="s">
        <v>27</v>
      </c>
      <c r="E4282" s="188" t="s">
        <v>6692</v>
      </c>
    </row>
    <row r="4283" spans="1:5" x14ac:dyDescent="0.25">
      <c r="A4283" s="356">
        <v>2668</v>
      </c>
      <c r="B4283" s="16" t="s">
        <v>3838</v>
      </c>
      <c r="C4283" s="16" t="s">
        <v>23</v>
      </c>
      <c r="D4283" s="16" t="s">
        <v>27</v>
      </c>
      <c r="E4283" s="188" t="s">
        <v>5969</v>
      </c>
    </row>
    <row r="4284" spans="1:5" x14ac:dyDescent="0.25">
      <c r="A4284" s="356">
        <v>2664</v>
      </c>
      <c r="B4284" s="16" t="s">
        <v>3839</v>
      </c>
      <c r="C4284" s="16" t="s">
        <v>23</v>
      </c>
      <c r="D4284" s="16" t="s">
        <v>27</v>
      </c>
      <c r="E4284" s="188" t="s">
        <v>6097</v>
      </c>
    </row>
    <row r="4285" spans="1:5" x14ac:dyDescent="0.25">
      <c r="A4285" s="356">
        <v>2662</v>
      </c>
      <c r="B4285" s="16" t="s">
        <v>3840</v>
      </c>
      <c r="C4285" s="16" t="s">
        <v>23</v>
      </c>
      <c r="D4285" s="16" t="s">
        <v>27</v>
      </c>
      <c r="E4285" s="188" t="s">
        <v>9423</v>
      </c>
    </row>
    <row r="4286" spans="1:5" x14ac:dyDescent="0.25">
      <c r="A4286" s="356">
        <v>20964</v>
      </c>
      <c r="B4286" s="16" t="s">
        <v>3841</v>
      </c>
      <c r="C4286" s="16" t="s">
        <v>23</v>
      </c>
      <c r="D4286" s="16" t="s">
        <v>24</v>
      </c>
      <c r="E4286" s="188" t="s">
        <v>9424</v>
      </c>
    </row>
    <row r="4287" spans="1:5" x14ac:dyDescent="0.25">
      <c r="A4287" s="356">
        <v>10905</v>
      </c>
      <c r="B4287" s="16" t="s">
        <v>3842</v>
      </c>
      <c r="C4287" s="16" t="s">
        <v>23</v>
      </c>
      <c r="D4287" s="16" t="s">
        <v>24</v>
      </c>
      <c r="E4287" s="188" t="s">
        <v>9425</v>
      </c>
    </row>
    <row r="4288" spans="1:5" x14ac:dyDescent="0.25">
      <c r="A4288" s="356">
        <v>42703</v>
      </c>
      <c r="B4288" s="16" t="s">
        <v>3843</v>
      </c>
      <c r="C4288" s="16" t="s">
        <v>23</v>
      </c>
      <c r="D4288" s="16" t="s">
        <v>27</v>
      </c>
      <c r="E4288" s="188" t="s">
        <v>9426</v>
      </c>
    </row>
    <row r="4289" spans="1:5" x14ac:dyDescent="0.25">
      <c r="A4289" s="356">
        <v>42704</v>
      </c>
      <c r="B4289" s="16" t="s">
        <v>3844</v>
      </c>
      <c r="C4289" s="16" t="s">
        <v>23</v>
      </c>
      <c r="D4289" s="16" t="s">
        <v>27</v>
      </c>
      <c r="E4289" s="188" t="s">
        <v>9427</v>
      </c>
    </row>
    <row r="4290" spans="1:5" x14ac:dyDescent="0.25">
      <c r="A4290" s="356">
        <v>42705</v>
      </c>
      <c r="B4290" s="16" t="s">
        <v>3845</v>
      </c>
      <c r="C4290" s="16" t="s">
        <v>23</v>
      </c>
      <c r="D4290" s="16" t="s">
        <v>27</v>
      </c>
      <c r="E4290" s="188" t="s">
        <v>9428</v>
      </c>
    </row>
    <row r="4291" spans="1:5" x14ac:dyDescent="0.25">
      <c r="A4291" s="356">
        <v>42706</v>
      </c>
      <c r="B4291" s="16" t="s">
        <v>3846</v>
      </c>
      <c r="C4291" s="16" t="s">
        <v>23</v>
      </c>
      <c r="D4291" s="16" t="s">
        <v>27</v>
      </c>
      <c r="E4291" s="188" t="s">
        <v>9429</v>
      </c>
    </row>
    <row r="4292" spans="1:5" x14ac:dyDescent="0.25">
      <c r="A4292" s="356">
        <v>11289</v>
      </c>
      <c r="B4292" s="16" t="s">
        <v>3847</v>
      </c>
      <c r="C4292" s="16" t="s">
        <v>23</v>
      </c>
      <c r="D4292" s="16" t="s">
        <v>27</v>
      </c>
      <c r="E4292" s="188" t="s">
        <v>9430</v>
      </c>
    </row>
    <row r="4293" spans="1:5" x14ac:dyDescent="0.25">
      <c r="A4293" s="356">
        <v>11241</v>
      </c>
      <c r="B4293" s="16" t="s">
        <v>3848</v>
      </c>
      <c r="C4293" s="16" t="s">
        <v>23</v>
      </c>
      <c r="D4293" s="16" t="s">
        <v>27</v>
      </c>
      <c r="E4293" s="188" t="s">
        <v>9431</v>
      </c>
    </row>
    <row r="4294" spans="1:5" x14ac:dyDescent="0.25">
      <c r="A4294" s="356">
        <v>11301</v>
      </c>
      <c r="B4294" s="16" t="s">
        <v>3849</v>
      </c>
      <c r="C4294" s="16" t="s">
        <v>23</v>
      </c>
      <c r="D4294" s="16" t="s">
        <v>27</v>
      </c>
      <c r="E4294" s="188" t="s">
        <v>9432</v>
      </c>
    </row>
    <row r="4295" spans="1:5" x14ac:dyDescent="0.25">
      <c r="A4295" s="356">
        <v>21090</v>
      </c>
      <c r="B4295" s="16" t="s">
        <v>3850</v>
      </c>
      <c r="C4295" s="16" t="s">
        <v>23</v>
      </c>
      <c r="D4295" s="16" t="s">
        <v>27</v>
      </c>
      <c r="E4295" s="188" t="s">
        <v>9433</v>
      </c>
    </row>
    <row r="4296" spans="1:5" x14ac:dyDescent="0.25">
      <c r="A4296" s="356">
        <v>14112</v>
      </c>
      <c r="B4296" s="16" t="s">
        <v>3851</v>
      </c>
      <c r="C4296" s="16" t="s">
        <v>23</v>
      </c>
      <c r="D4296" s="16" t="s">
        <v>27</v>
      </c>
      <c r="E4296" s="188" t="s">
        <v>9434</v>
      </c>
    </row>
    <row r="4297" spans="1:5" x14ac:dyDescent="0.25">
      <c r="A4297" s="356">
        <v>11315</v>
      </c>
      <c r="B4297" s="16" t="s">
        <v>3852</v>
      </c>
      <c r="C4297" s="16" t="s">
        <v>23</v>
      </c>
      <c r="D4297" s="16" t="s">
        <v>27</v>
      </c>
      <c r="E4297" s="188" t="s">
        <v>9435</v>
      </c>
    </row>
    <row r="4298" spans="1:5" x14ac:dyDescent="0.25">
      <c r="A4298" s="356">
        <v>11292</v>
      </c>
      <c r="B4298" s="16" t="s">
        <v>3853</v>
      </c>
      <c r="C4298" s="16" t="s">
        <v>23</v>
      </c>
      <c r="D4298" s="16" t="s">
        <v>27</v>
      </c>
      <c r="E4298" s="188" t="s">
        <v>9436</v>
      </c>
    </row>
    <row r="4299" spans="1:5" x14ac:dyDescent="0.25">
      <c r="A4299" s="356">
        <v>21071</v>
      </c>
      <c r="B4299" s="16" t="s">
        <v>3854</v>
      </c>
      <c r="C4299" s="16" t="s">
        <v>23</v>
      </c>
      <c r="D4299" s="16" t="s">
        <v>27</v>
      </c>
      <c r="E4299" s="188" t="s">
        <v>9437</v>
      </c>
    </row>
    <row r="4300" spans="1:5" x14ac:dyDescent="0.25">
      <c r="A4300" s="356">
        <v>11293</v>
      </c>
      <c r="B4300" s="16" t="s">
        <v>3855</v>
      </c>
      <c r="C4300" s="16" t="s">
        <v>23</v>
      </c>
      <c r="D4300" s="16" t="s">
        <v>27</v>
      </c>
      <c r="E4300" s="188" t="s">
        <v>9438</v>
      </c>
    </row>
    <row r="4301" spans="1:5" x14ac:dyDescent="0.25">
      <c r="A4301" s="356">
        <v>11316</v>
      </c>
      <c r="B4301" s="16" t="s">
        <v>3856</v>
      </c>
      <c r="C4301" s="16" t="s">
        <v>23</v>
      </c>
      <c r="D4301" s="16" t="s">
        <v>27</v>
      </c>
      <c r="E4301" s="188" t="s">
        <v>9439</v>
      </c>
    </row>
    <row r="4302" spans="1:5" x14ac:dyDescent="0.25">
      <c r="A4302" s="356">
        <v>6243</v>
      </c>
      <c r="B4302" s="16" t="s">
        <v>3857</v>
      </c>
      <c r="C4302" s="16" t="s">
        <v>23</v>
      </c>
      <c r="D4302" s="16" t="s">
        <v>27</v>
      </c>
      <c r="E4302" s="188" t="s">
        <v>9440</v>
      </c>
    </row>
    <row r="4303" spans="1:5" x14ac:dyDescent="0.25">
      <c r="A4303" s="356">
        <v>21079</v>
      </c>
      <c r="B4303" s="16" t="s">
        <v>3858</v>
      </c>
      <c r="C4303" s="16" t="s">
        <v>23</v>
      </c>
      <c r="D4303" s="16" t="s">
        <v>27</v>
      </c>
      <c r="E4303" s="188" t="s">
        <v>9441</v>
      </c>
    </row>
    <row r="4304" spans="1:5" x14ac:dyDescent="0.25">
      <c r="A4304" s="356">
        <v>6240</v>
      </c>
      <c r="B4304" s="16" t="s">
        <v>3859</v>
      </c>
      <c r="C4304" s="16" t="s">
        <v>23</v>
      </c>
      <c r="D4304" s="16" t="s">
        <v>27</v>
      </c>
      <c r="E4304" s="188" t="s">
        <v>9442</v>
      </c>
    </row>
    <row r="4305" spans="1:5" x14ac:dyDescent="0.25">
      <c r="A4305" s="356">
        <v>11296</v>
      </c>
      <c r="B4305" s="16" t="s">
        <v>3860</v>
      </c>
      <c r="C4305" s="16" t="s">
        <v>23</v>
      </c>
      <c r="D4305" s="16" t="s">
        <v>27</v>
      </c>
      <c r="E4305" s="188" t="s">
        <v>9443</v>
      </c>
    </row>
    <row r="4306" spans="1:5" x14ac:dyDescent="0.25">
      <c r="A4306" s="356">
        <v>11299</v>
      </c>
      <c r="B4306" s="16" t="s">
        <v>3861</v>
      </c>
      <c r="C4306" s="16" t="s">
        <v>23</v>
      </c>
      <c r="D4306" s="16" t="s">
        <v>27</v>
      </c>
      <c r="E4306" s="188" t="s">
        <v>9444</v>
      </c>
    </row>
    <row r="4307" spans="1:5" x14ac:dyDescent="0.25">
      <c r="A4307" s="356">
        <v>11066</v>
      </c>
      <c r="B4307" s="16" t="s">
        <v>3862</v>
      </c>
      <c r="C4307" s="16" t="s">
        <v>23</v>
      </c>
      <c r="D4307" s="16" t="s">
        <v>24</v>
      </c>
      <c r="E4307" s="188" t="s">
        <v>9445</v>
      </c>
    </row>
    <row r="4308" spans="1:5" x14ac:dyDescent="0.25">
      <c r="A4308" s="356">
        <v>11065</v>
      </c>
      <c r="B4308" s="16" t="s">
        <v>3863</v>
      </c>
      <c r="C4308" s="16" t="s">
        <v>23</v>
      </c>
      <c r="D4308" s="16" t="s">
        <v>24</v>
      </c>
      <c r="E4308" s="188" t="s">
        <v>7804</v>
      </c>
    </row>
    <row r="4309" spans="1:5" x14ac:dyDescent="0.25">
      <c r="A4309" s="356">
        <v>11688</v>
      </c>
      <c r="B4309" s="16" t="s">
        <v>3864</v>
      </c>
      <c r="C4309" s="16" t="s">
        <v>23</v>
      </c>
      <c r="D4309" s="16" t="s">
        <v>24</v>
      </c>
      <c r="E4309" s="188" t="s">
        <v>9446</v>
      </c>
    </row>
    <row r="4310" spans="1:5" x14ac:dyDescent="0.25">
      <c r="A4310" s="356">
        <v>37736</v>
      </c>
      <c r="B4310" s="16" t="s">
        <v>3865</v>
      </c>
      <c r="C4310" s="16" t="s">
        <v>23</v>
      </c>
      <c r="D4310" s="16" t="s">
        <v>27</v>
      </c>
      <c r="E4310" s="188" t="s">
        <v>9447</v>
      </c>
    </row>
    <row r="4311" spans="1:5" x14ac:dyDescent="0.25">
      <c r="A4311" s="356">
        <v>37739</v>
      </c>
      <c r="B4311" s="16" t="s">
        <v>3866</v>
      </c>
      <c r="C4311" s="16" t="s">
        <v>23</v>
      </c>
      <c r="D4311" s="16" t="s">
        <v>27</v>
      </c>
      <c r="E4311" s="188" t="s">
        <v>9448</v>
      </c>
    </row>
    <row r="4312" spans="1:5" x14ac:dyDescent="0.25">
      <c r="A4312" s="356">
        <v>37740</v>
      </c>
      <c r="B4312" s="16" t="s">
        <v>3867</v>
      </c>
      <c r="C4312" s="16" t="s">
        <v>23</v>
      </c>
      <c r="D4312" s="16" t="s">
        <v>27</v>
      </c>
      <c r="E4312" s="188" t="s">
        <v>9449</v>
      </c>
    </row>
    <row r="4313" spans="1:5" x14ac:dyDescent="0.25">
      <c r="A4313" s="356">
        <v>37738</v>
      </c>
      <c r="B4313" s="16" t="s">
        <v>3868</v>
      </c>
      <c r="C4313" s="16" t="s">
        <v>23</v>
      </c>
      <c r="D4313" s="16" t="s">
        <v>27</v>
      </c>
      <c r="E4313" s="188" t="s">
        <v>9450</v>
      </c>
    </row>
    <row r="4314" spans="1:5" x14ac:dyDescent="0.25">
      <c r="A4314" s="356">
        <v>37737</v>
      </c>
      <c r="B4314" s="16" t="s">
        <v>3869</v>
      </c>
      <c r="C4314" s="16" t="s">
        <v>23</v>
      </c>
      <c r="D4314" s="16" t="s">
        <v>27</v>
      </c>
      <c r="E4314" s="188" t="s">
        <v>9451</v>
      </c>
    </row>
    <row r="4315" spans="1:5" x14ac:dyDescent="0.25">
      <c r="A4315" s="356">
        <v>25014</v>
      </c>
      <c r="B4315" s="16" t="s">
        <v>3870</v>
      </c>
      <c r="C4315" s="16" t="s">
        <v>23</v>
      </c>
      <c r="D4315" s="16" t="s">
        <v>27</v>
      </c>
      <c r="E4315" s="188" t="s">
        <v>9452</v>
      </c>
    </row>
    <row r="4316" spans="1:5" x14ac:dyDescent="0.25">
      <c r="A4316" s="356">
        <v>25013</v>
      </c>
      <c r="B4316" s="16" t="s">
        <v>3871</v>
      </c>
      <c r="C4316" s="16" t="s">
        <v>23</v>
      </c>
      <c r="D4316" s="16" t="s">
        <v>27</v>
      </c>
      <c r="E4316" s="188" t="s">
        <v>9453</v>
      </c>
    </row>
    <row r="4317" spans="1:5" x14ac:dyDescent="0.25">
      <c r="A4317" s="356">
        <v>14405</v>
      </c>
      <c r="B4317" s="16" t="s">
        <v>3872</v>
      </c>
      <c r="C4317" s="16" t="s">
        <v>23</v>
      </c>
      <c r="D4317" s="16" t="s">
        <v>27</v>
      </c>
      <c r="E4317" s="188" t="s">
        <v>9454</v>
      </c>
    </row>
    <row r="4318" spans="1:5" x14ac:dyDescent="0.25">
      <c r="A4318" s="356">
        <v>36790</v>
      </c>
      <c r="B4318" s="16" t="s">
        <v>3873</v>
      </c>
      <c r="C4318" s="16" t="s">
        <v>23</v>
      </c>
      <c r="D4318" s="16" t="s">
        <v>24</v>
      </c>
      <c r="E4318" s="188" t="s">
        <v>9455</v>
      </c>
    </row>
    <row r="4319" spans="1:5" x14ac:dyDescent="0.25">
      <c r="A4319" s="356">
        <v>20271</v>
      </c>
      <c r="B4319" s="16" t="s">
        <v>3874</v>
      </c>
      <c r="C4319" s="16" t="s">
        <v>23</v>
      </c>
      <c r="D4319" s="16" t="s">
        <v>24</v>
      </c>
      <c r="E4319" s="188" t="s">
        <v>9456</v>
      </c>
    </row>
    <row r="4320" spans="1:5" x14ac:dyDescent="0.25">
      <c r="A4320" s="356">
        <v>10423</v>
      </c>
      <c r="B4320" s="16" t="s">
        <v>3875</v>
      </c>
      <c r="C4320" s="16" t="s">
        <v>23</v>
      </c>
      <c r="D4320" s="16" t="s">
        <v>24</v>
      </c>
      <c r="E4320" s="188" t="s">
        <v>9457</v>
      </c>
    </row>
    <row r="4321" spans="1:5" x14ac:dyDescent="0.25">
      <c r="A4321" s="356">
        <v>37589</v>
      </c>
      <c r="B4321" s="16" t="s">
        <v>3876</v>
      </c>
      <c r="C4321" s="16" t="s">
        <v>23</v>
      </c>
      <c r="D4321" s="16" t="s">
        <v>24</v>
      </c>
      <c r="E4321" s="188" t="s">
        <v>9458</v>
      </c>
    </row>
    <row r="4322" spans="1:5" x14ac:dyDescent="0.25">
      <c r="A4322" s="356">
        <v>11690</v>
      </c>
      <c r="B4322" s="16" t="s">
        <v>3877</v>
      </c>
      <c r="C4322" s="16" t="s">
        <v>23</v>
      </c>
      <c r="D4322" s="16" t="s">
        <v>24</v>
      </c>
      <c r="E4322" s="188" t="s">
        <v>9459</v>
      </c>
    </row>
    <row r="4323" spans="1:5" x14ac:dyDescent="0.25">
      <c r="A4323" s="356">
        <v>20234</v>
      </c>
      <c r="B4323" s="16" t="s">
        <v>3878</v>
      </c>
      <c r="C4323" s="16" t="s">
        <v>23</v>
      </c>
      <c r="D4323" s="16" t="s">
        <v>24</v>
      </c>
      <c r="E4323" s="188" t="s">
        <v>9460</v>
      </c>
    </row>
    <row r="4324" spans="1:5" x14ac:dyDescent="0.25">
      <c r="A4324" s="356">
        <v>4763</v>
      </c>
      <c r="B4324" s="16" t="s">
        <v>3879</v>
      </c>
      <c r="C4324" s="16" t="s">
        <v>29</v>
      </c>
      <c r="D4324" s="16" t="s">
        <v>24</v>
      </c>
      <c r="E4324" s="188" t="s">
        <v>9461</v>
      </c>
    </row>
    <row r="4325" spans="1:5" x14ac:dyDescent="0.25">
      <c r="A4325" s="356">
        <v>41070</v>
      </c>
      <c r="B4325" s="16" t="s">
        <v>3880</v>
      </c>
      <c r="C4325" s="16" t="s">
        <v>206</v>
      </c>
      <c r="D4325" s="16" t="s">
        <v>24</v>
      </c>
      <c r="E4325" s="188" t="s">
        <v>9462</v>
      </c>
    </row>
    <row r="4326" spans="1:5" x14ac:dyDescent="0.25">
      <c r="A4326" s="356">
        <v>14583</v>
      </c>
      <c r="B4326" s="16" t="s">
        <v>3881</v>
      </c>
      <c r="C4326" s="16" t="s">
        <v>203</v>
      </c>
      <c r="D4326" s="16" t="s">
        <v>24</v>
      </c>
      <c r="E4326" s="188" t="s">
        <v>5998</v>
      </c>
    </row>
    <row r="4327" spans="1:5" x14ac:dyDescent="0.25">
      <c r="A4327" s="356">
        <v>11457</v>
      </c>
      <c r="B4327" s="16" t="s">
        <v>9463</v>
      </c>
      <c r="C4327" s="16" t="s">
        <v>23</v>
      </c>
      <c r="D4327" s="16" t="s">
        <v>24</v>
      </c>
      <c r="E4327" s="188" t="s">
        <v>9464</v>
      </c>
    </row>
    <row r="4328" spans="1:5" x14ac:dyDescent="0.25">
      <c r="A4328" s="356">
        <v>21121</v>
      </c>
      <c r="B4328" s="16" t="s">
        <v>3882</v>
      </c>
      <c r="C4328" s="16" t="s">
        <v>23</v>
      </c>
      <c r="D4328" s="16" t="s">
        <v>24</v>
      </c>
      <c r="E4328" s="188" t="s">
        <v>5735</v>
      </c>
    </row>
    <row r="4329" spans="1:5" x14ac:dyDescent="0.25">
      <c r="A4329" s="356">
        <v>38010</v>
      </c>
      <c r="B4329" s="16" t="s">
        <v>3883</v>
      </c>
      <c r="C4329" s="16" t="s">
        <v>23</v>
      </c>
      <c r="D4329" s="16" t="s">
        <v>24</v>
      </c>
      <c r="E4329" s="188" t="s">
        <v>5857</v>
      </c>
    </row>
    <row r="4330" spans="1:5" x14ac:dyDescent="0.25">
      <c r="A4330" s="356">
        <v>38011</v>
      </c>
      <c r="B4330" s="16" t="s">
        <v>3884</v>
      </c>
      <c r="C4330" s="16" t="s">
        <v>23</v>
      </c>
      <c r="D4330" s="16" t="s">
        <v>24</v>
      </c>
      <c r="E4330" s="188" t="s">
        <v>6155</v>
      </c>
    </row>
    <row r="4331" spans="1:5" x14ac:dyDescent="0.25">
      <c r="A4331" s="356">
        <v>38012</v>
      </c>
      <c r="B4331" s="16" t="s">
        <v>3885</v>
      </c>
      <c r="C4331" s="16" t="s">
        <v>23</v>
      </c>
      <c r="D4331" s="16" t="s">
        <v>24</v>
      </c>
      <c r="E4331" s="188" t="s">
        <v>9465</v>
      </c>
    </row>
    <row r="4332" spans="1:5" x14ac:dyDescent="0.25">
      <c r="A4332" s="356">
        <v>38013</v>
      </c>
      <c r="B4332" s="16" t="s">
        <v>3886</v>
      </c>
      <c r="C4332" s="16" t="s">
        <v>23</v>
      </c>
      <c r="D4332" s="16" t="s">
        <v>24</v>
      </c>
      <c r="E4332" s="188" t="s">
        <v>9466</v>
      </c>
    </row>
    <row r="4333" spans="1:5" x14ac:dyDescent="0.25">
      <c r="A4333" s="356">
        <v>38014</v>
      </c>
      <c r="B4333" s="16" t="s">
        <v>3887</v>
      </c>
      <c r="C4333" s="16" t="s">
        <v>23</v>
      </c>
      <c r="D4333" s="16" t="s">
        <v>24</v>
      </c>
      <c r="E4333" s="188" t="s">
        <v>9467</v>
      </c>
    </row>
    <row r="4334" spans="1:5" x14ac:dyDescent="0.25">
      <c r="A4334" s="356">
        <v>38015</v>
      </c>
      <c r="B4334" s="16" t="s">
        <v>3888</v>
      </c>
      <c r="C4334" s="16" t="s">
        <v>23</v>
      </c>
      <c r="D4334" s="16" t="s">
        <v>24</v>
      </c>
      <c r="E4334" s="188" t="s">
        <v>9468</v>
      </c>
    </row>
    <row r="4335" spans="1:5" x14ac:dyDescent="0.25">
      <c r="A4335" s="356">
        <v>38016</v>
      </c>
      <c r="B4335" s="16" t="s">
        <v>3889</v>
      </c>
      <c r="C4335" s="16" t="s">
        <v>23</v>
      </c>
      <c r="D4335" s="16" t="s">
        <v>24</v>
      </c>
      <c r="E4335" s="188" t="s">
        <v>9469</v>
      </c>
    </row>
    <row r="4336" spans="1:5" x14ac:dyDescent="0.25">
      <c r="A4336" s="356">
        <v>12741</v>
      </c>
      <c r="B4336" s="16" t="s">
        <v>3890</v>
      </c>
      <c r="C4336" s="16" t="s">
        <v>23</v>
      </c>
      <c r="D4336" s="16" t="s">
        <v>27</v>
      </c>
      <c r="E4336" s="188" t="s">
        <v>9470</v>
      </c>
    </row>
    <row r="4337" spans="1:5" x14ac:dyDescent="0.25">
      <c r="A4337" s="356">
        <v>12733</v>
      </c>
      <c r="B4337" s="16" t="s">
        <v>3891</v>
      </c>
      <c r="C4337" s="16" t="s">
        <v>23</v>
      </c>
      <c r="D4337" s="16" t="s">
        <v>27</v>
      </c>
      <c r="E4337" s="188" t="s">
        <v>6012</v>
      </c>
    </row>
    <row r="4338" spans="1:5" x14ac:dyDescent="0.25">
      <c r="A4338" s="356">
        <v>12734</v>
      </c>
      <c r="B4338" s="16" t="s">
        <v>3892</v>
      </c>
      <c r="C4338" s="16" t="s">
        <v>23</v>
      </c>
      <c r="D4338" s="16" t="s">
        <v>27</v>
      </c>
      <c r="E4338" s="188" t="s">
        <v>9471</v>
      </c>
    </row>
    <row r="4339" spans="1:5" x14ac:dyDescent="0.25">
      <c r="A4339" s="356">
        <v>12735</v>
      </c>
      <c r="B4339" s="16" t="s">
        <v>3893</v>
      </c>
      <c r="C4339" s="16" t="s">
        <v>23</v>
      </c>
      <c r="D4339" s="16" t="s">
        <v>27</v>
      </c>
      <c r="E4339" s="188" t="s">
        <v>6274</v>
      </c>
    </row>
    <row r="4340" spans="1:5" x14ac:dyDescent="0.25">
      <c r="A4340" s="356">
        <v>12736</v>
      </c>
      <c r="B4340" s="16" t="s">
        <v>3894</v>
      </c>
      <c r="C4340" s="16" t="s">
        <v>23</v>
      </c>
      <c r="D4340" s="16" t="s">
        <v>27</v>
      </c>
      <c r="E4340" s="188" t="s">
        <v>6604</v>
      </c>
    </row>
    <row r="4341" spans="1:5" x14ac:dyDescent="0.25">
      <c r="A4341" s="356">
        <v>12737</v>
      </c>
      <c r="B4341" s="16" t="s">
        <v>3895</v>
      </c>
      <c r="C4341" s="16" t="s">
        <v>23</v>
      </c>
      <c r="D4341" s="16" t="s">
        <v>27</v>
      </c>
      <c r="E4341" s="188" t="s">
        <v>9472</v>
      </c>
    </row>
    <row r="4342" spans="1:5" x14ac:dyDescent="0.25">
      <c r="A4342" s="356">
        <v>12738</v>
      </c>
      <c r="B4342" s="16" t="s">
        <v>3896</v>
      </c>
      <c r="C4342" s="16" t="s">
        <v>23</v>
      </c>
      <c r="D4342" s="16" t="s">
        <v>27</v>
      </c>
      <c r="E4342" s="188" t="s">
        <v>9473</v>
      </c>
    </row>
    <row r="4343" spans="1:5" x14ac:dyDescent="0.25">
      <c r="A4343" s="356">
        <v>12739</v>
      </c>
      <c r="B4343" s="16" t="s">
        <v>3897</v>
      </c>
      <c r="C4343" s="16" t="s">
        <v>23</v>
      </c>
      <c r="D4343" s="16" t="s">
        <v>27</v>
      </c>
      <c r="E4343" s="188" t="s">
        <v>9474</v>
      </c>
    </row>
    <row r="4344" spans="1:5" x14ac:dyDescent="0.25">
      <c r="A4344" s="356">
        <v>12740</v>
      </c>
      <c r="B4344" s="16" t="s">
        <v>3898</v>
      </c>
      <c r="C4344" s="16" t="s">
        <v>23</v>
      </c>
      <c r="D4344" s="16" t="s">
        <v>27</v>
      </c>
      <c r="E4344" s="188" t="s">
        <v>9475</v>
      </c>
    </row>
    <row r="4345" spans="1:5" x14ac:dyDescent="0.25">
      <c r="A4345" s="356">
        <v>6297</v>
      </c>
      <c r="B4345" s="16" t="s">
        <v>3899</v>
      </c>
      <c r="C4345" s="16" t="s">
        <v>23</v>
      </c>
      <c r="D4345" s="16" t="s">
        <v>27</v>
      </c>
      <c r="E4345" s="188" t="s">
        <v>6335</v>
      </c>
    </row>
    <row r="4346" spans="1:5" x14ac:dyDescent="0.25">
      <c r="A4346" s="356">
        <v>6296</v>
      </c>
      <c r="B4346" s="16" t="s">
        <v>3900</v>
      </c>
      <c r="C4346" s="16" t="s">
        <v>23</v>
      </c>
      <c r="D4346" s="16" t="s">
        <v>27</v>
      </c>
      <c r="E4346" s="188" t="s">
        <v>9476</v>
      </c>
    </row>
    <row r="4347" spans="1:5" x14ac:dyDescent="0.25">
      <c r="A4347" s="356">
        <v>6294</v>
      </c>
      <c r="B4347" s="16" t="s">
        <v>3901</v>
      </c>
      <c r="C4347" s="16" t="s">
        <v>23</v>
      </c>
      <c r="D4347" s="16" t="s">
        <v>27</v>
      </c>
      <c r="E4347" s="188" t="s">
        <v>7319</v>
      </c>
    </row>
    <row r="4348" spans="1:5" x14ac:dyDescent="0.25">
      <c r="A4348" s="356">
        <v>6323</v>
      </c>
      <c r="B4348" s="16" t="s">
        <v>3902</v>
      </c>
      <c r="C4348" s="16" t="s">
        <v>23</v>
      </c>
      <c r="D4348" s="16" t="s">
        <v>27</v>
      </c>
      <c r="E4348" s="188" t="s">
        <v>5602</v>
      </c>
    </row>
    <row r="4349" spans="1:5" x14ac:dyDescent="0.25">
      <c r="A4349" s="356">
        <v>6299</v>
      </c>
      <c r="B4349" s="16" t="s">
        <v>3903</v>
      </c>
      <c r="C4349" s="16" t="s">
        <v>23</v>
      </c>
      <c r="D4349" s="16" t="s">
        <v>27</v>
      </c>
      <c r="E4349" s="188" t="s">
        <v>9477</v>
      </c>
    </row>
    <row r="4350" spans="1:5" x14ac:dyDescent="0.25">
      <c r="A4350" s="356">
        <v>6298</v>
      </c>
      <c r="B4350" s="16" t="s">
        <v>3904</v>
      </c>
      <c r="C4350" s="16" t="s">
        <v>23</v>
      </c>
      <c r="D4350" s="16" t="s">
        <v>27</v>
      </c>
      <c r="E4350" s="188" t="s">
        <v>9478</v>
      </c>
    </row>
    <row r="4351" spans="1:5" x14ac:dyDescent="0.25">
      <c r="A4351" s="356">
        <v>6295</v>
      </c>
      <c r="B4351" s="16" t="s">
        <v>3905</v>
      </c>
      <c r="C4351" s="16" t="s">
        <v>23</v>
      </c>
      <c r="D4351" s="16" t="s">
        <v>27</v>
      </c>
      <c r="E4351" s="188" t="s">
        <v>6633</v>
      </c>
    </row>
    <row r="4352" spans="1:5" x14ac:dyDescent="0.25">
      <c r="A4352" s="356">
        <v>6322</v>
      </c>
      <c r="B4352" s="16" t="s">
        <v>3906</v>
      </c>
      <c r="C4352" s="16" t="s">
        <v>23</v>
      </c>
      <c r="D4352" s="16" t="s">
        <v>27</v>
      </c>
      <c r="E4352" s="188" t="s">
        <v>9479</v>
      </c>
    </row>
    <row r="4353" spans="1:5" x14ac:dyDescent="0.25">
      <c r="A4353" s="356">
        <v>6300</v>
      </c>
      <c r="B4353" s="16" t="s">
        <v>3907</v>
      </c>
      <c r="C4353" s="16" t="s">
        <v>23</v>
      </c>
      <c r="D4353" s="16" t="s">
        <v>27</v>
      </c>
      <c r="E4353" s="188" t="s">
        <v>9480</v>
      </c>
    </row>
    <row r="4354" spans="1:5" x14ac:dyDescent="0.25">
      <c r="A4354" s="356">
        <v>6321</v>
      </c>
      <c r="B4354" s="16" t="s">
        <v>3908</v>
      </c>
      <c r="C4354" s="16" t="s">
        <v>23</v>
      </c>
      <c r="D4354" s="16" t="s">
        <v>27</v>
      </c>
      <c r="E4354" s="188" t="s">
        <v>9481</v>
      </c>
    </row>
    <row r="4355" spans="1:5" x14ac:dyDescent="0.25">
      <c r="A4355" s="356">
        <v>6301</v>
      </c>
      <c r="B4355" s="16" t="s">
        <v>3909</v>
      </c>
      <c r="C4355" s="16" t="s">
        <v>23</v>
      </c>
      <c r="D4355" s="16" t="s">
        <v>27</v>
      </c>
      <c r="E4355" s="188" t="s">
        <v>9482</v>
      </c>
    </row>
    <row r="4356" spans="1:5" x14ac:dyDescent="0.25">
      <c r="A4356" s="356">
        <v>7105</v>
      </c>
      <c r="B4356" s="16" t="s">
        <v>3910</v>
      </c>
      <c r="C4356" s="16" t="s">
        <v>23</v>
      </c>
      <c r="D4356" s="16" t="s">
        <v>24</v>
      </c>
      <c r="E4356" s="188" t="s">
        <v>5829</v>
      </c>
    </row>
    <row r="4357" spans="1:5" x14ac:dyDescent="0.25">
      <c r="A4357" s="356">
        <v>20183</v>
      </c>
      <c r="B4357" s="16" t="s">
        <v>9483</v>
      </c>
      <c r="C4357" s="16" t="s">
        <v>23</v>
      </c>
      <c r="D4357" s="16" t="s">
        <v>24</v>
      </c>
      <c r="E4357" s="188" t="s">
        <v>5777</v>
      </c>
    </row>
    <row r="4358" spans="1:5" x14ac:dyDescent="0.25">
      <c r="A4358" s="356">
        <v>38448</v>
      </c>
      <c r="B4358" s="16" t="s">
        <v>9484</v>
      </c>
      <c r="C4358" s="16" t="s">
        <v>23</v>
      </c>
      <c r="D4358" s="16" t="s">
        <v>24</v>
      </c>
      <c r="E4358" s="188" t="s">
        <v>6601</v>
      </c>
    </row>
    <row r="4359" spans="1:5" x14ac:dyDescent="0.25">
      <c r="A4359" s="356">
        <v>20182</v>
      </c>
      <c r="B4359" s="16" t="s">
        <v>9485</v>
      </c>
      <c r="C4359" s="16" t="s">
        <v>23</v>
      </c>
      <c r="D4359" s="16" t="s">
        <v>24</v>
      </c>
      <c r="E4359" s="188" t="s">
        <v>9486</v>
      </c>
    </row>
    <row r="4360" spans="1:5" x14ac:dyDescent="0.25">
      <c r="A4360" s="356">
        <v>7119</v>
      </c>
      <c r="B4360" s="16" t="s">
        <v>3911</v>
      </c>
      <c r="C4360" s="16" t="s">
        <v>23</v>
      </c>
      <c r="D4360" s="16" t="s">
        <v>24</v>
      </c>
      <c r="E4360" s="188" t="s">
        <v>6381</v>
      </c>
    </row>
    <row r="4361" spans="1:5" x14ac:dyDescent="0.25">
      <c r="A4361" s="356">
        <v>7120</v>
      </c>
      <c r="B4361" s="16" t="s">
        <v>3912</v>
      </c>
      <c r="C4361" s="16" t="s">
        <v>23</v>
      </c>
      <c r="D4361" s="16" t="s">
        <v>24</v>
      </c>
      <c r="E4361" s="188" t="s">
        <v>5981</v>
      </c>
    </row>
    <row r="4362" spans="1:5" x14ac:dyDescent="0.25">
      <c r="A4362" s="356">
        <v>6319</v>
      </c>
      <c r="B4362" s="16" t="s">
        <v>3913</v>
      </c>
      <c r="C4362" s="16" t="s">
        <v>23</v>
      </c>
      <c r="D4362" s="16" t="s">
        <v>27</v>
      </c>
      <c r="E4362" s="188" t="s">
        <v>9487</v>
      </c>
    </row>
    <row r="4363" spans="1:5" x14ac:dyDescent="0.25">
      <c r="A4363" s="356">
        <v>6304</v>
      </c>
      <c r="B4363" s="16" t="s">
        <v>3914</v>
      </c>
      <c r="C4363" s="16" t="s">
        <v>23</v>
      </c>
      <c r="D4363" s="16" t="s">
        <v>27</v>
      </c>
      <c r="E4363" s="188" t="s">
        <v>9487</v>
      </c>
    </row>
    <row r="4364" spans="1:5" x14ac:dyDescent="0.25">
      <c r="A4364" s="356">
        <v>21116</v>
      </c>
      <c r="B4364" s="16" t="s">
        <v>3915</v>
      </c>
      <c r="C4364" s="16" t="s">
        <v>23</v>
      </c>
      <c r="D4364" s="16" t="s">
        <v>27</v>
      </c>
      <c r="E4364" s="188" t="s">
        <v>9488</v>
      </c>
    </row>
    <row r="4365" spans="1:5" x14ac:dyDescent="0.25">
      <c r="A4365" s="356">
        <v>6320</v>
      </c>
      <c r="B4365" s="16" t="s">
        <v>3916</v>
      </c>
      <c r="C4365" s="16" t="s">
        <v>23</v>
      </c>
      <c r="D4365" s="16" t="s">
        <v>27</v>
      </c>
      <c r="E4365" s="188" t="s">
        <v>9489</v>
      </c>
    </row>
    <row r="4366" spans="1:5" x14ac:dyDescent="0.25">
      <c r="A4366" s="356">
        <v>6303</v>
      </c>
      <c r="B4366" s="16" t="s">
        <v>3917</v>
      </c>
      <c r="C4366" s="16" t="s">
        <v>23</v>
      </c>
      <c r="D4366" s="16" t="s">
        <v>27</v>
      </c>
      <c r="E4366" s="188" t="s">
        <v>9489</v>
      </c>
    </row>
    <row r="4367" spans="1:5" x14ac:dyDescent="0.25">
      <c r="A4367" s="356">
        <v>6308</v>
      </c>
      <c r="B4367" s="16" t="s">
        <v>3918</v>
      </c>
      <c r="C4367" s="16" t="s">
        <v>23</v>
      </c>
      <c r="D4367" s="16" t="s">
        <v>27</v>
      </c>
      <c r="E4367" s="188" t="s">
        <v>8257</v>
      </c>
    </row>
    <row r="4368" spans="1:5" x14ac:dyDescent="0.25">
      <c r="A4368" s="356">
        <v>6317</v>
      </c>
      <c r="B4368" s="16" t="s">
        <v>3919</v>
      </c>
      <c r="C4368" s="16" t="s">
        <v>23</v>
      </c>
      <c r="D4368" s="16" t="s">
        <v>27</v>
      </c>
      <c r="E4368" s="188" t="s">
        <v>8257</v>
      </c>
    </row>
    <row r="4369" spans="1:5" x14ac:dyDescent="0.25">
      <c r="A4369" s="356">
        <v>6307</v>
      </c>
      <c r="B4369" s="16" t="s">
        <v>3920</v>
      </c>
      <c r="C4369" s="16" t="s">
        <v>23</v>
      </c>
      <c r="D4369" s="16" t="s">
        <v>27</v>
      </c>
      <c r="E4369" s="188" t="s">
        <v>8257</v>
      </c>
    </row>
    <row r="4370" spans="1:5" x14ac:dyDescent="0.25">
      <c r="A4370" s="356">
        <v>6309</v>
      </c>
      <c r="B4370" s="16" t="s">
        <v>3921</v>
      </c>
      <c r="C4370" s="16" t="s">
        <v>23</v>
      </c>
      <c r="D4370" s="16" t="s">
        <v>27</v>
      </c>
      <c r="E4370" s="188" t="s">
        <v>9490</v>
      </c>
    </row>
    <row r="4371" spans="1:5" x14ac:dyDescent="0.25">
      <c r="A4371" s="356">
        <v>6318</v>
      </c>
      <c r="B4371" s="16" t="s">
        <v>3922</v>
      </c>
      <c r="C4371" s="16" t="s">
        <v>23</v>
      </c>
      <c r="D4371" s="16" t="s">
        <v>27</v>
      </c>
      <c r="E4371" s="188" t="s">
        <v>9491</v>
      </c>
    </row>
    <row r="4372" spans="1:5" x14ac:dyDescent="0.25">
      <c r="A4372" s="356">
        <v>6306</v>
      </c>
      <c r="B4372" s="16" t="s">
        <v>3923</v>
      </c>
      <c r="C4372" s="16" t="s">
        <v>23</v>
      </c>
      <c r="D4372" s="16" t="s">
        <v>27</v>
      </c>
      <c r="E4372" s="188" t="s">
        <v>9491</v>
      </c>
    </row>
    <row r="4373" spans="1:5" x14ac:dyDescent="0.25">
      <c r="A4373" s="356">
        <v>6305</v>
      </c>
      <c r="B4373" s="16" t="s">
        <v>3924</v>
      </c>
      <c r="C4373" s="16" t="s">
        <v>23</v>
      </c>
      <c r="D4373" s="16" t="s">
        <v>27</v>
      </c>
      <c r="E4373" s="188" t="s">
        <v>9491</v>
      </c>
    </row>
    <row r="4374" spans="1:5" x14ac:dyDescent="0.25">
      <c r="A4374" s="356">
        <v>6302</v>
      </c>
      <c r="B4374" s="16" t="s">
        <v>3925</v>
      </c>
      <c r="C4374" s="16" t="s">
        <v>23</v>
      </c>
      <c r="D4374" s="16" t="s">
        <v>27</v>
      </c>
      <c r="E4374" s="188" t="s">
        <v>6362</v>
      </c>
    </row>
    <row r="4375" spans="1:5" x14ac:dyDescent="0.25">
      <c r="A4375" s="356">
        <v>6312</v>
      </c>
      <c r="B4375" s="16" t="s">
        <v>3926</v>
      </c>
      <c r="C4375" s="16" t="s">
        <v>23</v>
      </c>
      <c r="D4375" s="16" t="s">
        <v>27</v>
      </c>
      <c r="E4375" s="188" t="s">
        <v>9492</v>
      </c>
    </row>
    <row r="4376" spans="1:5" x14ac:dyDescent="0.25">
      <c r="A4376" s="356">
        <v>6311</v>
      </c>
      <c r="B4376" s="16" t="s">
        <v>3927</v>
      </c>
      <c r="C4376" s="16" t="s">
        <v>23</v>
      </c>
      <c r="D4376" s="16" t="s">
        <v>27</v>
      </c>
      <c r="E4376" s="188" t="s">
        <v>9492</v>
      </c>
    </row>
    <row r="4377" spans="1:5" x14ac:dyDescent="0.25">
      <c r="A4377" s="356">
        <v>6310</v>
      </c>
      <c r="B4377" s="16" t="s">
        <v>3928</v>
      </c>
      <c r="C4377" s="16" t="s">
        <v>23</v>
      </c>
      <c r="D4377" s="16" t="s">
        <v>27</v>
      </c>
      <c r="E4377" s="188" t="s">
        <v>9492</v>
      </c>
    </row>
    <row r="4378" spans="1:5" x14ac:dyDescent="0.25">
      <c r="A4378" s="356">
        <v>6314</v>
      </c>
      <c r="B4378" s="16" t="s">
        <v>3929</v>
      </c>
      <c r="C4378" s="16" t="s">
        <v>23</v>
      </c>
      <c r="D4378" s="16" t="s">
        <v>27</v>
      </c>
      <c r="E4378" s="188" t="s">
        <v>9492</v>
      </c>
    </row>
    <row r="4379" spans="1:5" x14ac:dyDescent="0.25">
      <c r="A4379" s="356">
        <v>6313</v>
      </c>
      <c r="B4379" s="16" t="s">
        <v>3930</v>
      </c>
      <c r="C4379" s="16" t="s">
        <v>23</v>
      </c>
      <c r="D4379" s="16" t="s">
        <v>27</v>
      </c>
      <c r="E4379" s="188" t="s">
        <v>9492</v>
      </c>
    </row>
    <row r="4380" spans="1:5" x14ac:dyDescent="0.25">
      <c r="A4380" s="356">
        <v>6315</v>
      </c>
      <c r="B4380" s="16" t="s">
        <v>3931</v>
      </c>
      <c r="C4380" s="16" t="s">
        <v>23</v>
      </c>
      <c r="D4380" s="16" t="s">
        <v>27</v>
      </c>
      <c r="E4380" s="188" t="s">
        <v>9493</v>
      </c>
    </row>
    <row r="4381" spans="1:5" x14ac:dyDescent="0.25">
      <c r="A4381" s="356">
        <v>6316</v>
      </c>
      <c r="B4381" s="16" t="s">
        <v>3932</v>
      </c>
      <c r="C4381" s="16" t="s">
        <v>23</v>
      </c>
      <c r="D4381" s="16" t="s">
        <v>27</v>
      </c>
      <c r="E4381" s="188" t="s">
        <v>9493</v>
      </c>
    </row>
    <row r="4382" spans="1:5" x14ac:dyDescent="0.25">
      <c r="A4382" s="356">
        <v>38878</v>
      </c>
      <c r="B4382" s="16" t="s">
        <v>3933</v>
      </c>
      <c r="C4382" s="16" t="s">
        <v>23</v>
      </c>
      <c r="D4382" s="16" t="s">
        <v>27</v>
      </c>
      <c r="E4382" s="188" t="s">
        <v>8935</v>
      </c>
    </row>
    <row r="4383" spans="1:5" x14ac:dyDescent="0.25">
      <c r="A4383" s="356">
        <v>38879</v>
      </c>
      <c r="B4383" s="16" t="s">
        <v>3934</v>
      </c>
      <c r="C4383" s="16" t="s">
        <v>23</v>
      </c>
      <c r="D4383" s="16" t="s">
        <v>27</v>
      </c>
      <c r="E4383" s="188" t="s">
        <v>9494</v>
      </c>
    </row>
    <row r="4384" spans="1:5" x14ac:dyDescent="0.25">
      <c r="A4384" s="356">
        <v>38881</v>
      </c>
      <c r="B4384" s="16" t="s">
        <v>3935</v>
      </c>
      <c r="C4384" s="16" t="s">
        <v>23</v>
      </c>
      <c r="D4384" s="16" t="s">
        <v>27</v>
      </c>
      <c r="E4384" s="188" t="s">
        <v>9495</v>
      </c>
    </row>
    <row r="4385" spans="1:5" x14ac:dyDescent="0.25">
      <c r="A4385" s="356">
        <v>38880</v>
      </c>
      <c r="B4385" s="16" t="s">
        <v>3936</v>
      </c>
      <c r="C4385" s="16" t="s">
        <v>23</v>
      </c>
      <c r="D4385" s="16" t="s">
        <v>27</v>
      </c>
      <c r="E4385" s="188" t="s">
        <v>9496</v>
      </c>
    </row>
    <row r="4386" spans="1:5" x14ac:dyDescent="0.25">
      <c r="A4386" s="356">
        <v>38882</v>
      </c>
      <c r="B4386" s="16" t="s">
        <v>3937</v>
      </c>
      <c r="C4386" s="16" t="s">
        <v>23</v>
      </c>
      <c r="D4386" s="16" t="s">
        <v>27</v>
      </c>
      <c r="E4386" s="188" t="s">
        <v>7401</v>
      </c>
    </row>
    <row r="4387" spans="1:5" x14ac:dyDescent="0.25">
      <c r="A4387" s="356">
        <v>38883</v>
      </c>
      <c r="B4387" s="16" t="s">
        <v>3938</v>
      </c>
      <c r="C4387" s="16" t="s">
        <v>23</v>
      </c>
      <c r="D4387" s="16" t="s">
        <v>27</v>
      </c>
      <c r="E4387" s="188" t="s">
        <v>9497</v>
      </c>
    </row>
    <row r="4388" spans="1:5" x14ac:dyDescent="0.25">
      <c r="A4388" s="356">
        <v>38884</v>
      </c>
      <c r="B4388" s="16" t="s">
        <v>3939</v>
      </c>
      <c r="C4388" s="16" t="s">
        <v>23</v>
      </c>
      <c r="D4388" s="16" t="s">
        <v>27</v>
      </c>
      <c r="E4388" s="188" t="s">
        <v>9010</v>
      </c>
    </row>
    <row r="4389" spans="1:5" x14ac:dyDescent="0.25">
      <c r="A4389" s="356">
        <v>38885</v>
      </c>
      <c r="B4389" s="16" t="s">
        <v>3940</v>
      </c>
      <c r="C4389" s="16" t="s">
        <v>23</v>
      </c>
      <c r="D4389" s="16" t="s">
        <v>27</v>
      </c>
      <c r="E4389" s="188" t="s">
        <v>9498</v>
      </c>
    </row>
    <row r="4390" spans="1:5" x14ac:dyDescent="0.25">
      <c r="A4390" s="356">
        <v>38886</v>
      </c>
      <c r="B4390" s="16" t="s">
        <v>3941</v>
      </c>
      <c r="C4390" s="16" t="s">
        <v>23</v>
      </c>
      <c r="D4390" s="16" t="s">
        <v>27</v>
      </c>
      <c r="E4390" s="188" t="s">
        <v>6398</v>
      </c>
    </row>
    <row r="4391" spans="1:5" x14ac:dyDescent="0.25">
      <c r="A4391" s="356">
        <v>38887</v>
      </c>
      <c r="B4391" s="16" t="s">
        <v>3942</v>
      </c>
      <c r="C4391" s="16" t="s">
        <v>23</v>
      </c>
      <c r="D4391" s="16" t="s">
        <v>27</v>
      </c>
      <c r="E4391" s="188" t="s">
        <v>6548</v>
      </c>
    </row>
    <row r="4392" spans="1:5" x14ac:dyDescent="0.25">
      <c r="A4392" s="356">
        <v>38888</v>
      </c>
      <c r="B4392" s="16" t="s">
        <v>3943</v>
      </c>
      <c r="C4392" s="16" t="s">
        <v>23</v>
      </c>
      <c r="D4392" s="16" t="s">
        <v>27</v>
      </c>
      <c r="E4392" s="188" t="s">
        <v>9499</v>
      </c>
    </row>
    <row r="4393" spans="1:5" x14ac:dyDescent="0.25">
      <c r="A4393" s="356">
        <v>38890</v>
      </c>
      <c r="B4393" s="16" t="s">
        <v>3944</v>
      </c>
      <c r="C4393" s="16" t="s">
        <v>23</v>
      </c>
      <c r="D4393" s="16" t="s">
        <v>27</v>
      </c>
      <c r="E4393" s="188" t="s">
        <v>9500</v>
      </c>
    </row>
    <row r="4394" spans="1:5" x14ac:dyDescent="0.25">
      <c r="A4394" s="356">
        <v>38893</v>
      </c>
      <c r="B4394" s="16" t="s">
        <v>3945</v>
      </c>
      <c r="C4394" s="16" t="s">
        <v>23</v>
      </c>
      <c r="D4394" s="16" t="s">
        <v>27</v>
      </c>
      <c r="E4394" s="188" t="s">
        <v>9501</v>
      </c>
    </row>
    <row r="4395" spans="1:5" x14ac:dyDescent="0.25">
      <c r="A4395" s="356">
        <v>38894</v>
      </c>
      <c r="B4395" s="16" t="s">
        <v>3946</v>
      </c>
      <c r="C4395" s="16" t="s">
        <v>23</v>
      </c>
      <c r="D4395" s="16" t="s">
        <v>27</v>
      </c>
      <c r="E4395" s="188" t="s">
        <v>6553</v>
      </c>
    </row>
    <row r="4396" spans="1:5" x14ac:dyDescent="0.25">
      <c r="A4396" s="356">
        <v>38896</v>
      </c>
      <c r="B4396" s="16" t="s">
        <v>3947</v>
      </c>
      <c r="C4396" s="16" t="s">
        <v>23</v>
      </c>
      <c r="D4396" s="16" t="s">
        <v>27</v>
      </c>
      <c r="E4396" s="188" t="s">
        <v>9502</v>
      </c>
    </row>
    <row r="4397" spans="1:5" x14ac:dyDescent="0.25">
      <c r="A4397" s="356">
        <v>39324</v>
      </c>
      <c r="B4397" s="16" t="s">
        <v>3948</v>
      </c>
      <c r="C4397" s="16" t="s">
        <v>23</v>
      </c>
      <c r="D4397" s="16" t="s">
        <v>24</v>
      </c>
      <c r="E4397" s="188" t="s">
        <v>6610</v>
      </c>
    </row>
    <row r="4398" spans="1:5" x14ac:dyDescent="0.25">
      <c r="A4398" s="356">
        <v>39325</v>
      </c>
      <c r="B4398" s="16" t="s">
        <v>3949</v>
      </c>
      <c r="C4398" s="16" t="s">
        <v>23</v>
      </c>
      <c r="D4398" s="16" t="s">
        <v>24</v>
      </c>
      <c r="E4398" s="188" t="s">
        <v>9503</v>
      </c>
    </row>
    <row r="4399" spans="1:5" x14ac:dyDescent="0.25">
      <c r="A4399" s="356">
        <v>39326</v>
      </c>
      <c r="B4399" s="16" t="s">
        <v>3950</v>
      </c>
      <c r="C4399" s="16" t="s">
        <v>23</v>
      </c>
      <c r="D4399" s="16" t="s">
        <v>24</v>
      </c>
      <c r="E4399" s="188" t="s">
        <v>9504</v>
      </c>
    </row>
    <row r="4400" spans="1:5" x14ac:dyDescent="0.25">
      <c r="A4400" s="356">
        <v>39327</v>
      </c>
      <c r="B4400" s="16" t="s">
        <v>3951</v>
      </c>
      <c r="C4400" s="16" t="s">
        <v>23</v>
      </c>
      <c r="D4400" s="16" t="s">
        <v>24</v>
      </c>
      <c r="E4400" s="188" t="s">
        <v>9505</v>
      </c>
    </row>
    <row r="4401" spans="1:5" x14ac:dyDescent="0.25">
      <c r="A4401" s="356">
        <v>20176</v>
      </c>
      <c r="B4401" s="16" t="s">
        <v>3952</v>
      </c>
      <c r="C4401" s="16" t="s">
        <v>23</v>
      </c>
      <c r="D4401" s="16" t="s">
        <v>24</v>
      </c>
      <c r="E4401" s="188" t="s">
        <v>9506</v>
      </c>
    </row>
    <row r="4402" spans="1:5" x14ac:dyDescent="0.25">
      <c r="A4402" s="356">
        <v>11378</v>
      </c>
      <c r="B4402" s="16" t="s">
        <v>3953</v>
      </c>
      <c r="C4402" s="16" t="s">
        <v>23</v>
      </c>
      <c r="D4402" s="16" t="s">
        <v>27</v>
      </c>
      <c r="E4402" s="188" t="s">
        <v>9507</v>
      </c>
    </row>
    <row r="4403" spans="1:5" x14ac:dyDescent="0.25">
      <c r="A4403" s="356">
        <v>11379</v>
      </c>
      <c r="B4403" s="16" t="s">
        <v>3954</v>
      </c>
      <c r="C4403" s="16" t="s">
        <v>23</v>
      </c>
      <c r="D4403" s="16" t="s">
        <v>27</v>
      </c>
      <c r="E4403" s="188" t="s">
        <v>9508</v>
      </c>
    </row>
    <row r="4404" spans="1:5" x14ac:dyDescent="0.25">
      <c r="A4404" s="356">
        <v>11493</v>
      </c>
      <c r="B4404" s="16" t="s">
        <v>3955</v>
      </c>
      <c r="C4404" s="16" t="s">
        <v>23</v>
      </c>
      <c r="D4404" s="16" t="s">
        <v>27</v>
      </c>
      <c r="E4404" s="188" t="s">
        <v>9509</v>
      </c>
    </row>
    <row r="4405" spans="1:5" x14ac:dyDescent="0.25">
      <c r="A4405" s="356">
        <v>42717</v>
      </c>
      <c r="B4405" s="16" t="s">
        <v>3956</v>
      </c>
      <c r="C4405" s="16" t="s">
        <v>23</v>
      </c>
      <c r="D4405" s="16" t="s">
        <v>27</v>
      </c>
      <c r="E4405" s="188" t="s">
        <v>9510</v>
      </c>
    </row>
    <row r="4406" spans="1:5" x14ac:dyDescent="0.25">
      <c r="A4406" s="356">
        <v>42718</v>
      </c>
      <c r="B4406" s="16" t="s">
        <v>3957</v>
      </c>
      <c r="C4406" s="16" t="s">
        <v>23</v>
      </c>
      <c r="D4406" s="16" t="s">
        <v>27</v>
      </c>
      <c r="E4406" s="188" t="s">
        <v>9511</v>
      </c>
    </row>
    <row r="4407" spans="1:5" x14ac:dyDescent="0.25">
      <c r="A4407" s="356">
        <v>7106</v>
      </c>
      <c r="B4407" s="16" t="s">
        <v>3958</v>
      </c>
      <c r="C4407" s="16" t="s">
        <v>23</v>
      </c>
      <c r="D4407" s="16" t="s">
        <v>24</v>
      </c>
      <c r="E4407" s="188" t="s">
        <v>9512</v>
      </c>
    </row>
    <row r="4408" spans="1:5" x14ac:dyDescent="0.25">
      <c r="A4408" s="356">
        <v>7104</v>
      </c>
      <c r="B4408" s="16" t="s">
        <v>3959</v>
      </c>
      <c r="C4408" s="16" t="s">
        <v>23</v>
      </c>
      <c r="D4408" s="16" t="s">
        <v>24</v>
      </c>
      <c r="E4408" s="188" t="s">
        <v>9513</v>
      </c>
    </row>
    <row r="4409" spans="1:5" x14ac:dyDescent="0.25">
      <c r="A4409" s="356">
        <v>7136</v>
      </c>
      <c r="B4409" s="16" t="s">
        <v>3960</v>
      </c>
      <c r="C4409" s="16" t="s">
        <v>23</v>
      </c>
      <c r="D4409" s="16" t="s">
        <v>24</v>
      </c>
      <c r="E4409" s="188" t="s">
        <v>6116</v>
      </c>
    </row>
    <row r="4410" spans="1:5" x14ac:dyDescent="0.25">
      <c r="A4410" s="356">
        <v>7128</v>
      </c>
      <c r="B4410" s="16" t="s">
        <v>3961</v>
      </c>
      <c r="C4410" s="16" t="s">
        <v>23</v>
      </c>
      <c r="D4410" s="16" t="s">
        <v>24</v>
      </c>
      <c r="E4410" s="188" t="s">
        <v>9514</v>
      </c>
    </row>
    <row r="4411" spans="1:5" x14ac:dyDescent="0.25">
      <c r="A4411" s="356">
        <v>7108</v>
      </c>
      <c r="B4411" s="16" t="s">
        <v>3962</v>
      </c>
      <c r="C4411" s="16" t="s">
        <v>23</v>
      </c>
      <c r="D4411" s="16" t="s">
        <v>24</v>
      </c>
      <c r="E4411" s="188" t="s">
        <v>5640</v>
      </c>
    </row>
    <row r="4412" spans="1:5" x14ac:dyDescent="0.25">
      <c r="A4412" s="356">
        <v>7129</v>
      </c>
      <c r="B4412" s="16" t="s">
        <v>3963</v>
      </c>
      <c r="C4412" s="16" t="s">
        <v>23</v>
      </c>
      <c r="D4412" s="16" t="s">
        <v>24</v>
      </c>
      <c r="E4412" s="188" t="s">
        <v>5931</v>
      </c>
    </row>
    <row r="4413" spans="1:5" x14ac:dyDescent="0.25">
      <c r="A4413" s="356">
        <v>7130</v>
      </c>
      <c r="B4413" s="16" t="s">
        <v>3964</v>
      </c>
      <c r="C4413" s="16" t="s">
        <v>23</v>
      </c>
      <c r="D4413" s="16" t="s">
        <v>24</v>
      </c>
      <c r="E4413" s="188" t="s">
        <v>9515</v>
      </c>
    </row>
    <row r="4414" spans="1:5" x14ac:dyDescent="0.25">
      <c r="A4414" s="356">
        <v>7131</v>
      </c>
      <c r="B4414" s="16" t="s">
        <v>3965</v>
      </c>
      <c r="C4414" s="16" t="s">
        <v>23</v>
      </c>
      <c r="D4414" s="16" t="s">
        <v>24</v>
      </c>
      <c r="E4414" s="188" t="s">
        <v>6568</v>
      </c>
    </row>
    <row r="4415" spans="1:5" x14ac:dyDescent="0.25">
      <c r="A4415" s="356">
        <v>7132</v>
      </c>
      <c r="B4415" s="16" t="s">
        <v>3966</v>
      </c>
      <c r="C4415" s="16" t="s">
        <v>23</v>
      </c>
      <c r="D4415" s="16" t="s">
        <v>24</v>
      </c>
      <c r="E4415" s="188" t="s">
        <v>9516</v>
      </c>
    </row>
    <row r="4416" spans="1:5" x14ac:dyDescent="0.25">
      <c r="A4416" s="356">
        <v>7133</v>
      </c>
      <c r="B4416" s="16" t="s">
        <v>3967</v>
      </c>
      <c r="C4416" s="16" t="s">
        <v>23</v>
      </c>
      <c r="D4416" s="16" t="s">
        <v>24</v>
      </c>
      <c r="E4416" s="188" t="s">
        <v>9517</v>
      </c>
    </row>
    <row r="4417" spans="1:5" x14ac:dyDescent="0.25">
      <c r="A4417" s="356">
        <v>37420</v>
      </c>
      <c r="B4417" s="16" t="s">
        <v>3968</v>
      </c>
      <c r="C4417" s="16" t="s">
        <v>23</v>
      </c>
      <c r="D4417" s="16" t="s">
        <v>27</v>
      </c>
      <c r="E4417" s="188" t="s">
        <v>6685</v>
      </c>
    </row>
    <row r="4418" spans="1:5" x14ac:dyDescent="0.25">
      <c r="A4418" s="356">
        <v>37421</v>
      </c>
      <c r="B4418" s="16" t="s">
        <v>3969</v>
      </c>
      <c r="C4418" s="16" t="s">
        <v>23</v>
      </c>
      <c r="D4418" s="16" t="s">
        <v>27</v>
      </c>
      <c r="E4418" s="188" t="s">
        <v>6686</v>
      </c>
    </row>
    <row r="4419" spans="1:5" x14ac:dyDescent="0.25">
      <c r="A4419" s="356">
        <v>37422</v>
      </c>
      <c r="B4419" s="16" t="s">
        <v>3970</v>
      </c>
      <c r="C4419" s="16" t="s">
        <v>23</v>
      </c>
      <c r="D4419" s="16" t="s">
        <v>27</v>
      </c>
      <c r="E4419" s="188" t="s">
        <v>6687</v>
      </c>
    </row>
    <row r="4420" spans="1:5" x14ac:dyDescent="0.25">
      <c r="A4420" s="356">
        <v>37443</v>
      </c>
      <c r="B4420" s="16" t="s">
        <v>3971</v>
      </c>
      <c r="C4420" s="16" t="s">
        <v>23</v>
      </c>
      <c r="D4420" s="16" t="s">
        <v>27</v>
      </c>
      <c r="E4420" s="188" t="s">
        <v>9518</v>
      </c>
    </row>
    <row r="4421" spans="1:5" x14ac:dyDescent="0.25">
      <c r="A4421" s="356">
        <v>37444</v>
      </c>
      <c r="B4421" s="16" t="s">
        <v>3972</v>
      </c>
      <c r="C4421" s="16" t="s">
        <v>23</v>
      </c>
      <c r="D4421" s="16" t="s">
        <v>27</v>
      </c>
      <c r="E4421" s="188" t="s">
        <v>9519</v>
      </c>
    </row>
    <row r="4422" spans="1:5" x14ac:dyDescent="0.25">
      <c r="A4422" s="356">
        <v>37445</v>
      </c>
      <c r="B4422" s="16" t="s">
        <v>3973</v>
      </c>
      <c r="C4422" s="16" t="s">
        <v>23</v>
      </c>
      <c r="D4422" s="16" t="s">
        <v>27</v>
      </c>
      <c r="E4422" s="188" t="s">
        <v>9520</v>
      </c>
    </row>
    <row r="4423" spans="1:5" x14ac:dyDescent="0.25">
      <c r="A4423" s="356">
        <v>37446</v>
      </c>
      <c r="B4423" s="16" t="s">
        <v>3974</v>
      </c>
      <c r="C4423" s="16" t="s">
        <v>23</v>
      </c>
      <c r="D4423" s="16" t="s">
        <v>27</v>
      </c>
      <c r="E4423" s="188" t="s">
        <v>6550</v>
      </c>
    </row>
    <row r="4424" spans="1:5" x14ac:dyDescent="0.25">
      <c r="A4424" s="356">
        <v>37447</v>
      </c>
      <c r="B4424" s="16" t="s">
        <v>3975</v>
      </c>
      <c r="C4424" s="16" t="s">
        <v>23</v>
      </c>
      <c r="D4424" s="16" t="s">
        <v>27</v>
      </c>
      <c r="E4424" s="188" t="s">
        <v>9521</v>
      </c>
    </row>
    <row r="4425" spans="1:5" x14ac:dyDescent="0.25">
      <c r="A4425" s="356">
        <v>37448</v>
      </c>
      <c r="B4425" s="16" t="s">
        <v>3976</v>
      </c>
      <c r="C4425" s="16" t="s">
        <v>23</v>
      </c>
      <c r="D4425" s="16" t="s">
        <v>27</v>
      </c>
      <c r="E4425" s="188" t="s">
        <v>9522</v>
      </c>
    </row>
    <row r="4426" spans="1:5" x14ac:dyDescent="0.25">
      <c r="A4426" s="356">
        <v>37440</v>
      </c>
      <c r="B4426" s="16" t="s">
        <v>3977</v>
      </c>
      <c r="C4426" s="16" t="s">
        <v>23</v>
      </c>
      <c r="D4426" s="16" t="s">
        <v>27</v>
      </c>
      <c r="E4426" s="188" t="s">
        <v>6781</v>
      </c>
    </row>
    <row r="4427" spans="1:5" x14ac:dyDescent="0.25">
      <c r="A4427" s="356">
        <v>37441</v>
      </c>
      <c r="B4427" s="16" t="s">
        <v>3978</v>
      </c>
      <c r="C4427" s="16" t="s">
        <v>23</v>
      </c>
      <c r="D4427" s="16" t="s">
        <v>27</v>
      </c>
      <c r="E4427" s="188" t="s">
        <v>6781</v>
      </c>
    </row>
    <row r="4428" spans="1:5" x14ac:dyDescent="0.25">
      <c r="A4428" s="356">
        <v>37442</v>
      </c>
      <c r="B4428" s="16" t="s">
        <v>3979</v>
      </c>
      <c r="C4428" s="16" t="s">
        <v>23</v>
      </c>
      <c r="D4428" s="16" t="s">
        <v>27</v>
      </c>
      <c r="E4428" s="188" t="s">
        <v>9523</v>
      </c>
    </row>
    <row r="4429" spans="1:5" x14ac:dyDescent="0.25">
      <c r="A4429" s="356">
        <v>38017</v>
      </c>
      <c r="B4429" s="16" t="s">
        <v>3980</v>
      </c>
      <c r="C4429" s="16" t="s">
        <v>23</v>
      </c>
      <c r="D4429" s="16" t="s">
        <v>24</v>
      </c>
      <c r="E4429" s="188" t="s">
        <v>6777</v>
      </c>
    </row>
    <row r="4430" spans="1:5" x14ac:dyDescent="0.25">
      <c r="A4430" s="356">
        <v>38018</v>
      </c>
      <c r="B4430" s="16" t="s">
        <v>3981</v>
      </c>
      <c r="C4430" s="16" t="s">
        <v>23</v>
      </c>
      <c r="D4430" s="16" t="s">
        <v>24</v>
      </c>
      <c r="E4430" s="188" t="s">
        <v>6766</v>
      </c>
    </row>
    <row r="4431" spans="1:5" x14ac:dyDescent="0.25">
      <c r="A4431" s="356">
        <v>39895</v>
      </c>
      <c r="B4431" s="16" t="s">
        <v>3982</v>
      </c>
      <c r="C4431" s="16" t="s">
        <v>23</v>
      </c>
      <c r="D4431" s="16" t="s">
        <v>27</v>
      </c>
      <c r="E4431" s="188" t="s">
        <v>9524</v>
      </c>
    </row>
    <row r="4432" spans="1:5" x14ac:dyDescent="0.25">
      <c r="A4432" s="356">
        <v>39896</v>
      </c>
      <c r="B4432" s="16" t="s">
        <v>3983</v>
      </c>
      <c r="C4432" s="16" t="s">
        <v>23</v>
      </c>
      <c r="D4432" s="16" t="s">
        <v>27</v>
      </c>
      <c r="E4432" s="188" t="s">
        <v>9525</v>
      </c>
    </row>
    <row r="4433" spans="1:5" x14ac:dyDescent="0.25">
      <c r="A4433" s="356">
        <v>38873</v>
      </c>
      <c r="B4433" s="16" t="s">
        <v>3984</v>
      </c>
      <c r="C4433" s="16" t="s">
        <v>23</v>
      </c>
      <c r="D4433" s="16" t="s">
        <v>27</v>
      </c>
      <c r="E4433" s="188" t="s">
        <v>6068</v>
      </c>
    </row>
    <row r="4434" spans="1:5" x14ac:dyDescent="0.25">
      <c r="A4434" s="356">
        <v>38874</v>
      </c>
      <c r="B4434" s="16" t="s">
        <v>3985</v>
      </c>
      <c r="C4434" s="16" t="s">
        <v>23</v>
      </c>
      <c r="D4434" s="16" t="s">
        <v>27</v>
      </c>
      <c r="E4434" s="188" t="s">
        <v>8120</v>
      </c>
    </row>
    <row r="4435" spans="1:5" x14ac:dyDescent="0.25">
      <c r="A4435" s="356">
        <v>38875</v>
      </c>
      <c r="B4435" s="16" t="s">
        <v>3986</v>
      </c>
      <c r="C4435" s="16" t="s">
        <v>23</v>
      </c>
      <c r="D4435" s="16" t="s">
        <v>27</v>
      </c>
      <c r="E4435" s="188" t="s">
        <v>9526</v>
      </c>
    </row>
    <row r="4436" spans="1:5" x14ac:dyDescent="0.25">
      <c r="A4436" s="356">
        <v>38876</v>
      </c>
      <c r="B4436" s="16" t="s">
        <v>3987</v>
      </c>
      <c r="C4436" s="16" t="s">
        <v>23</v>
      </c>
      <c r="D4436" s="16" t="s">
        <v>27</v>
      </c>
      <c r="E4436" s="188" t="s">
        <v>9527</v>
      </c>
    </row>
    <row r="4437" spans="1:5" x14ac:dyDescent="0.25">
      <c r="A4437" s="356">
        <v>39000</v>
      </c>
      <c r="B4437" s="16" t="s">
        <v>3988</v>
      </c>
      <c r="C4437" s="16" t="s">
        <v>23</v>
      </c>
      <c r="D4437" s="16" t="s">
        <v>27</v>
      </c>
      <c r="E4437" s="188" t="s">
        <v>5974</v>
      </c>
    </row>
    <row r="4438" spans="1:5" x14ac:dyDescent="0.25">
      <c r="A4438" s="356">
        <v>38674</v>
      </c>
      <c r="B4438" s="16" t="s">
        <v>3989</v>
      </c>
      <c r="C4438" s="16" t="s">
        <v>23</v>
      </c>
      <c r="D4438" s="16" t="s">
        <v>24</v>
      </c>
      <c r="E4438" s="188" t="s">
        <v>9528</v>
      </c>
    </row>
    <row r="4439" spans="1:5" x14ac:dyDescent="0.25">
      <c r="A4439" s="356">
        <v>38911</v>
      </c>
      <c r="B4439" s="16" t="s">
        <v>3990</v>
      </c>
      <c r="C4439" s="16" t="s">
        <v>23</v>
      </c>
      <c r="D4439" s="16" t="s">
        <v>27</v>
      </c>
      <c r="E4439" s="188" t="s">
        <v>9529</v>
      </c>
    </row>
    <row r="4440" spans="1:5" x14ac:dyDescent="0.25">
      <c r="A4440" s="356">
        <v>38912</v>
      </c>
      <c r="B4440" s="16" t="s">
        <v>3991</v>
      </c>
      <c r="C4440" s="16" t="s">
        <v>23</v>
      </c>
      <c r="D4440" s="16" t="s">
        <v>27</v>
      </c>
      <c r="E4440" s="188" t="s">
        <v>9530</v>
      </c>
    </row>
    <row r="4441" spans="1:5" x14ac:dyDescent="0.25">
      <c r="A4441" s="356">
        <v>38019</v>
      </c>
      <c r="B4441" s="16" t="s">
        <v>3992</v>
      </c>
      <c r="C4441" s="16" t="s">
        <v>23</v>
      </c>
      <c r="D4441" s="16" t="s">
        <v>24</v>
      </c>
      <c r="E4441" s="188" t="s">
        <v>7282</v>
      </c>
    </row>
    <row r="4442" spans="1:5" x14ac:dyDescent="0.25">
      <c r="A4442" s="356">
        <v>38020</v>
      </c>
      <c r="B4442" s="16" t="s">
        <v>3993</v>
      </c>
      <c r="C4442" s="16" t="s">
        <v>23</v>
      </c>
      <c r="D4442" s="16" t="s">
        <v>24</v>
      </c>
      <c r="E4442" s="188" t="s">
        <v>6766</v>
      </c>
    </row>
    <row r="4443" spans="1:5" x14ac:dyDescent="0.25">
      <c r="A4443" s="356">
        <v>38454</v>
      </c>
      <c r="B4443" s="16" t="s">
        <v>3994</v>
      </c>
      <c r="C4443" s="16" t="s">
        <v>23</v>
      </c>
      <c r="D4443" s="16" t="s">
        <v>27</v>
      </c>
      <c r="E4443" s="188" t="s">
        <v>9202</v>
      </c>
    </row>
    <row r="4444" spans="1:5" x14ac:dyDescent="0.25">
      <c r="A4444" s="356">
        <v>38455</v>
      </c>
      <c r="B4444" s="16" t="s">
        <v>3995</v>
      </c>
      <c r="C4444" s="16" t="s">
        <v>23</v>
      </c>
      <c r="D4444" s="16" t="s">
        <v>27</v>
      </c>
      <c r="E4444" s="188" t="s">
        <v>6469</v>
      </c>
    </row>
    <row r="4445" spans="1:5" x14ac:dyDescent="0.25">
      <c r="A4445" s="356">
        <v>38462</v>
      </c>
      <c r="B4445" s="16" t="s">
        <v>3996</v>
      </c>
      <c r="C4445" s="16" t="s">
        <v>23</v>
      </c>
      <c r="D4445" s="16" t="s">
        <v>27</v>
      </c>
      <c r="E4445" s="188" t="s">
        <v>6674</v>
      </c>
    </row>
    <row r="4446" spans="1:5" x14ac:dyDescent="0.25">
      <c r="A4446" s="356">
        <v>36362</v>
      </c>
      <c r="B4446" s="16" t="s">
        <v>3997</v>
      </c>
      <c r="C4446" s="16" t="s">
        <v>23</v>
      </c>
      <c r="D4446" s="16" t="s">
        <v>27</v>
      </c>
      <c r="E4446" s="188" t="s">
        <v>5572</v>
      </c>
    </row>
    <row r="4447" spans="1:5" x14ac:dyDescent="0.25">
      <c r="A4447" s="356">
        <v>36298</v>
      </c>
      <c r="B4447" s="16" t="s">
        <v>3998</v>
      </c>
      <c r="C4447" s="16" t="s">
        <v>23</v>
      </c>
      <c r="D4447" s="16" t="s">
        <v>27</v>
      </c>
      <c r="E4447" s="188" t="s">
        <v>5846</v>
      </c>
    </row>
    <row r="4448" spans="1:5" x14ac:dyDescent="0.25">
      <c r="A4448" s="356">
        <v>38456</v>
      </c>
      <c r="B4448" s="16" t="s">
        <v>3999</v>
      </c>
      <c r="C4448" s="16" t="s">
        <v>23</v>
      </c>
      <c r="D4448" s="16" t="s">
        <v>27</v>
      </c>
      <c r="E4448" s="188" t="s">
        <v>5969</v>
      </c>
    </row>
    <row r="4449" spans="1:5" x14ac:dyDescent="0.25">
      <c r="A4449" s="356">
        <v>38457</v>
      </c>
      <c r="B4449" s="16" t="s">
        <v>4000</v>
      </c>
      <c r="C4449" s="16" t="s">
        <v>23</v>
      </c>
      <c r="D4449" s="16" t="s">
        <v>27</v>
      </c>
      <c r="E4449" s="188" t="s">
        <v>6718</v>
      </c>
    </row>
    <row r="4450" spans="1:5" x14ac:dyDescent="0.25">
      <c r="A4450" s="356">
        <v>38458</v>
      </c>
      <c r="B4450" s="16" t="s">
        <v>4001</v>
      </c>
      <c r="C4450" s="16" t="s">
        <v>23</v>
      </c>
      <c r="D4450" s="16" t="s">
        <v>27</v>
      </c>
      <c r="E4450" s="188" t="s">
        <v>8336</v>
      </c>
    </row>
    <row r="4451" spans="1:5" x14ac:dyDescent="0.25">
      <c r="A4451" s="356">
        <v>38459</v>
      </c>
      <c r="B4451" s="16" t="s">
        <v>4002</v>
      </c>
      <c r="C4451" s="16" t="s">
        <v>23</v>
      </c>
      <c r="D4451" s="16" t="s">
        <v>27</v>
      </c>
      <c r="E4451" s="188" t="s">
        <v>9531</v>
      </c>
    </row>
    <row r="4452" spans="1:5" x14ac:dyDescent="0.25">
      <c r="A4452" s="356">
        <v>38460</v>
      </c>
      <c r="B4452" s="16" t="s">
        <v>4003</v>
      </c>
      <c r="C4452" s="16" t="s">
        <v>23</v>
      </c>
      <c r="D4452" s="16" t="s">
        <v>27</v>
      </c>
      <c r="E4452" s="188" t="s">
        <v>9532</v>
      </c>
    </row>
    <row r="4453" spans="1:5" x14ac:dyDescent="0.25">
      <c r="A4453" s="356">
        <v>38461</v>
      </c>
      <c r="B4453" s="16" t="s">
        <v>4004</v>
      </c>
      <c r="C4453" s="16" t="s">
        <v>23</v>
      </c>
      <c r="D4453" s="16" t="s">
        <v>27</v>
      </c>
      <c r="E4453" s="188" t="s">
        <v>9533</v>
      </c>
    </row>
    <row r="4454" spans="1:5" x14ac:dyDescent="0.25">
      <c r="A4454" s="356">
        <v>7094</v>
      </c>
      <c r="B4454" s="16" t="s">
        <v>4005</v>
      </c>
      <c r="C4454" s="16" t="s">
        <v>23</v>
      </c>
      <c r="D4454" s="16" t="s">
        <v>24</v>
      </c>
      <c r="E4454" s="188" t="s">
        <v>5960</v>
      </c>
    </row>
    <row r="4455" spans="1:5" x14ac:dyDescent="0.25">
      <c r="A4455" s="356">
        <v>7116</v>
      </c>
      <c r="B4455" s="16" t="s">
        <v>4006</v>
      </c>
      <c r="C4455" s="16" t="s">
        <v>23</v>
      </c>
      <c r="D4455" s="16" t="s">
        <v>24</v>
      </c>
      <c r="E4455" s="188" t="s">
        <v>5700</v>
      </c>
    </row>
    <row r="4456" spans="1:5" x14ac:dyDescent="0.25">
      <c r="A4456" s="356">
        <v>7118</v>
      </c>
      <c r="B4456" s="16" t="s">
        <v>4007</v>
      </c>
      <c r="C4456" s="16" t="s">
        <v>23</v>
      </c>
      <c r="D4456" s="16" t="s">
        <v>24</v>
      </c>
      <c r="E4456" s="188" t="s">
        <v>9534</v>
      </c>
    </row>
    <row r="4457" spans="1:5" x14ac:dyDescent="0.25">
      <c r="A4457" s="356">
        <v>7117</v>
      </c>
      <c r="B4457" s="16" t="s">
        <v>4008</v>
      </c>
      <c r="C4457" s="16" t="s">
        <v>23</v>
      </c>
      <c r="D4457" s="16" t="s">
        <v>24</v>
      </c>
      <c r="E4457" s="188" t="s">
        <v>8701</v>
      </c>
    </row>
    <row r="4458" spans="1:5" x14ac:dyDescent="0.25">
      <c r="A4458" s="356">
        <v>7098</v>
      </c>
      <c r="B4458" s="16" t="s">
        <v>4009</v>
      </c>
      <c r="C4458" s="16" t="s">
        <v>23</v>
      </c>
      <c r="D4458" s="16" t="s">
        <v>24</v>
      </c>
      <c r="E4458" s="188" t="s">
        <v>5839</v>
      </c>
    </row>
    <row r="4459" spans="1:5" x14ac:dyDescent="0.25">
      <c r="A4459" s="356">
        <v>7110</v>
      </c>
      <c r="B4459" s="16" t="s">
        <v>4010</v>
      </c>
      <c r="C4459" s="16" t="s">
        <v>23</v>
      </c>
      <c r="D4459" s="16" t="s">
        <v>24</v>
      </c>
      <c r="E4459" s="188" t="s">
        <v>9535</v>
      </c>
    </row>
    <row r="4460" spans="1:5" x14ac:dyDescent="0.25">
      <c r="A4460" s="356">
        <v>7123</v>
      </c>
      <c r="B4460" s="16" t="s">
        <v>4011</v>
      </c>
      <c r="C4460" s="16" t="s">
        <v>23</v>
      </c>
      <c r="D4460" s="16" t="s">
        <v>24</v>
      </c>
      <c r="E4460" s="188" t="s">
        <v>9536</v>
      </c>
    </row>
    <row r="4461" spans="1:5" x14ac:dyDescent="0.25">
      <c r="A4461" s="356">
        <v>7121</v>
      </c>
      <c r="B4461" s="16" t="s">
        <v>4012</v>
      </c>
      <c r="C4461" s="16" t="s">
        <v>23</v>
      </c>
      <c r="D4461" s="16" t="s">
        <v>24</v>
      </c>
      <c r="E4461" s="188" t="s">
        <v>5753</v>
      </c>
    </row>
    <row r="4462" spans="1:5" x14ac:dyDescent="0.25">
      <c r="A4462" s="356">
        <v>7137</v>
      </c>
      <c r="B4462" s="16" t="s">
        <v>4013</v>
      </c>
      <c r="C4462" s="16" t="s">
        <v>23</v>
      </c>
      <c r="D4462" s="16" t="s">
        <v>24</v>
      </c>
      <c r="E4462" s="188" t="s">
        <v>5929</v>
      </c>
    </row>
    <row r="4463" spans="1:5" x14ac:dyDescent="0.25">
      <c r="A4463" s="356">
        <v>7122</v>
      </c>
      <c r="B4463" s="16" t="s">
        <v>4014</v>
      </c>
      <c r="C4463" s="16" t="s">
        <v>23</v>
      </c>
      <c r="D4463" s="16" t="s">
        <v>24</v>
      </c>
      <c r="E4463" s="188" t="s">
        <v>5876</v>
      </c>
    </row>
    <row r="4464" spans="1:5" x14ac:dyDescent="0.25">
      <c r="A4464" s="356">
        <v>7114</v>
      </c>
      <c r="B4464" s="16" t="s">
        <v>4015</v>
      </c>
      <c r="C4464" s="16" t="s">
        <v>23</v>
      </c>
      <c r="D4464" s="16" t="s">
        <v>24</v>
      </c>
      <c r="E4464" s="188" t="s">
        <v>6279</v>
      </c>
    </row>
    <row r="4465" spans="1:5" x14ac:dyDescent="0.25">
      <c r="A4465" s="356">
        <v>7109</v>
      </c>
      <c r="B4465" s="16" t="s">
        <v>4016</v>
      </c>
      <c r="C4465" s="16" t="s">
        <v>23</v>
      </c>
      <c r="D4465" s="16" t="s">
        <v>24</v>
      </c>
      <c r="E4465" s="188" t="s">
        <v>5870</v>
      </c>
    </row>
    <row r="4466" spans="1:5" x14ac:dyDescent="0.25">
      <c r="A4466" s="356">
        <v>7135</v>
      </c>
      <c r="B4466" s="16" t="s">
        <v>4017</v>
      </c>
      <c r="C4466" s="16" t="s">
        <v>23</v>
      </c>
      <c r="D4466" s="16" t="s">
        <v>24</v>
      </c>
      <c r="E4466" s="188" t="s">
        <v>6778</v>
      </c>
    </row>
    <row r="4467" spans="1:5" x14ac:dyDescent="0.25">
      <c r="A4467" s="356">
        <v>37947</v>
      </c>
      <c r="B4467" s="16" t="s">
        <v>4018</v>
      </c>
      <c r="C4467" s="16" t="s">
        <v>23</v>
      </c>
      <c r="D4467" s="16" t="s">
        <v>24</v>
      </c>
      <c r="E4467" s="188" t="s">
        <v>6609</v>
      </c>
    </row>
    <row r="4468" spans="1:5" x14ac:dyDescent="0.25">
      <c r="A4468" s="356">
        <v>7103</v>
      </c>
      <c r="B4468" s="16" t="s">
        <v>4019</v>
      </c>
      <c r="C4468" s="16" t="s">
        <v>23</v>
      </c>
      <c r="D4468" s="16" t="s">
        <v>24</v>
      </c>
      <c r="E4468" s="188" t="s">
        <v>8710</v>
      </c>
    </row>
    <row r="4469" spans="1:5" x14ac:dyDescent="0.25">
      <c r="A4469" s="356">
        <v>40419</v>
      </c>
      <c r="B4469" s="16" t="s">
        <v>4020</v>
      </c>
      <c r="C4469" s="16" t="s">
        <v>23</v>
      </c>
      <c r="D4469" s="16" t="s">
        <v>27</v>
      </c>
      <c r="E4469" s="188" t="s">
        <v>5895</v>
      </c>
    </row>
    <row r="4470" spans="1:5" x14ac:dyDescent="0.25">
      <c r="A4470" s="356">
        <v>40420</v>
      </c>
      <c r="B4470" s="16" t="s">
        <v>4021</v>
      </c>
      <c r="C4470" s="16" t="s">
        <v>23</v>
      </c>
      <c r="D4470" s="16" t="s">
        <v>27</v>
      </c>
      <c r="E4470" s="188" t="s">
        <v>9537</v>
      </c>
    </row>
    <row r="4471" spans="1:5" x14ac:dyDescent="0.25">
      <c r="A4471" s="356">
        <v>40421</v>
      </c>
      <c r="B4471" s="16" t="s">
        <v>4022</v>
      </c>
      <c r="C4471" s="16" t="s">
        <v>23</v>
      </c>
      <c r="D4471" s="16" t="s">
        <v>27</v>
      </c>
      <c r="E4471" s="188" t="s">
        <v>9538</v>
      </c>
    </row>
    <row r="4472" spans="1:5" x14ac:dyDescent="0.25">
      <c r="A4472" s="356">
        <v>7126</v>
      </c>
      <c r="B4472" s="16" t="s">
        <v>4023</v>
      </c>
      <c r="C4472" s="16" t="s">
        <v>23</v>
      </c>
      <c r="D4472" s="16" t="s">
        <v>24</v>
      </c>
      <c r="E4472" s="188" t="s">
        <v>9539</v>
      </c>
    </row>
    <row r="4473" spans="1:5" x14ac:dyDescent="0.25">
      <c r="A4473" s="356">
        <v>38905</v>
      </c>
      <c r="B4473" s="16" t="s">
        <v>4024</v>
      </c>
      <c r="C4473" s="16" t="s">
        <v>23</v>
      </c>
      <c r="D4473" s="16" t="s">
        <v>27</v>
      </c>
      <c r="E4473" s="188" t="s">
        <v>5583</v>
      </c>
    </row>
    <row r="4474" spans="1:5" x14ac:dyDescent="0.25">
      <c r="A4474" s="356">
        <v>38907</v>
      </c>
      <c r="B4474" s="16" t="s">
        <v>4025</v>
      </c>
      <c r="C4474" s="16" t="s">
        <v>23</v>
      </c>
      <c r="D4474" s="16" t="s">
        <v>27</v>
      </c>
      <c r="E4474" s="188" t="s">
        <v>6286</v>
      </c>
    </row>
    <row r="4475" spans="1:5" x14ac:dyDescent="0.25">
      <c r="A4475" s="356">
        <v>38908</v>
      </c>
      <c r="B4475" s="16" t="s">
        <v>4026</v>
      </c>
      <c r="C4475" s="16" t="s">
        <v>23</v>
      </c>
      <c r="D4475" s="16" t="s">
        <v>27</v>
      </c>
      <c r="E4475" s="188" t="s">
        <v>6768</v>
      </c>
    </row>
    <row r="4476" spans="1:5" x14ac:dyDescent="0.25">
      <c r="A4476" s="356">
        <v>38909</v>
      </c>
      <c r="B4476" s="16" t="s">
        <v>4027</v>
      </c>
      <c r="C4476" s="16" t="s">
        <v>23</v>
      </c>
      <c r="D4476" s="16" t="s">
        <v>27</v>
      </c>
      <c r="E4476" s="188" t="s">
        <v>9540</v>
      </c>
    </row>
    <row r="4477" spans="1:5" x14ac:dyDescent="0.25">
      <c r="A4477" s="356">
        <v>38910</v>
      </c>
      <c r="B4477" s="16" t="s">
        <v>4028</v>
      </c>
      <c r="C4477" s="16" t="s">
        <v>23</v>
      </c>
      <c r="D4477" s="16" t="s">
        <v>27</v>
      </c>
      <c r="E4477" s="188" t="s">
        <v>9541</v>
      </c>
    </row>
    <row r="4478" spans="1:5" x14ac:dyDescent="0.25">
      <c r="A4478" s="356">
        <v>38897</v>
      </c>
      <c r="B4478" s="16" t="s">
        <v>4029</v>
      </c>
      <c r="C4478" s="16" t="s">
        <v>23</v>
      </c>
      <c r="D4478" s="16" t="s">
        <v>27</v>
      </c>
      <c r="E4478" s="188" t="s">
        <v>9542</v>
      </c>
    </row>
    <row r="4479" spans="1:5" x14ac:dyDescent="0.25">
      <c r="A4479" s="356">
        <v>38899</v>
      </c>
      <c r="B4479" s="16" t="s">
        <v>4030</v>
      </c>
      <c r="C4479" s="16" t="s">
        <v>23</v>
      </c>
      <c r="D4479" s="16" t="s">
        <v>27</v>
      </c>
      <c r="E4479" s="188" t="s">
        <v>9543</v>
      </c>
    </row>
    <row r="4480" spans="1:5" x14ac:dyDescent="0.25">
      <c r="A4480" s="356">
        <v>38900</v>
      </c>
      <c r="B4480" s="16" t="s">
        <v>4031</v>
      </c>
      <c r="C4480" s="16" t="s">
        <v>23</v>
      </c>
      <c r="D4480" s="16" t="s">
        <v>27</v>
      </c>
      <c r="E4480" s="188" t="s">
        <v>5828</v>
      </c>
    </row>
    <row r="4481" spans="1:5" x14ac:dyDescent="0.25">
      <c r="A4481" s="356">
        <v>38901</v>
      </c>
      <c r="B4481" s="16" t="s">
        <v>4032</v>
      </c>
      <c r="C4481" s="16" t="s">
        <v>23</v>
      </c>
      <c r="D4481" s="16" t="s">
        <v>27</v>
      </c>
      <c r="E4481" s="188" t="s">
        <v>5619</v>
      </c>
    </row>
    <row r="4482" spans="1:5" x14ac:dyDescent="0.25">
      <c r="A4482" s="356">
        <v>38904</v>
      </c>
      <c r="B4482" s="16" t="s">
        <v>4033</v>
      </c>
      <c r="C4482" s="16" t="s">
        <v>23</v>
      </c>
      <c r="D4482" s="16" t="s">
        <v>27</v>
      </c>
      <c r="E4482" s="188" t="s">
        <v>9544</v>
      </c>
    </row>
    <row r="4483" spans="1:5" x14ac:dyDescent="0.25">
      <c r="A4483" s="356">
        <v>38903</v>
      </c>
      <c r="B4483" s="16" t="s">
        <v>4034</v>
      </c>
      <c r="C4483" s="16" t="s">
        <v>23</v>
      </c>
      <c r="D4483" s="16" t="s">
        <v>27</v>
      </c>
      <c r="E4483" s="188" t="s">
        <v>9545</v>
      </c>
    </row>
    <row r="4484" spans="1:5" x14ac:dyDescent="0.25">
      <c r="A4484" s="356">
        <v>7091</v>
      </c>
      <c r="B4484" s="16" t="s">
        <v>4035</v>
      </c>
      <c r="C4484" s="16" t="s">
        <v>23</v>
      </c>
      <c r="D4484" s="16" t="s">
        <v>24</v>
      </c>
      <c r="E4484" s="188" t="s">
        <v>6323</v>
      </c>
    </row>
    <row r="4485" spans="1:5" x14ac:dyDescent="0.25">
      <c r="A4485" s="356">
        <v>11655</v>
      </c>
      <c r="B4485" s="16" t="s">
        <v>4036</v>
      </c>
      <c r="C4485" s="16" t="s">
        <v>23</v>
      </c>
      <c r="D4485" s="16" t="s">
        <v>24</v>
      </c>
      <c r="E4485" s="188" t="s">
        <v>6649</v>
      </c>
    </row>
    <row r="4486" spans="1:5" x14ac:dyDescent="0.25">
      <c r="A4486" s="356">
        <v>11656</v>
      </c>
      <c r="B4486" s="16" t="s">
        <v>4037</v>
      </c>
      <c r="C4486" s="16" t="s">
        <v>23</v>
      </c>
      <c r="D4486" s="16" t="s">
        <v>24</v>
      </c>
      <c r="E4486" s="188" t="s">
        <v>5739</v>
      </c>
    </row>
    <row r="4487" spans="1:5" x14ac:dyDescent="0.25">
      <c r="A4487" s="356">
        <v>37948</v>
      </c>
      <c r="B4487" s="16" t="s">
        <v>4038</v>
      </c>
      <c r="C4487" s="16" t="s">
        <v>23</v>
      </c>
      <c r="D4487" s="16" t="s">
        <v>24</v>
      </c>
      <c r="E4487" s="188" t="s">
        <v>5552</v>
      </c>
    </row>
    <row r="4488" spans="1:5" x14ac:dyDescent="0.25">
      <c r="A4488" s="356">
        <v>7097</v>
      </c>
      <c r="B4488" s="16" t="s">
        <v>4039</v>
      </c>
      <c r="C4488" s="16" t="s">
        <v>23</v>
      </c>
      <c r="D4488" s="16" t="s">
        <v>24</v>
      </c>
      <c r="E4488" s="188" t="s">
        <v>5771</v>
      </c>
    </row>
    <row r="4489" spans="1:5" x14ac:dyDescent="0.25">
      <c r="A4489" s="356">
        <v>11657</v>
      </c>
      <c r="B4489" s="16" t="s">
        <v>4040</v>
      </c>
      <c r="C4489" s="16" t="s">
        <v>23</v>
      </c>
      <c r="D4489" s="16" t="s">
        <v>24</v>
      </c>
      <c r="E4489" s="188" t="s">
        <v>5648</v>
      </c>
    </row>
    <row r="4490" spans="1:5" x14ac:dyDescent="0.25">
      <c r="A4490" s="356">
        <v>11658</v>
      </c>
      <c r="B4490" s="16" t="s">
        <v>4041</v>
      </c>
      <c r="C4490" s="16" t="s">
        <v>23</v>
      </c>
      <c r="D4490" s="16" t="s">
        <v>24</v>
      </c>
      <c r="E4490" s="188" t="s">
        <v>6057</v>
      </c>
    </row>
    <row r="4491" spans="1:5" x14ac:dyDescent="0.25">
      <c r="A4491" s="356">
        <v>7146</v>
      </c>
      <c r="B4491" s="16" t="s">
        <v>4042</v>
      </c>
      <c r="C4491" s="16" t="s">
        <v>23</v>
      </c>
      <c r="D4491" s="16" t="s">
        <v>24</v>
      </c>
      <c r="E4491" s="188" t="s">
        <v>9546</v>
      </c>
    </row>
    <row r="4492" spans="1:5" x14ac:dyDescent="0.25">
      <c r="A4492" s="356">
        <v>7138</v>
      </c>
      <c r="B4492" s="16" t="s">
        <v>4043</v>
      </c>
      <c r="C4492" s="16" t="s">
        <v>23</v>
      </c>
      <c r="D4492" s="16" t="s">
        <v>24</v>
      </c>
      <c r="E4492" s="188" t="s">
        <v>5816</v>
      </c>
    </row>
    <row r="4493" spans="1:5" x14ac:dyDescent="0.25">
      <c r="A4493" s="356">
        <v>7139</v>
      </c>
      <c r="B4493" s="16" t="s">
        <v>4044</v>
      </c>
      <c r="C4493" s="16" t="s">
        <v>23</v>
      </c>
      <c r="D4493" s="16" t="s">
        <v>24</v>
      </c>
      <c r="E4493" s="188" t="s">
        <v>5964</v>
      </c>
    </row>
    <row r="4494" spans="1:5" x14ac:dyDescent="0.25">
      <c r="A4494" s="356">
        <v>7140</v>
      </c>
      <c r="B4494" s="16" t="s">
        <v>4045</v>
      </c>
      <c r="C4494" s="16" t="s">
        <v>23</v>
      </c>
      <c r="D4494" s="16" t="s">
        <v>24</v>
      </c>
      <c r="E4494" s="188" t="s">
        <v>6291</v>
      </c>
    </row>
    <row r="4495" spans="1:5" x14ac:dyDescent="0.25">
      <c r="A4495" s="356">
        <v>7141</v>
      </c>
      <c r="B4495" s="16" t="s">
        <v>4046</v>
      </c>
      <c r="C4495" s="16" t="s">
        <v>23</v>
      </c>
      <c r="D4495" s="16" t="s">
        <v>24</v>
      </c>
      <c r="E4495" s="188" t="s">
        <v>6560</v>
      </c>
    </row>
    <row r="4496" spans="1:5" x14ac:dyDescent="0.25">
      <c r="A4496" s="356">
        <v>7143</v>
      </c>
      <c r="B4496" s="16" t="s">
        <v>4047</v>
      </c>
      <c r="C4496" s="16" t="s">
        <v>23</v>
      </c>
      <c r="D4496" s="16" t="s">
        <v>24</v>
      </c>
      <c r="E4496" s="188" t="s">
        <v>9547</v>
      </c>
    </row>
    <row r="4497" spans="1:5" x14ac:dyDescent="0.25">
      <c r="A4497" s="356">
        <v>7144</v>
      </c>
      <c r="B4497" s="16" t="s">
        <v>4048</v>
      </c>
      <c r="C4497" s="16" t="s">
        <v>23</v>
      </c>
      <c r="D4497" s="16" t="s">
        <v>24</v>
      </c>
      <c r="E4497" s="188" t="s">
        <v>6566</v>
      </c>
    </row>
    <row r="4498" spans="1:5" x14ac:dyDescent="0.25">
      <c r="A4498" s="356">
        <v>7145</v>
      </c>
      <c r="B4498" s="16" t="s">
        <v>4049</v>
      </c>
      <c r="C4498" s="16" t="s">
        <v>23</v>
      </c>
      <c r="D4498" s="16" t="s">
        <v>24</v>
      </c>
      <c r="E4498" s="188" t="s">
        <v>6626</v>
      </c>
    </row>
    <row r="4499" spans="1:5" x14ac:dyDescent="0.25">
      <c r="A4499" s="356">
        <v>7142</v>
      </c>
      <c r="B4499" s="16" t="s">
        <v>4050</v>
      </c>
      <c r="C4499" s="16" t="s">
        <v>23</v>
      </c>
      <c r="D4499" s="16" t="s">
        <v>24</v>
      </c>
      <c r="E4499" s="188" t="s">
        <v>9548</v>
      </c>
    </row>
    <row r="4500" spans="1:5" x14ac:dyDescent="0.25">
      <c r="A4500" s="356">
        <v>3593</v>
      </c>
      <c r="B4500" s="16" t="s">
        <v>4051</v>
      </c>
      <c r="C4500" s="16" t="s">
        <v>23</v>
      </c>
      <c r="D4500" s="16" t="s">
        <v>27</v>
      </c>
      <c r="E4500" s="188" t="s">
        <v>9549</v>
      </c>
    </row>
    <row r="4501" spans="1:5" x14ac:dyDescent="0.25">
      <c r="A4501" s="356">
        <v>3588</v>
      </c>
      <c r="B4501" s="16" t="s">
        <v>4052</v>
      </c>
      <c r="C4501" s="16" t="s">
        <v>23</v>
      </c>
      <c r="D4501" s="16" t="s">
        <v>27</v>
      </c>
      <c r="E4501" s="188" t="s">
        <v>9550</v>
      </c>
    </row>
    <row r="4502" spans="1:5" x14ac:dyDescent="0.25">
      <c r="A4502" s="356">
        <v>3585</v>
      </c>
      <c r="B4502" s="16" t="s">
        <v>4053</v>
      </c>
      <c r="C4502" s="16" t="s">
        <v>23</v>
      </c>
      <c r="D4502" s="16" t="s">
        <v>27</v>
      </c>
      <c r="E4502" s="188" t="s">
        <v>9551</v>
      </c>
    </row>
    <row r="4503" spans="1:5" x14ac:dyDescent="0.25">
      <c r="A4503" s="356">
        <v>3587</v>
      </c>
      <c r="B4503" s="16" t="s">
        <v>4054</v>
      </c>
      <c r="C4503" s="16" t="s">
        <v>23</v>
      </c>
      <c r="D4503" s="16" t="s">
        <v>27</v>
      </c>
      <c r="E4503" s="188" t="s">
        <v>9552</v>
      </c>
    </row>
    <row r="4504" spans="1:5" x14ac:dyDescent="0.25">
      <c r="A4504" s="356">
        <v>3590</v>
      </c>
      <c r="B4504" s="16" t="s">
        <v>4055</v>
      </c>
      <c r="C4504" s="16" t="s">
        <v>23</v>
      </c>
      <c r="D4504" s="16" t="s">
        <v>27</v>
      </c>
      <c r="E4504" s="188" t="s">
        <v>9553</v>
      </c>
    </row>
    <row r="4505" spans="1:5" x14ac:dyDescent="0.25">
      <c r="A4505" s="356">
        <v>3589</v>
      </c>
      <c r="B4505" s="16" t="s">
        <v>4056</v>
      </c>
      <c r="C4505" s="16" t="s">
        <v>23</v>
      </c>
      <c r="D4505" s="16" t="s">
        <v>27</v>
      </c>
      <c r="E4505" s="188" t="s">
        <v>7113</v>
      </c>
    </row>
    <row r="4506" spans="1:5" x14ac:dyDescent="0.25">
      <c r="A4506" s="356">
        <v>3586</v>
      </c>
      <c r="B4506" s="16" t="s">
        <v>4057</v>
      </c>
      <c r="C4506" s="16" t="s">
        <v>23</v>
      </c>
      <c r="D4506" s="16" t="s">
        <v>27</v>
      </c>
      <c r="E4506" s="188" t="s">
        <v>7803</v>
      </c>
    </row>
    <row r="4507" spans="1:5" x14ac:dyDescent="0.25">
      <c r="A4507" s="356">
        <v>3592</v>
      </c>
      <c r="B4507" s="16" t="s">
        <v>4058</v>
      </c>
      <c r="C4507" s="16" t="s">
        <v>23</v>
      </c>
      <c r="D4507" s="16" t="s">
        <v>27</v>
      </c>
      <c r="E4507" s="188" t="s">
        <v>9554</v>
      </c>
    </row>
    <row r="4508" spans="1:5" x14ac:dyDescent="0.25">
      <c r="A4508" s="356">
        <v>3591</v>
      </c>
      <c r="B4508" s="16" t="s">
        <v>4059</v>
      </c>
      <c r="C4508" s="16" t="s">
        <v>23</v>
      </c>
      <c r="D4508" s="16" t="s">
        <v>27</v>
      </c>
      <c r="E4508" s="188" t="s">
        <v>9555</v>
      </c>
    </row>
    <row r="4509" spans="1:5" x14ac:dyDescent="0.25">
      <c r="A4509" s="356">
        <v>40396</v>
      </c>
      <c r="B4509" s="16" t="s">
        <v>4060</v>
      </c>
      <c r="C4509" s="16" t="s">
        <v>23</v>
      </c>
      <c r="D4509" s="16" t="s">
        <v>27</v>
      </c>
      <c r="E4509" s="188" t="s">
        <v>9556</v>
      </c>
    </row>
    <row r="4510" spans="1:5" x14ac:dyDescent="0.25">
      <c r="A4510" s="356">
        <v>40395</v>
      </c>
      <c r="B4510" s="16" t="s">
        <v>4061</v>
      </c>
      <c r="C4510" s="16" t="s">
        <v>23</v>
      </c>
      <c r="D4510" s="16" t="s">
        <v>27</v>
      </c>
      <c r="E4510" s="188" t="s">
        <v>9557</v>
      </c>
    </row>
    <row r="4511" spans="1:5" x14ac:dyDescent="0.25">
      <c r="A4511" s="356">
        <v>40392</v>
      </c>
      <c r="B4511" s="16" t="s">
        <v>4062</v>
      </c>
      <c r="C4511" s="16" t="s">
        <v>23</v>
      </c>
      <c r="D4511" s="16" t="s">
        <v>27</v>
      </c>
      <c r="E4511" s="188" t="s">
        <v>9558</v>
      </c>
    </row>
    <row r="4512" spans="1:5" x14ac:dyDescent="0.25">
      <c r="A4512" s="356">
        <v>40394</v>
      </c>
      <c r="B4512" s="16" t="s">
        <v>4063</v>
      </c>
      <c r="C4512" s="16" t="s">
        <v>23</v>
      </c>
      <c r="D4512" s="16" t="s">
        <v>27</v>
      </c>
      <c r="E4512" s="188" t="s">
        <v>9559</v>
      </c>
    </row>
    <row r="4513" spans="1:5" x14ac:dyDescent="0.25">
      <c r="A4513" s="356">
        <v>40398</v>
      </c>
      <c r="B4513" s="16" t="s">
        <v>4064</v>
      </c>
      <c r="C4513" s="16" t="s">
        <v>23</v>
      </c>
      <c r="D4513" s="16" t="s">
        <v>27</v>
      </c>
      <c r="E4513" s="188" t="s">
        <v>9560</v>
      </c>
    </row>
    <row r="4514" spans="1:5" x14ac:dyDescent="0.25">
      <c r="A4514" s="356">
        <v>40397</v>
      </c>
      <c r="B4514" s="16" t="s">
        <v>4065</v>
      </c>
      <c r="C4514" s="16" t="s">
        <v>23</v>
      </c>
      <c r="D4514" s="16" t="s">
        <v>27</v>
      </c>
      <c r="E4514" s="188" t="s">
        <v>9561</v>
      </c>
    </row>
    <row r="4515" spans="1:5" x14ac:dyDescent="0.25">
      <c r="A4515" s="356">
        <v>40393</v>
      </c>
      <c r="B4515" s="16" t="s">
        <v>4066</v>
      </c>
      <c r="C4515" s="16" t="s">
        <v>23</v>
      </c>
      <c r="D4515" s="16" t="s">
        <v>27</v>
      </c>
      <c r="E4515" s="188" t="s">
        <v>6805</v>
      </c>
    </row>
    <row r="4516" spans="1:5" x14ac:dyDescent="0.25">
      <c r="A4516" s="356">
        <v>40399</v>
      </c>
      <c r="B4516" s="16" t="s">
        <v>4067</v>
      </c>
      <c r="C4516" s="16" t="s">
        <v>23</v>
      </c>
      <c r="D4516" s="16" t="s">
        <v>27</v>
      </c>
      <c r="E4516" s="188" t="s">
        <v>9562</v>
      </c>
    </row>
    <row r="4517" spans="1:5" x14ac:dyDescent="0.25">
      <c r="A4517" s="356">
        <v>39322</v>
      </c>
      <c r="B4517" s="16" t="s">
        <v>4068</v>
      </c>
      <c r="C4517" s="16" t="s">
        <v>23</v>
      </c>
      <c r="D4517" s="16" t="s">
        <v>27</v>
      </c>
      <c r="E4517" s="188" t="s">
        <v>7335</v>
      </c>
    </row>
    <row r="4518" spans="1:5" x14ac:dyDescent="0.25">
      <c r="A4518" s="356">
        <v>39289</v>
      </c>
      <c r="B4518" s="16" t="s">
        <v>4069</v>
      </c>
      <c r="C4518" s="16" t="s">
        <v>23</v>
      </c>
      <c r="D4518" s="16" t="s">
        <v>27</v>
      </c>
      <c r="E4518" s="188" t="s">
        <v>9563</v>
      </c>
    </row>
    <row r="4519" spans="1:5" x14ac:dyDescent="0.25">
      <c r="A4519" s="356">
        <v>39290</v>
      </c>
      <c r="B4519" s="16" t="s">
        <v>4070</v>
      </c>
      <c r="C4519" s="16" t="s">
        <v>23</v>
      </c>
      <c r="D4519" s="16" t="s">
        <v>27</v>
      </c>
      <c r="E4519" s="188" t="s">
        <v>9564</v>
      </c>
    </row>
    <row r="4520" spans="1:5" x14ac:dyDescent="0.25">
      <c r="A4520" s="356">
        <v>39291</v>
      </c>
      <c r="B4520" s="16" t="s">
        <v>4071</v>
      </c>
      <c r="C4520" s="16" t="s">
        <v>23</v>
      </c>
      <c r="D4520" s="16" t="s">
        <v>27</v>
      </c>
      <c r="E4520" s="188" t="s">
        <v>9565</v>
      </c>
    </row>
    <row r="4521" spans="1:5" x14ac:dyDescent="0.25">
      <c r="A4521" s="356">
        <v>20174</v>
      </c>
      <c r="B4521" s="16" t="s">
        <v>4072</v>
      </c>
      <c r="C4521" s="16" t="s">
        <v>23</v>
      </c>
      <c r="D4521" s="16" t="s">
        <v>24</v>
      </c>
      <c r="E4521" s="188" t="s">
        <v>6681</v>
      </c>
    </row>
    <row r="4522" spans="1:5" x14ac:dyDescent="0.25">
      <c r="A4522" s="356">
        <v>41892</v>
      </c>
      <c r="B4522" s="16" t="s">
        <v>4073</v>
      </c>
      <c r="C4522" s="16" t="s">
        <v>23</v>
      </c>
      <c r="D4522" s="16" t="s">
        <v>27</v>
      </c>
      <c r="E4522" s="188" t="s">
        <v>9566</v>
      </c>
    </row>
    <row r="4523" spans="1:5" x14ac:dyDescent="0.25">
      <c r="A4523" s="356">
        <v>7048</v>
      </c>
      <c r="B4523" s="16" t="s">
        <v>4074</v>
      </c>
      <c r="C4523" s="16" t="s">
        <v>23</v>
      </c>
      <c r="D4523" s="16" t="s">
        <v>27</v>
      </c>
      <c r="E4523" s="188" t="s">
        <v>9567</v>
      </c>
    </row>
    <row r="4524" spans="1:5" x14ac:dyDescent="0.25">
      <c r="A4524" s="356">
        <v>7088</v>
      </c>
      <c r="B4524" s="16" t="s">
        <v>4075</v>
      </c>
      <c r="C4524" s="16" t="s">
        <v>23</v>
      </c>
      <c r="D4524" s="16" t="s">
        <v>27</v>
      </c>
      <c r="E4524" s="188" t="s">
        <v>9568</v>
      </c>
    </row>
    <row r="4525" spans="1:5" x14ac:dyDescent="0.25">
      <c r="A4525" s="356">
        <v>20179</v>
      </c>
      <c r="B4525" s="16" t="s">
        <v>9569</v>
      </c>
      <c r="C4525" s="16" t="s">
        <v>23</v>
      </c>
      <c r="D4525" s="16" t="s">
        <v>24</v>
      </c>
      <c r="E4525" s="188" t="s">
        <v>6690</v>
      </c>
    </row>
    <row r="4526" spans="1:5" x14ac:dyDescent="0.25">
      <c r="A4526" s="356">
        <v>20178</v>
      </c>
      <c r="B4526" s="16" t="s">
        <v>9570</v>
      </c>
      <c r="C4526" s="16" t="s">
        <v>23</v>
      </c>
      <c r="D4526" s="16" t="s">
        <v>24</v>
      </c>
      <c r="E4526" s="188" t="s">
        <v>8693</v>
      </c>
    </row>
    <row r="4527" spans="1:5" x14ac:dyDescent="0.25">
      <c r="A4527" s="356">
        <v>20180</v>
      </c>
      <c r="B4527" s="16" t="s">
        <v>9571</v>
      </c>
      <c r="C4527" s="16" t="s">
        <v>23</v>
      </c>
      <c r="D4527" s="16" t="s">
        <v>24</v>
      </c>
      <c r="E4527" s="188" t="s">
        <v>9078</v>
      </c>
    </row>
    <row r="4528" spans="1:5" x14ac:dyDescent="0.25">
      <c r="A4528" s="356">
        <v>20181</v>
      </c>
      <c r="B4528" s="16" t="s">
        <v>9572</v>
      </c>
      <c r="C4528" s="16" t="s">
        <v>23</v>
      </c>
      <c r="D4528" s="16" t="s">
        <v>24</v>
      </c>
      <c r="E4528" s="188" t="s">
        <v>9573</v>
      </c>
    </row>
    <row r="4529" spans="1:5" x14ac:dyDescent="0.25">
      <c r="A4529" s="356">
        <v>20177</v>
      </c>
      <c r="B4529" s="16" t="s">
        <v>9574</v>
      </c>
      <c r="C4529" s="16" t="s">
        <v>23</v>
      </c>
      <c r="D4529" s="16" t="s">
        <v>24</v>
      </c>
      <c r="E4529" s="188" t="s">
        <v>7101</v>
      </c>
    </row>
    <row r="4530" spans="1:5" x14ac:dyDescent="0.25">
      <c r="A4530" s="356">
        <v>7082</v>
      </c>
      <c r="B4530" s="16" t="s">
        <v>4076</v>
      </c>
      <c r="C4530" s="16" t="s">
        <v>23</v>
      </c>
      <c r="D4530" s="16" t="s">
        <v>27</v>
      </c>
      <c r="E4530" s="188" t="s">
        <v>9575</v>
      </c>
    </row>
    <row r="4531" spans="1:5" x14ac:dyDescent="0.25">
      <c r="A4531" s="356">
        <v>42707</v>
      </c>
      <c r="B4531" s="16" t="s">
        <v>4077</v>
      </c>
      <c r="C4531" s="16" t="s">
        <v>23</v>
      </c>
      <c r="D4531" s="16" t="s">
        <v>27</v>
      </c>
      <c r="E4531" s="188" t="s">
        <v>7371</v>
      </c>
    </row>
    <row r="4532" spans="1:5" x14ac:dyDescent="0.25">
      <c r="A4532" s="356">
        <v>7069</v>
      </c>
      <c r="B4532" s="16" t="s">
        <v>4078</v>
      </c>
      <c r="C4532" s="16" t="s">
        <v>23</v>
      </c>
      <c r="D4532" s="16" t="s">
        <v>27</v>
      </c>
      <c r="E4532" s="188" t="s">
        <v>9576</v>
      </c>
    </row>
    <row r="4533" spans="1:5" x14ac:dyDescent="0.25">
      <c r="A4533" s="356">
        <v>42708</v>
      </c>
      <c r="B4533" s="16" t="s">
        <v>4079</v>
      </c>
      <c r="C4533" s="16" t="s">
        <v>23</v>
      </c>
      <c r="D4533" s="16" t="s">
        <v>27</v>
      </c>
      <c r="E4533" s="188" t="s">
        <v>9577</v>
      </c>
    </row>
    <row r="4534" spans="1:5" x14ac:dyDescent="0.25">
      <c r="A4534" s="356">
        <v>7070</v>
      </c>
      <c r="B4534" s="16" t="s">
        <v>4080</v>
      </c>
      <c r="C4534" s="16" t="s">
        <v>23</v>
      </c>
      <c r="D4534" s="16" t="s">
        <v>27</v>
      </c>
      <c r="E4534" s="188" t="s">
        <v>9578</v>
      </c>
    </row>
    <row r="4535" spans="1:5" x14ac:dyDescent="0.25">
      <c r="A4535" s="356">
        <v>42709</v>
      </c>
      <c r="B4535" s="16" t="s">
        <v>4081</v>
      </c>
      <c r="C4535" s="16" t="s">
        <v>23</v>
      </c>
      <c r="D4535" s="16" t="s">
        <v>27</v>
      </c>
      <c r="E4535" s="188" t="s">
        <v>9579</v>
      </c>
    </row>
    <row r="4536" spans="1:5" x14ac:dyDescent="0.25">
      <c r="A4536" s="356">
        <v>42710</v>
      </c>
      <c r="B4536" s="16" t="s">
        <v>4082</v>
      </c>
      <c r="C4536" s="16" t="s">
        <v>23</v>
      </c>
      <c r="D4536" s="16" t="s">
        <v>27</v>
      </c>
      <c r="E4536" s="188" t="s">
        <v>9580</v>
      </c>
    </row>
    <row r="4537" spans="1:5" x14ac:dyDescent="0.25">
      <c r="A4537" s="356">
        <v>42716</v>
      </c>
      <c r="B4537" s="16" t="s">
        <v>4083</v>
      </c>
      <c r="C4537" s="16" t="s">
        <v>23</v>
      </c>
      <c r="D4537" s="16" t="s">
        <v>27</v>
      </c>
      <c r="E4537" s="188" t="s">
        <v>9581</v>
      </c>
    </row>
    <row r="4538" spans="1:5" x14ac:dyDescent="0.25">
      <c r="A4538" s="356">
        <v>20172</v>
      </c>
      <c r="B4538" s="16" t="s">
        <v>4084</v>
      </c>
      <c r="C4538" s="16" t="s">
        <v>23</v>
      </c>
      <c r="D4538" s="16" t="s">
        <v>27</v>
      </c>
      <c r="E4538" s="188" t="s">
        <v>9582</v>
      </c>
    </row>
    <row r="4539" spans="1:5" x14ac:dyDescent="0.25">
      <c r="A4539" s="356">
        <v>40945</v>
      </c>
      <c r="B4539" s="16" t="s">
        <v>4085</v>
      </c>
      <c r="C4539" s="16" t="s">
        <v>29</v>
      </c>
      <c r="D4539" s="16" t="s">
        <v>24</v>
      </c>
      <c r="E4539" s="188" t="s">
        <v>5830</v>
      </c>
    </row>
    <row r="4540" spans="1:5" x14ac:dyDescent="0.25">
      <c r="A4540" s="356">
        <v>40946</v>
      </c>
      <c r="B4540" s="16" t="s">
        <v>4086</v>
      </c>
      <c r="C4540" s="16" t="s">
        <v>206</v>
      </c>
      <c r="D4540" s="16" t="s">
        <v>24</v>
      </c>
      <c r="E4540" s="188" t="s">
        <v>9583</v>
      </c>
    </row>
    <row r="4541" spans="1:5" x14ac:dyDescent="0.25">
      <c r="A4541" s="356">
        <v>7153</v>
      </c>
      <c r="B4541" s="16" t="s">
        <v>4087</v>
      </c>
      <c r="C4541" s="16" t="s">
        <v>29</v>
      </c>
      <c r="D4541" s="16" t="s">
        <v>24</v>
      </c>
      <c r="E4541" s="188" t="s">
        <v>6862</v>
      </c>
    </row>
    <row r="4542" spans="1:5" x14ac:dyDescent="0.25">
      <c r="A4542" s="356">
        <v>41089</v>
      </c>
      <c r="B4542" s="16" t="s">
        <v>4088</v>
      </c>
      <c r="C4542" s="16" t="s">
        <v>206</v>
      </c>
      <c r="D4542" s="16" t="s">
        <v>24</v>
      </c>
      <c r="E4542" s="188" t="s">
        <v>9584</v>
      </c>
    </row>
    <row r="4543" spans="1:5" x14ac:dyDescent="0.25">
      <c r="A4543" s="356">
        <v>40943</v>
      </c>
      <c r="B4543" s="16" t="s">
        <v>4089</v>
      </c>
      <c r="C4543" s="16" t="s">
        <v>29</v>
      </c>
      <c r="D4543" s="16" t="s">
        <v>24</v>
      </c>
      <c r="E4543" s="188" t="s">
        <v>7847</v>
      </c>
    </row>
    <row r="4544" spans="1:5" x14ac:dyDescent="0.25">
      <c r="A4544" s="356">
        <v>40944</v>
      </c>
      <c r="B4544" s="16" t="s">
        <v>4090</v>
      </c>
      <c r="C4544" s="16" t="s">
        <v>206</v>
      </c>
      <c r="D4544" s="16" t="s">
        <v>24</v>
      </c>
      <c r="E4544" s="188" t="s">
        <v>9585</v>
      </c>
    </row>
    <row r="4545" spans="1:5" x14ac:dyDescent="0.25">
      <c r="A4545" s="356">
        <v>6175</v>
      </c>
      <c r="B4545" s="16" t="s">
        <v>4091</v>
      </c>
      <c r="C4545" s="16" t="s">
        <v>29</v>
      </c>
      <c r="D4545" s="16" t="s">
        <v>24</v>
      </c>
      <c r="E4545" s="188" t="s">
        <v>6701</v>
      </c>
    </row>
    <row r="4546" spans="1:5" x14ac:dyDescent="0.25">
      <c r="A4546" s="356">
        <v>41092</v>
      </c>
      <c r="B4546" s="16" t="s">
        <v>4092</v>
      </c>
      <c r="C4546" s="16" t="s">
        <v>206</v>
      </c>
      <c r="D4546" s="16" t="s">
        <v>24</v>
      </c>
      <c r="E4546" s="188" t="s">
        <v>9586</v>
      </c>
    </row>
    <row r="4547" spans="1:5" x14ac:dyDescent="0.25">
      <c r="A4547" s="356">
        <v>37712</v>
      </c>
      <c r="B4547" s="16" t="s">
        <v>4093</v>
      </c>
      <c r="C4547" s="16" t="s">
        <v>26</v>
      </c>
      <c r="D4547" s="16" t="s">
        <v>27</v>
      </c>
      <c r="E4547" s="188" t="s">
        <v>6702</v>
      </c>
    </row>
    <row r="4548" spans="1:5" x14ac:dyDescent="0.25">
      <c r="A4548" s="356">
        <v>34547</v>
      </c>
      <c r="B4548" s="16" t="s">
        <v>4094</v>
      </c>
      <c r="C4548" s="16" t="s">
        <v>44</v>
      </c>
      <c r="D4548" s="16" t="s">
        <v>24</v>
      </c>
      <c r="E4548" s="188" t="s">
        <v>5671</v>
      </c>
    </row>
    <row r="4549" spans="1:5" x14ac:dyDescent="0.25">
      <c r="A4549" s="356">
        <v>34548</v>
      </c>
      <c r="B4549" s="16" t="s">
        <v>4095</v>
      </c>
      <c r="C4549" s="16" t="s">
        <v>44</v>
      </c>
      <c r="D4549" s="16" t="s">
        <v>24</v>
      </c>
      <c r="E4549" s="188" t="s">
        <v>8386</v>
      </c>
    </row>
    <row r="4550" spans="1:5" x14ac:dyDescent="0.25">
      <c r="A4550" s="356">
        <v>34558</v>
      </c>
      <c r="B4550" s="16" t="s">
        <v>4096</v>
      </c>
      <c r="C4550" s="16" t="s">
        <v>44</v>
      </c>
      <c r="D4550" s="16" t="s">
        <v>24</v>
      </c>
      <c r="E4550" s="188" t="s">
        <v>7387</v>
      </c>
    </row>
    <row r="4551" spans="1:5" x14ac:dyDescent="0.25">
      <c r="A4551" s="356">
        <v>34550</v>
      </c>
      <c r="B4551" s="16" t="s">
        <v>4097</v>
      </c>
      <c r="C4551" s="16" t="s">
        <v>44</v>
      </c>
      <c r="D4551" s="16" t="s">
        <v>24</v>
      </c>
      <c r="E4551" s="188" t="s">
        <v>5452</v>
      </c>
    </row>
    <row r="4552" spans="1:5" x14ac:dyDescent="0.25">
      <c r="A4552" s="356">
        <v>34557</v>
      </c>
      <c r="B4552" s="16" t="s">
        <v>4098</v>
      </c>
      <c r="C4552" s="16" t="s">
        <v>44</v>
      </c>
      <c r="D4552" s="16" t="s">
        <v>24</v>
      </c>
      <c r="E4552" s="188" t="s">
        <v>5734</v>
      </c>
    </row>
    <row r="4553" spans="1:5" x14ac:dyDescent="0.25">
      <c r="A4553" s="356">
        <v>37411</v>
      </c>
      <c r="B4553" s="16" t="s">
        <v>4099</v>
      </c>
      <c r="C4553" s="16" t="s">
        <v>26</v>
      </c>
      <c r="D4553" s="16" t="s">
        <v>24</v>
      </c>
      <c r="E4553" s="188" t="s">
        <v>6290</v>
      </c>
    </row>
    <row r="4554" spans="1:5" x14ac:dyDescent="0.25">
      <c r="A4554" s="356">
        <v>39508</v>
      </c>
      <c r="B4554" s="16" t="s">
        <v>4100</v>
      </c>
      <c r="C4554" s="16" t="s">
        <v>26</v>
      </c>
      <c r="D4554" s="16" t="s">
        <v>24</v>
      </c>
      <c r="E4554" s="188" t="s">
        <v>8334</v>
      </c>
    </row>
    <row r="4555" spans="1:5" x14ac:dyDescent="0.25">
      <c r="A4555" s="356">
        <v>39507</v>
      </c>
      <c r="B4555" s="16" t="s">
        <v>4101</v>
      </c>
      <c r="C4555" s="16" t="s">
        <v>26</v>
      </c>
      <c r="D4555" s="16" t="s">
        <v>24</v>
      </c>
      <c r="E4555" s="188" t="s">
        <v>5640</v>
      </c>
    </row>
    <row r="4556" spans="1:5" x14ac:dyDescent="0.25">
      <c r="A4556" s="356">
        <v>7155</v>
      </c>
      <c r="B4556" s="16" t="s">
        <v>4102</v>
      </c>
      <c r="C4556" s="16" t="s">
        <v>26</v>
      </c>
      <c r="D4556" s="16" t="s">
        <v>24</v>
      </c>
      <c r="E4556" s="188" t="s">
        <v>8946</v>
      </c>
    </row>
    <row r="4557" spans="1:5" x14ac:dyDescent="0.25">
      <c r="A4557" s="356">
        <v>42406</v>
      </c>
      <c r="B4557" s="16" t="s">
        <v>4103</v>
      </c>
      <c r="C4557" s="16" t="s">
        <v>26</v>
      </c>
      <c r="D4557" s="16" t="s">
        <v>24</v>
      </c>
      <c r="E4557" s="188" t="s">
        <v>6678</v>
      </c>
    </row>
    <row r="4558" spans="1:5" x14ac:dyDescent="0.25">
      <c r="A4558" s="356">
        <v>7156</v>
      </c>
      <c r="B4558" s="16" t="s">
        <v>4104</v>
      </c>
      <c r="C4558" s="16" t="s">
        <v>26</v>
      </c>
      <c r="D4558" s="16" t="s">
        <v>33</v>
      </c>
      <c r="E4558" s="188" t="s">
        <v>9587</v>
      </c>
    </row>
    <row r="4559" spans="1:5" x14ac:dyDescent="0.25">
      <c r="A4559" s="356">
        <v>43127</v>
      </c>
      <c r="B4559" s="16" t="s">
        <v>4105</v>
      </c>
      <c r="C4559" s="16" t="s">
        <v>26</v>
      </c>
      <c r="D4559" s="16" t="s">
        <v>24</v>
      </c>
      <c r="E4559" s="188" t="s">
        <v>8714</v>
      </c>
    </row>
    <row r="4560" spans="1:5" x14ac:dyDescent="0.25">
      <c r="A4560" s="356">
        <v>10917</v>
      </c>
      <c r="B4560" s="16" t="s">
        <v>4106</v>
      </c>
      <c r="C4560" s="16" t="s">
        <v>26</v>
      </c>
      <c r="D4560" s="16" t="s">
        <v>24</v>
      </c>
      <c r="E4560" s="188" t="s">
        <v>5969</v>
      </c>
    </row>
    <row r="4561" spans="1:5" x14ac:dyDescent="0.25">
      <c r="A4561" s="356">
        <v>21141</v>
      </c>
      <c r="B4561" s="16" t="s">
        <v>4107</v>
      </c>
      <c r="C4561" s="16" t="s">
        <v>26</v>
      </c>
      <c r="D4561" s="16" t="s">
        <v>24</v>
      </c>
      <c r="E4561" s="188" t="s">
        <v>6135</v>
      </c>
    </row>
    <row r="4562" spans="1:5" x14ac:dyDescent="0.25">
      <c r="A4562" s="356">
        <v>39509</v>
      </c>
      <c r="B4562" s="16" t="s">
        <v>4108</v>
      </c>
      <c r="C4562" s="16" t="s">
        <v>26</v>
      </c>
      <c r="D4562" s="16" t="s">
        <v>24</v>
      </c>
      <c r="E4562" s="188" t="s">
        <v>5564</v>
      </c>
    </row>
    <row r="4563" spans="1:5" x14ac:dyDescent="0.25">
      <c r="A4563" s="356">
        <v>25988</v>
      </c>
      <c r="B4563" s="16" t="s">
        <v>4109</v>
      </c>
      <c r="C4563" s="16" t="s">
        <v>26</v>
      </c>
      <c r="D4563" s="16" t="s">
        <v>24</v>
      </c>
      <c r="E4563" s="188" t="s">
        <v>6668</v>
      </c>
    </row>
    <row r="4564" spans="1:5" x14ac:dyDescent="0.25">
      <c r="A4564" s="356">
        <v>7167</v>
      </c>
      <c r="B4564" s="16" t="s">
        <v>4110</v>
      </c>
      <c r="C4564" s="16" t="s">
        <v>26</v>
      </c>
      <c r="D4564" s="16" t="s">
        <v>24</v>
      </c>
      <c r="E4564" s="188" t="s">
        <v>6557</v>
      </c>
    </row>
    <row r="4565" spans="1:5" x14ac:dyDescent="0.25">
      <c r="A4565" s="356">
        <v>10928</v>
      </c>
      <c r="B4565" s="16" t="s">
        <v>4111</v>
      </c>
      <c r="C4565" s="16" t="s">
        <v>26</v>
      </c>
      <c r="D4565" s="16" t="s">
        <v>24</v>
      </c>
      <c r="E4565" s="188" t="s">
        <v>5937</v>
      </c>
    </row>
    <row r="4566" spans="1:5" x14ac:dyDescent="0.25">
      <c r="A4566" s="356">
        <v>10933</v>
      </c>
      <c r="B4566" s="16" t="s">
        <v>4112</v>
      </c>
      <c r="C4566" s="16" t="s">
        <v>26</v>
      </c>
      <c r="D4566" s="16" t="s">
        <v>24</v>
      </c>
      <c r="E4566" s="188" t="s">
        <v>6280</v>
      </c>
    </row>
    <row r="4567" spans="1:5" x14ac:dyDescent="0.25">
      <c r="A4567" s="356">
        <v>7158</v>
      </c>
      <c r="B4567" s="16" t="s">
        <v>4113</v>
      </c>
      <c r="C4567" s="16" t="s">
        <v>26</v>
      </c>
      <c r="D4567" s="16" t="s">
        <v>33</v>
      </c>
      <c r="E4567" s="188" t="s">
        <v>6406</v>
      </c>
    </row>
    <row r="4568" spans="1:5" x14ac:dyDescent="0.25">
      <c r="A4568" s="356">
        <v>10927</v>
      </c>
      <c r="B4568" s="16" t="s">
        <v>4114</v>
      </c>
      <c r="C4568" s="16" t="s">
        <v>26</v>
      </c>
      <c r="D4568" s="16" t="s">
        <v>24</v>
      </c>
      <c r="E4568" s="188" t="s">
        <v>9588</v>
      </c>
    </row>
    <row r="4569" spans="1:5" x14ac:dyDescent="0.25">
      <c r="A4569" s="356">
        <v>7162</v>
      </c>
      <c r="B4569" s="16" t="s">
        <v>4115</v>
      </c>
      <c r="C4569" s="16" t="s">
        <v>26</v>
      </c>
      <c r="D4569" s="16" t="s">
        <v>24</v>
      </c>
      <c r="E4569" s="188" t="s">
        <v>9589</v>
      </c>
    </row>
    <row r="4570" spans="1:5" x14ac:dyDescent="0.25">
      <c r="A4570" s="356">
        <v>10932</v>
      </c>
      <c r="B4570" s="16" t="s">
        <v>4116</v>
      </c>
      <c r="C4570" s="16" t="s">
        <v>26</v>
      </c>
      <c r="D4570" s="16" t="s">
        <v>24</v>
      </c>
      <c r="E4570" s="188" t="s">
        <v>6746</v>
      </c>
    </row>
    <row r="4571" spans="1:5" x14ac:dyDescent="0.25">
      <c r="A4571" s="356">
        <v>10937</v>
      </c>
      <c r="B4571" s="16" t="s">
        <v>4117</v>
      </c>
      <c r="C4571" s="16" t="s">
        <v>26</v>
      </c>
      <c r="D4571" s="16" t="s">
        <v>24</v>
      </c>
      <c r="E4571" s="188" t="s">
        <v>6841</v>
      </c>
    </row>
    <row r="4572" spans="1:5" x14ac:dyDescent="0.25">
      <c r="A4572" s="356">
        <v>10935</v>
      </c>
      <c r="B4572" s="16" t="s">
        <v>4118</v>
      </c>
      <c r="C4572" s="16" t="s">
        <v>26</v>
      </c>
      <c r="D4572" s="16" t="s">
        <v>24</v>
      </c>
      <c r="E4572" s="188" t="s">
        <v>5606</v>
      </c>
    </row>
    <row r="4573" spans="1:5" x14ac:dyDescent="0.25">
      <c r="A4573" s="356">
        <v>10931</v>
      </c>
      <c r="B4573" s="16" t="s">
        <v>4119</v>
      </c>
      <c r="C4573" s="16" t="s">
        <v>26</v>
      </c>
      <c r="D4573" s="16" t="s">
        <v>24</v>
      </c>
      <c r="E4573" s="188" t="s">
        <v>9590</v>
      </c>
    </row>
    <row r="4574" spans="1:5" x14ac:dyDescent="0.25">
      <c r="A4574" s="356">
        <v>7164</v>
      </c>
      <c r="B4574" s="16" t="s">
        <v>4120</v>
      </c>
      <c r="C4574" s="16" t="s">
        <v>26</v>
      </c>
      <c r="D4574" s="16" t="s">
        <v>24</v>
      </c>
      <c r="E4574" s="188" t="s">
        <v>8130</v>
      </c>
    </row>
    <row r="4575" spans="1:5" x14ac:dyDescent="0.25">
      <c r="A4575" s="356">
        <v>36887</v>
      </c>
      <c r="B4575" s="16" t="s">
        <v>4121</v>
      </c>
      <c r="C4575" s="16" t="s">
        <v>26</v>
      </c>
      <c r="D4575" s="16" t="s">
        <v>24</v>
      </c>
      <c r="E4575" s="188" t="s">
        <v>5741</v>
      </c>
    </row>
    <row r="4576" spans="1:5" x14ac:dyDescent="0.25">
      <c r="A4576" s="356">
        <v>34630</v>
      </c>
      <c r="B4576" s="16" t="s">
        <v>4122</v>
      </c>
      <c r="C4576" s="16" t="s">
        <v>23</v>
      </c>
      <c r="D4576" s="16" t="s">
        <v>27</v>
      </c>
      <c r="E4576" s="188" t="s">
        <v>6704</v>
      </c>
    </row>
    <row r="4577" spans="1:5" x14ac:dyDescent="0.25">
      <c r="A4577" s="356">
        <v>7161</v>
      </c>
      <c r="B4577" s="16" t="s">
        <v>4123</v>
      </c>
      <c r="C4577" s="16" t="s">
        <v>26</v>
      </c>
      <c r="D4577" s="16" t="s">
        <v>24</v>
      </c>
      <c r="E4577" s="188" t="s">
        <v>6778</v>
      </c>
    </row>
    <row r="4578" spans="1:5" x14ac:dyDescent="0.25">
      <c r="A4578" s="356">
        <v>7170</v>
      </c>
      <c r="B4578" s="16" t="s">
        <v>4124</v>
      </c>
      <c r="C4578" s="16" t="s">
        <v>26</v>
      </c>
      <c r="D4578" s="16" t="s">
        <v>24</v>
      </c>
      <c r="E4578" s="188" t="s">
        <v>6705</v>
      </c>
    </row>
    <row r="4579" spans="1:5" x14ac:dyDescent="0.25">
      <c r="A4579" s="356">
        <v>37524</v>
      </c>
      <c r="B4579" s="16" t="s">
        <v>4125</v>
      </c>
      <c r="C4579" s="16" t="s">
        <v>44</v>
      </c>
      <c r="D4579" s="16" t="s">
        <v>33</v>
      </c>
      <c r="E4579" s="188" t="s">
        <v>5688</v>
      </c>
    </row>
    <row r="4580" spans="1:5" x14ac:dyDescent="0.25">
      <c r="A4580" s="356">
        <v>37525</v>
      </c>
      <c r="B4580" s="16" t="s">
        <v>4126</v>
      </c>
      <c r="C4580" s="16" t="s">
        <v>44</v>
      </c>
      <c r="D4580" s="16" t="s">
        <v>24</v>
      </c>
      <c r="E4580" s="188" t="s">
        <v>5858</v>
      </c>
    </row>
    <row r="4581" spans="1:5" x14ac:dyDescent="0.25">
      <c r="A4581" s="356">
        <v>36789</v>
      </c>
      <c r="B4581" s="16" t="s">
        <v>4127</v>
      </c>
      <c r="C4581" s="16" t="s">
        <v>23</v>
      </c>
      <c r="D4581" s="16" t="s">
        <v>24</v>
      </c>
      <c r="E4581" s="188" t="s">
        <v>5841</v>
      </c>
    </row>
    <row r="4582" spans="1:5" x14ac:dyDescent="0.25">
      <c r="A4582" s="356">
        <v>7173</v>
      </c>
      <c r="B4582" s="16" t="s">
        <v>4128</v>
      </c>
      <c r="C4582" s="16" t="s">
        <v>492</v>
      </c>
      <c r="D4582" s="16" t="s">
        <v>33</v>
      </c>
      <c r="E4582" s="188" t="s">
        <v>9591</v>
      </c>
    </row>
    <row r="4583" spans="1:5" x14ac:dyDescent="0.25">
      <c r="A4583" s="356">
        <v>7175</v>
      </c>
      <c r="B4583" s="16" t="s">
        <v>4129</v>
      </c>
      <c r="C4583" s="16" t="s">
        <v>23</v>
      </c>
      <c r="D4583" s="16" t="s">
        <v>24</v>
      </c>
      <c r="E4583" s="188" t="s">
        <v>5459</v>
      </c>
    </row>
    <row r="4584" spans="1:5" x14ac:dyDescent="0.25">
      <c r="A4584" s="356">
        <v>40741</v>
      </c>
      <c r="B4584" s="16" t="s">
        <v>6706</v>
      </c>
      <c r="C4584" s="16" t="s">
        <v>23</v>
      </c>
      <c r="D4584" s="16" t="s">
        <v>24</v>
      </c>
      <c r="E4584" s="188" t="s">
        <v>5808</v>
      </c>
    </row>
    <row r="4585" spans="1:5" x14ac:dyDescent="0.25">
      <c r="A4585" s="356">
        <v>7184</v>
      </c>
      <c r="B4585" s="16" t="s">
        <v>4130</v>
      </c>
      <c r="C4585" s="16" t="s">
        <v>26</v>
      </c>
      <c r="D4585" s="16" t="s">
        <v>27</v>
      </c>
      <c r="E4585" s="188" t="s">
        <v>6775</v>
      </c>
    </row>
    <row r="4586" spans="1:5" x14ac:dyDescent="0.25">
      <c r="A4586" s="356">
        <v>34458</v>
      </c>
      <c r="B4586" s="16" t="s">
        <v>4131</v>
      </c>
      <c r="C4586" s="16" t="s">
        <v>23</v>
      </c>
      <c r="D4586" s="16" t="s">
        <v>24</v>
      </c>
      <c r="E4586" s="188" t="s">
        <v>9592</v>
      </c>
    </row>
    <row r="4587" spans="1:5" x14ac:dyDescent="0.25">
      <c r="A4587" s="356">
        <v>34464</v>
      </c>
      <c r="B4587" s="16" t="s">
        <v>4132</v>
      </c>
      <c r="C4587" s="16" t="s">
        <v>23</v>
      </c>
      <c r="D4587" s="16" t="s">
        <v>24</v>
      </c>
      <c r="E4587" s="188" t="s">
        <v>9593</v>
      </c>
    </row>
    <row r="4588" spans="1:5" x14ac:dyDescent="0.25">
      <c r="A4588" s="356">
        <v>34468</v>
      </c>
      <c r="B4588" s="16" t="s">
        <v>4133</v>
      </c>
      <c r="C4588" s="16" t="s">
        <v>23</v>
      </c>
      <c r="D4588" s="16" t="s">
        <v>24</v>
      </c>
      <c r="E4588" s="188" t="s">
        <v>9594</v>
      </c>
    </row>
    <row r="4589" spans="1:5" x14ac:dyDescent="0.25">
      <c r="A4589" s="356">
        <v>34473</v>
      </c>
      <c r="B4589" s="16" t="s">
        <v>4134</v>
      </c>
      <c r="C4589" s="16" t="s">
        <v>23</v>
      </c>
      <c r="D4589" s="16" t="s">
        <v>24</v>
      </c>
      <c r="E4589" s="188" t="s">
        <v>9595</v>
      </c>
    </row>
    <row r="4590" spans="1:5" x14ac:dyDescent="0.25">
      <c r="A4590" s="356">
        <v>34480</v>
      </c>
      <c r="B4590" s="16" t="s">
        <v>4135</v>
      </c>
      <c r="C4590" s="16" t="s">
        <v>23</v>
      </c>
      <c r="D4590" s="16" t="s">
        <v>24</v>
      </c>
      <c r="E4590" s="188" t="s">
        <v>9596</v>
      </c>
    </row>
    <row r="4591" spans="1:5" x14ac:dyDescent="0.25">
      <c r="A4591" s="356">
        <v>34486</v>
      </c>
      <c r="B4591" s="16" t="s">
        <v>4136</v>
      </c>
      <c r="C4591" s="16" t="s">
        <v>23</v>
      </c>
      <c r="D4591" s="16" t="s">
        <v>24</v>
      </c>
      <c r="E4591" s="188" t="s">
        <v>9597</v>
      </c>
    </row>
    <row r="4592" spans="1:5" x14ac:dyDescent="0.25">
      <c r="A4592" s="356">
        <v>7202</v>
      </c>
      <c r="B4592" s="16" t="s">
        <v>4137</v>
      </c>
      <c r="C4592" s="16" t="s">
        <v>26</v>
      </c>
      <c r="D4592" s="16" t="s">
        <v>24</v>
      </c>
      <c r="E4592" s="188" t="s">
        <v>9598</v>
      </c>
    </row>
    <row r="4593" spans="1:5" x14ac:dyDescent="0.25">
      <c r="A4593" s="356">
        <v>7190</v>
      </c>
      <c r="B4593" s="16" t="s">
        <v>4138</v>
      </c>
      <c r="C4593" s="16" t="s">
        <v>23</v>
      </c>
      <c r="D4593" s="16" t="s">
        <v>24</v>
      </c>
      <c r="E4593" s="188" t="s">
        <v>8945</v>
      </c>
    </row>
    <row r="4594" spans="1:5" x14ac:dyDescent="0.25">
      <c r="A4594" s="356">
        <v>34417</v>
      </c>
      <c r="B4594" s="16" t="s">
        <v>4139</v>
      </c>
      <c r="C4594" s="16" t="s">
        <v>23</v>
      </c>
      <c r="D4594" s="16" t="s">
        <v>24</v>
      </c>
      <c r="E4594" s="188" t="s">
        <v>7102</v>
      </c>
    </row>
    <row r="4595" spans="1:5" x14ac:dyDescent="0.25">
      <c r="A4595" s="356">
        <v>7191</v>
      </c>
      <c r="B4595" s="16" t="s">
        <v>4140</v>
      </c>
      <c r="C4595" s="16" t="s">
        <v>23</v>
      </c>
      <c r="D4595" s="16" t="s">
        <v>24</v>
      </c>
      <c r="E4595" s="188" t="s">
        <v>9599</v>
      </c>
    </row>
    <row r="4596" spans="1:5" x14ac:dyDescent="0.25">
      <c r="A4596" s="356">
        <v>7213</v>
      </c>
      <c r="B4596" s="16" t="s">
        <v>4140</v>
      </c>
      <c r="C4596" s="16" t="s">
        <v>26</v>
      </c>
      <c r="D4596" s="16" t="s">
        <v>24</v>
      </c>
      <c r="E4596" s="188" t="s">
        <v>5559</v>
      </c>
    </row>
    <row r="4597" spans="1:5" x14ac:dyDescent="0.25">
      <c r="A4597" s="356">
        <v>7195</v>
      </c>
      <c r="B4597" s="16" t="s">
        <v>4141</v>
      </c>
      <c r="C4597" s="16" t="s">
        <v>23</v>
      </c>
      <c r="D4597" s="16" t="s">
        <v>24</v>
      </c>
      <c r="E4597" s="188" t="s">
        <v>9600</v>
      </c>
    </row>
    <row r="4598" spans="1:5" x14ac:dyDescent="0.25">
      <c r="A4598" s="356">
        <v>7186</v>
      </c>
      <c r="B4598" s="16" t="s">
        <v>4142</v>
      </c>
      <c r="C4598" s="16" t="s">
        <v>23</v>
      </c>
      <c r="D4598" s="16" t="s">
        <v>33</v>
      </c>
      <c r="E4598" s="188" t="s">
        <v>7313</v>
      </c>
    </row>
    <row r="4599" spans="1:5" x14ac:dyDescent="0.25">
      <c r="A4599" s="356">
        <v>7194</v>
      </c>
      <c r="B4599" s="16" t="s">
        <v>4143</v>
      </c>
      <c r="C4599" s="16" t="s">
        <v>26</v>
      </c>
      <c r="D4599" s="16" t="s">
        <v>24</v>
      </c>
      <c r="E4599" s="188" t="s">
        <v>9601</v>
      </c>
    </row>
    <row r="4600" spans="1:5" x14ac:dyDescent="0.25">
      <c r="A4600" s="356">
        <v>7207</v>
      </c>
      <c r="B4600" s="16" t="s">
        <v>4143</v>
      </c>
      <c r="C4600" s="16" t="s">
        <v>23</v>
      </c>
      <c r="D4600" s="16" t="s">
        <v>24</v>
      </c>
      <c r="E4600" s="188" t="s">
        <v>8389</v>
      </c>
    </row>
    <row r="4601" spans="1:5" x14ac:dyDescent="0.25">
      <c r="A4601" s="356">
        <v>7197</v>
      </c>
      <c r="B4601" s="16" t="s">
        <v>4144</v>
      </c>
      <c r="C4601" s="16" t="s">
        <v>23</v>
      </c>
      <c r="D4601" s="16" t="s">
        <v>24</v>
      </c>
      <c r="E4601" s="188" t="s">
        <v>9602</v>
      </c>
    </row>
    <row r="4602" spans="1:5" x14ac:dyDescent="0.25">
      <c r="A4602" s="356">
        <v>7192</v>
      </c>
      <c r="B4602" s="16" t="s">
        <v>4145</v>
      </c>
      <c r="C4602" s="16" t="s">
        <v>23</v>
      </c>
      <c r="D4602" s="16" t="s">
        <v>24</v>
      </c>
      <c r="E4602" s="188" t="s">
        <v>9603</v>
      </c>
    </row>
    <row r="4603" spans="1:5" x14ac:dyDescent="0.25">
      <c r="A4603" s="356">
        <v>7193</v>
      </c>
      <c r="B4603" s="16" t="s">
        <v>4146</v>
      </c>
      <c r="C4603" s="16" t="s">
        <v>23</v>
      </c>
      <c r="D4603" s="16" t="s">
        <v>24</v>
      </c>
      <c r="E4603" s="188" t="s">
        <v>9604</v>
      </c>
    </row>
    <row r="4604" spans="1:5" x14ac:dyDescent="0.25">
      <c r="A4604" s="356">
        <v>7189</v>
      </c>
      <c r="B4604" s="16" t="s">
        <v>4147</v>
      </c>
      <c r="C4604" s="16" t="s">
        <v>23</v>
      </c>
      <c r="D4604" s="16" t="s">
        <v>24</v>
      </c>
      <c r="E4604" s="188" t="s">
        <v>9605</v>
      </c>
    </row>
    <row r="4605" spans="1:5" x14ac:dyDescent="0.25">
      <c r="A4605" s="356">
        <v>7198</v>
      </c>
      <c r="B4605" s="16" t="s">
        <v>4148</v>
      </c>
      <c r="C4605" s="16" t="s">
        <v>26</v>
      </c>
      <c r="D4605" s="16" t="s">
        <v>24</v>
      </c>
      <c r="E4605" s="188" t="s">
        <v>9606</v>
      </c>
    </row>
    <row r="4606" spans="1:5" x14ac:dyDescent="0.25">
      <c r="A4606" s="356">
        <v>34402</v>
      </c>
      <c r="B4606" s="16" t="s">
        <v>4148</v>
      </c>
      <c r="C4606" s="16" t="s">
        <v>23</v>
      </c>
      <c r="D4606" s="16" t="s">
        <v>24</v>
      </c>
      <c r="E4606" s="188" t="s">
        <v>9607</v>
      </c>
    </row>
    <row r="4607" spans="1:5" x14ac:dyDescent="0.25">
      <c r="A4607" s="356">
        <v>7245</v>
      </c>
      <c r="B4607" s="16" t="s">
        <v>4149</v>
      </c>
      <c r="C4607" s="16" t="s">
        <v>23</v>
      </c>
      <c r="D4607" s="16" t="s">
        <v>24</v>
      </c>
      <c r="E4607" s="188" t="s">
        <v>9608</v>
      </c>
    </row>
    <row r="4608" spans="1:5" x14ac:dyDescent="0.25">
      <c r="A4608" s="356">
        <v>34425</v>
      </c>
      <c r="B4608" s="16" t="s">
        <v>4150</v>
      </c>
      <c r="C4608" s="16" t="s">
        <v>23</v>
      </c>
      <c r="D4608" s="16" t="s">
        <v>24</v>
      </c>
      <c r="E4608" s="188" t="s">
        <v>9609</v>
      </c>
    </row>
    <row r="4609" spans="1:5" x14ac:dyDescent="0.25">
      <c r="A4609" s="356">
        <v>7223</v>
      </c>
      <c r="B4609" s="16" t="s">
        <v>4151</v>
      </c>
      <c r="C4609" s="16" t="s">
        <v>23</v>
      </c>
      <c r="D4609" s="16" t="s">
        <v>24</v>
      </c>
      <c r="E4609" s="188" t="s">
        <v>9610</v>
      </c>
    </row>
    <row r="4610" spans="1:5" x14ac:dyDescent="0.25">
      <c r="A4610" s="356">
        <v>7234</v>
      </c>
      <c r="B4610" s="16" t="s">
        <v>4152</v>
      </c>
      <c r="C4610" s="16" t="s">
        <v>23</v>
      </c>
      <c r="D4610" s="16" t="s">
        <v>24</v>
      </c>
      <c r="E4610" s="188" t="s">
        <v>9611</v>
      </c>
    </row>
    <row r="4611" spans="1:5" x14ac:dyDescent="0.25">
      <c r="A4611" s="356">
        <v>7224</v>
      </c>
      <c r="B4611" s="16" t="s">
        <v>4153</v>
      </c>
      <c r="C4611" s="16" t="s">
        <v>23</v>
      </c>
      <c r="D4611" s="16" t="s">
        <v>24</v>
      </c>
      <c r="E4611" s="188" t="s">
        <v>9612</v>
      </c>
    </row>
    <row r="4612" spans="1:5" x14ac:dyDescent="0.25">
      <c r="A4612" s="356">
        <v>7221</v>
      </c>
      <c r="B4612" s="16" t="s">
        <v>4154</v>
      </c>
      <c r="C4612" s="16" t="s">
        <v>26</v>
      </c>
      <c r="D4612" s="16" t="s">
        <v>24</v>
      </c>
      <c r="E4612" s="188" t="s">
        <v>9613</v>
      </c>
    </row>
    <row r="4613" spans="1:5" x14ac:dyDescent="0.25">
      <c r="A4613" s="356">
        <v>7210</v>
      </c>
      <c r="B4613" s="16" t="s">
        <v>4154</v>
      </c>
      <c r="C4613" s="16" t="s">
        <v>23</v>
      </c>
      <c r="D4613" s="16" t="s">
        <v>24</v>
      </c>
      <c r="E4613" s="188" t="s">
        <v>6131</v>
      </c>
    </row>
    <row r="4614" spans="1:5" x14ac:dyDescent="0.25">
      <c r="A4614" s="356">
        <v>7225</v>
      </c>
      <c r="B4614" s="16" t="s">
        <v>4155</v>
      </c>
      <c r="C4614" s="16" t="s">
        <v>23</v>
      </c>
      <c r="D4614" s="16" t="s">
        <v>24</v>
      </c>
      <c r="E4614" s="188" t="s">
        <v>9614</v>
      </c>
    </row>
    <row r="4615" spans="1:5" x14ac:dyDescent="0.25">
      <c r="A4615" s="356">
        <v>7226</v>
      </c>
      <c r="B4615" s="16" t="s">
        <v>4156</v>
      </c>
      <c r="C4615" s="16" t="s">
        <v>23</v>
      </c>
      <c r="D4615" s="16" t="s">
        <v>24</v>
      </c>
      <c r="E4615" s="188" t="s">
        <v>9615</v>
      </c>
    </row>
    <row r="4616" spans="1:5" x14ac:dyDescent="0.25">
      <c r="A4616" s="356">
        <v>7236</v>
      </c>
      <c r="B4616" s="16" t="s">
        <v>4157</v>
      </c>
      <c r="C4616" s="16" t="s">
        <v>23</v>
      </c>
      <c r="D4616" s="16" t="s">
        <v>24</v>
      </c>
      <c r="E4616" s="188" t="s">
        <v>9616</v>
      </c>
    </row>
    <row r="4617" spans="1:5" x14ac:dyDescent="0.25">
      <c r="A4617" s="356">
        <v>7227</v>
      </c>
      <c r="B4617" s="16" t="s">
        <v>4158</v>
      </c>
      <c r="C4617" s="16" t="s">
        <v>23</v>
      </c>
      <c r="D4617" s="16" t="s">
        <v>24</v>
      </c>
      <c r="E4617" s="188" t="s">
        <v>9617</v>
      </c>
    </row>
    <row r="4618" spans="1:5" x14ac:dyDescent="0.25">
      <c r="A4618" s="356">
        <v>7212</v>
      </c>
      <c r="B4618" s="16" t="s">
        <v>4159</v>
      </c>
      <c r="C4618" s="16" t="s">
        <v>23</v>
      </c>
      <c r="D4618" s="16" t="s">
        <v>24</v>
      </c>
      <c r="E4618" s="188" t="s">
        <v>9618</v>
      </c>
    </row>
    <row r="4619" spans="1:5" x14ac:dyDescent="0.25">
      <c r="A4619" s="356">
        <v>7229</v>
      </c>
      <c r="B4619" s="16" t="s">
        <v>4160</v>
      </c>
      <c r="C4619" s="16" t="s">
        <v>23</v>
      </c>
      <c r="D4619" s="16" t="s">
        <v>24</v>
      </c>
      <c r="E4619" s="188" t="s">
        <v>9619</v>
      </c>
    </row>
    <row r="4620" spans="1:5" x14ac:dyDescent="0.25">
      <c r="A4620" s="356">
        <v>7230</v>
      </c>
      <c r="B4620" s="16" t="s">
        <v>4161</v>
      </c>
      <c r="C4620" s="16" t="s">
        <v>23</v>
      </c>
      <c r="D4620" s="16" t="s">
        <v>24</v>
      </c>
      <c r="E4620" s="188" t="s">
        <v>9620</v>
      </c>
    </row>
    <row r="4621" spans="1:5" x14ac:dyDescent="0.25">
      <c r="A4621" s="356">
        <v>7231</v>
      </c>
      <c r="B4621" s="16" t="s">
        <v>4162</v>
      </c>
      <c r="C4621" s="16" t="s">
        <v>23</v>
      </c>
      <c r="D4621" s="16" t="s">
        <v>24</v>
      </c>
      <c r="E4621" s="188" t="s">
        <v>9621</v>
      </c>
    </row>
    <row r="4622" spans="1:5" x14ac:dyDescent="0.25">
      <c r="A4622" s="356">
        <v>7220</v>
      </c>
      <c r="B4622" s="16" t="s">
        <v>4163</v>
      </c>
      <c r="C4622" s="16" t="s">
        <v>23</v>
      </c>
      <c r="D4622" s="16" t="s">
        <v>24</v>
      </c>
      <c r="E4622" s="188" t="s">
        <v>9622</v>
      </c>
    </row>
    <row r="4623" spans="1:5" x14ac:dyDescent="0.25">
      <c r="A4623" s="356">
        <v>34447</v>
      </c>
      <c r="B4623" s="16" t="s">
        <v>4164</v>
      </c>
      <c r="C4623" s="16" t="s">
        <v>23</v>
      </c>
      <c r="D4623" s="16" t="s">
        <v>24</v>
      </c>
      <c r="E4623" s="188" t="s">
        <v>9623</v>
      </c>
    </row>
    <row r="4624" spans="1:5" x14ac:dyDescent="0.25">
      <c r="A4624" s="356">
        <v>7233</v>
      </c>
      <c r="B4624" s="16" t="s">
        <v>4165</v>
      </c>
      <c r="C4624" s="16" t="s">
        <v>23</v>
      </c>
      <c r="D4624" s="16" t="s">
        <v>24</v>
      </c>
      <c r="E4624" s="188" t="s">
        <v>9624</v>
      </c>
    </row>
    <row r="4625" spans="1:5" x14ac:dyDescent="0.25">
      <c r="A4625" s="356">
        <v>40740</v>
      </c>
      <c r="B4625" s="16" t="s">
        <v>6711</v>
      </c>
      <c r="C4625" s="16" t="s">
        <v>26</v>
      </c>
      <c r="D4625" s="16" t="s">
        <v>27</v>
      </c>
      <c r="E4625" s="188" t="s">
        <v>9386</v>
      </c>
    </row>
    <row r="4626" spans="1:5" x14ac:dyDescent="0.25">
      <c r="A4626" s="356">
        <v>25007</v>
      </c>
      <c r="B4626" s="16" t="s">
        <v>4166</v>
      </c>
      <c r="C4626" s="16" t="s">
        <v>26</v>
      </c>
      <c r="D4626" s="16" t="s">
        <v>27</v>
      </c>
      <c r="E4626" s="188" t="s">
        <v>9625</v>
      </c>
    </row>
    <row r="4627" spans="1:5" x14ac:dyDescent="0.25">
      <c r="A4627" s="356">
        <v>43071</v>
      </c>
      <c r="B4627" s="16" t="s">
        <v>9626</v>
      </c>
      <c r="C4627" s="16" t="s">
        <v>26</v>
      </c>
      <c r="D4627" s="16" t="s">
        <v>27</v>
      </c>
      <c r="E4627" s="188" t="s">
        <v>9627</v>
      </c>
    </row>
    <row r="4628" spans="1:5" x14ac:dyDescent="0.25">
      <c r="A4628" s="356">
        <v>39520</v>
      </c>
      <c r="B4628" s="16" t="s">
        <v>4167</v>
      </c>
      <c r="C4628" s="16" t="s">
        <v>26</v>
      </c>
      <c r="D4628" s="16" t="s">
        <v>27</v>
      </c>
      <c r="E4628" s="188" t="s">
        <v>9628</v>
      </c>
    </row>
    <row r="4629" spans="1:5" x14ac:dyDescent="0.25">
      <c r="A4629" s="356">
        <v>39521</v>
      </c>
      <c r="B4629" s="16" t="s">
        <v>4168</v>
      </c>
      <c r="C4629" s="16" t="s">
        <v>26</v>
      </c>
      <c r="D4629" s="16" t="s">
        <v>27</v>
      </c>
      <c r="E4629" s="188" t="s">
        <v>9629</v>
      </c>
    </row>
    <row r="4630" spans="1:5" x14ac:dyDescent="0.25">
      <c r="A4630" s="356">
        <v>39522</v>
      </c>
      <c r="B4630" s="16" t="s">
        <v>4169</v>
      </c>
      <c r="C4630" s="16" t="s">
        <v>26</v>
      </c>
      <c r="D4630" s="16" t="s">
        <v>27</v>
      </c>
      <c r="E4630" s="188" t="s">
        <v>9630</v>
      </c>
    </row>
    <row r="4631" spans="1:5" x14ac:dyDescent="0.25">
      <c r="A4631" s="356">
        <v>7243</v>
      </c>
      <c r="B4631" s="16" t="s">
        <v>4170</v>
      </c>
      <c r="C4631" s="16" t="s">
        <v>26</v>
      </c>
      <c r="D4631" s="16" t="s">
        <v>27</v>
      </c>
      <c r="E4631" s="188" t="s">
        <v>9631</v>
      </c>
    </row>
    <row r="4632" spans="1:5" x14ac:dyDescent="0.25">
      <c r="A4632" s="356">
        <v>11067</v>
      </c>
      <c r="B4632" s="16" t="s">
        <v>4171</v>
      </c>
      <c r="C4632" s="16" t="s">
        <v>23</v>
      </c>
      <c r="D4632" s="16" t="s">
        <v>27</v>
      </c>
      <c r="E4632" s="188" t="s">
        <v>9632</v>
      </c>
    </row>
    <row r="4633" spans="1:5" x14ac:dyDescent="0.25">
      <c r="A4633" s="356">
        <v>11068</v>
      </c>
      <c r="B4633" s="16" t="s">
        <v>4172</v>
      </c>
      <c r="C4633" s="16" t="s">
        <v>23</v>
      </c>
      <c r="D4633" s="16" t="s">
        <v>27</v>
      </c>
      <c r="E4633" s="188" t="s">
        <v>9633</v>
      </c>
    </row>
    <row r="4634" spans="1:5" x14ac:dyDescent="0.25">
      <c r="A4634" s="356">
        <v>7246</v>
      </c>
      <c r="B4634" s="16" t="s">
        <v>4173</v>
      </c>
      <c r="C4634" s="16" t="s">
        <v>23</v>
      </c>
      <c r="D4634" s="16" t="s">
        <v>24</v>
      </c>
      <c r="E4634" s="188" t="s">
        <v>7994</v>
      </c>
    </row>
    <row r="4635" spans="1:5" x14ac:dyDescent="0.25">
      <c r="A4635" s="356">
        <v>12869</v>
      </c>
      <c r="B4635" s="16" t="s">
        <v>4174</v>
      </c>
      <c r="C4635" s="16" t="s">
        <v>29</v>
      </c>
      <c r="D4635" s="16" t="s">
        <v>24</v>
      </c>
      <c r="E4635" s="188" t="s">
        <v>7693</v>
      </c>
    </row>
    <row r="4636" spans="1:5" x14ac:dyDescent="0.25">
      <c r="A4636" s="356">
        <v>41097</v>
      </c>
      <c r="B4636" s="16" t="s">
        <v>6713</v>
      </c>
      <c r="C4636" s="16" t="s">
        <v>206</v>
      </c>
      <c r="D4636" s="16" t="s">
        <v>24</v>
      </c>
      <c r="E4636" s="188" t="s">
        <v>9634</v>
      </c>
    </row>
    <row r="4637" spans="1:5" x14ac:dyDescent="0.25">
      <c r="A4637" s="356">
        <v>1574</v>
      </c>
      <c r="B4637" s="16" t="s">
        <v>4175</v>
      </c>
      <c r="C4637" s="16" t="s">
        <v>23</v>
      </c>
      <c r="D4637" s="16" t="s">
        <v>24</v>
      </c>
      <c r="E4637" s="188" t="s">
        <v>6460</v>
      </c>
    </row>
    <row r="4638" spans="1:5" x14ac:dyDescent="0.25">
      <c r="A4638" s="356">
        <v>1581</v>
      </c>
      <c r="B4638" s="16" t="s">
        <v>4176</v>
      </c>
      <c r="C4638" s="16" t="s">
        <v>23</v>
      </c>
      <c r="D4638" s="16" t="s">
        <v>24</v>
      </c>
      <c r="E4638" s="188" t="s">
        <v>5573</v>
      </c>
    </row>
    <row r="4639" spans="1:5" x14ac:dyDescent="0.25">
      <c r="A4639" s="356">
        <v>1575</v>
      </c>
      <c r="B4639" s="16" t="s">
        <v>4177</v>
      </c>
      <c r="C4639" s="16" t="s">
        <v>23</v>
      </c>
      <c r="D4639" s="16" t="s">
        <v>24</v>
      </c>
      <c r="E4639" s="188" t="s">
        <v>5502</v>
      </c>
    </row>
    <row r="4640" spans="1:5" x14ac:dyDescent="0.25">
      <c r="A4640" s="356">
        <v>1570</v>
      </c>
      <c r="B4640" s="16" t="s">
        <v>4178</v>
      </c>
      <c r="C4640" s="16" t="s">
        <v>23</v>
      </c>
      <c r="D4640" s="16" t="s">
        <v>24</v>
      </c>
      <c r="E4640" s="188" t="s">
        <v>5610</v>
      </c>
    </row>
    <row r="4641" spans="1:5" x14ac:dyDescent="0.25">
      <c r="A4641" s="356">
        <v>1576</v>
      </c>
      <c r="B4641" s="16" t="s">
        <v>4179</v>
      </c>
      <c r="C4641" s="16" t="s">
        <v>23</v>
      </c>
      <c r="D4641" s="16" t="s">
        <v>24</v>
      </c>
      <c r="E4641" s="188" t="s">
        <v>6889</v>
      </c>
    </row>
    <row r="4642" spans="1:5" x14ac:dyDescent="0.25">
      <c r="A4642" s="356">
        <v>1577</v>
      </c>
      <c r="B4642" s="16" t="s">
        <v>4180</v>
      </c>
      <c r="C4642" s="16" t="s">
        <v>23</v>
      </c>
      <c r="D4642" s="16" t="s">
        <v>24</v>
      </c>
      <c r="E4642" s="188" t="s">
        <v>6705</v>
      </c>
    </row>
    <row r="4643" spans="1:5" x14ac:dyDescent="0.25">
      <c r="A4643" s="356">
        <v>1571</v>
      </c>
      <c r="B4643" s="16" t="s">
        <v>4181</v>
      </c>
      <c r="C4643" s="16" t="s">
        <v>23</v>
      </c>
      <c r="D4643" s="16" t="s">
        <v>24</v>
      </c>
      <c r="E4643" s="188" t="s">
        <v>8161</v>
      </c>
    </row>
    <row r="4644" spans="1:5" x14ac:dyDescent="0.25">
      <c r="A4644" s="356">
        <v>1578</v>
      </c>
      <c r="B4644" s="16" t="s">
        <v>4182</v>
      </c>
      <c r="C4644" s="16" t="s">
        <v>23</v>
      </c>
      <c r="D4644" s="16" t="s">
        <v>24</v>
      </c>
      <c r="E4644" s="188" t="s">
        <v>5473</v>
      </c>
    </row>
    <row r="4645" spans="1:5" x14ac:dyDescent="0.25">
      <c r="A4645" s="356">
        <v>1573</v>
      </c>
      <c r="B4645" s="16" t="s">
        <v>4183</v>
      </c>
      <c r="C4645" s="16" t="s">
        <v>23</v>
      </c>
      <c r="D4645" s="16" t="s">
        <v>24</v>
      </c>
      <c r="E4645" s="188" t="s">
        <v>6106</v>
      </c>
    </row>
    <row r="4646" spans="1:5" x14ac:dyDescent="0.25">
      <c r="A4646" s="356">
        <v>1579</v>
      </c>
      <c r="B4646" s="16" t="s">
        <v>4184</v>
      </c>
      <c r="C4646" s="16" t="s">
        <v>23</v>
      </c>
      <c r="D4646" s="16" t="s">
        <v>24</v>
      </c>
      <c r="E4646" s="188" t="s">
        <v>6466</v>
      </c>
    </row>
    <row r="4647" spans="1:5" x14ac:dyDescent="0.25">
      <c r="A4647" s="356">
        <v>1580</v>
      </c>
      <c r="B4647" s="16" t="s">
        <v>4185</v>
      </c>
      <c r="C4647" s="16" t="s">
        <v>23</v>
      </c>
      <c r="D4647" s="16" t="s">
        <v>24</v>
      </c>
      <c r="E4647" s="188" t="s">
        <v>5532</v>
      </c>
    </row>
    <row r="4648" spans="1:5" x14ac:dyDescent="0.25">
      <c r="A4648" s="356">
        <v>7571</v>
      </c>
      <c r="B4648" s="16" t="s">
        <v>4186</v>
      </c>
      <c r="C4648" s="16" t="s">
        <v>23</v>
      </c>
      <c r="D4648" s="16" t="s">
        <v>24</v>
      </c>
      <c r="E4648" s="188" t="s">
        <v>6471</v>
      </c>
    </row>
    <row r="4649" spans="1:5" x14ac:dyDescent="0.25">
      <c r="A4649" s="356">
        <v>39321</v>
      </c>
      <c r="B4649" s="16" t="s">
        <v>4187</v>
      </c>
      <c r="C4649" s="16" t="s">
        <v>23</v>
      </c>
      <c r="D4649" s="16" t="s">
        <v>24</v>
      </c>
      <c r="E4649" s="188" t="s">
        <v>8203</v>
      </c>
    </row>
    <row r="4650" spans="1:5" x14ac:dyDescent="0.25">
      <c r="A4650" s="356">
        <v>39319</v>
      </c>
      <c r="B4650" s="16" t="s">
        <v>4188</v>
      </c>
      <c r="C4650" s="16" t="s">
        <v>23</v>
      </c>
      <c r="D4650" s="16" t="s">
        <v>24</v>
      </c>
      <c r="E4650" s="188" t="s">
        <v>5805</v>
      </c>
    </row>
    <row r="4651" spans="1:5" x14ac:dyDescent="0.25">
      <c r="A4651" s="356">
        <v>39320</v>
      </c>
      <c r="B4651" s="16" t="s">
        <v>4189</v>
      </c>
      <c r="C4651" s="16" t="s">
        <v>23</v>
      </c>
      <c r="D4651" s="16" t="s">
        <v>24</v>
      </c>
      <c r="E4651" s="188" t="s">
        <v>6385</v>
      </c>
    </row>
    <row r="4652" spans="1:5" x14ac:dyDescent="0.25">
      <c r="A4652" s="356">
        <v>1591</v>
      </c>
      <c r="B4652" s="16" t="s">
        <v>4190</v>
      </c>
      <c r="C4652" s="16" t="s">
        <v>23</v>
      </c>
      <c r="D4652" s="16" t="s">
        <v>24</v>
      </c>
      <c r="E4652" s="188" t="s">
        <v>9635</v>
      </c>
    </row>
    <row r="4653" spans="1:5" x14ac:dyDescent="0.25">
      <c r="A4653" s="356">
        <v>1547</v>
      </c>
      <c r="B4653" s="16" t="s">
        <v>4191</v>
      </c>
      <c r="C4653" s="16" t="s">
        <v>23</v>
      </c>
      <c r="D4653" s="16" t="s">
        <v>24</v>
      </c>
      <c r="E4653" s="188" t="s">
        <v>9636</v>
      </c>
    </row>
    <row r="4654" spans="1:5" x14ac:dyDescent="0.25">
      <c r="A4654" s="356">
        <v>38196</v>
      </c>
      <c r="B4654" s="16" t="s">
        <v>4192</v>
      </c>
      <c r="C4654" s="16" t="s">
        <v>23</v>
      </c>
      <c r="D4654" s="16" t="s">
        <v>24</v>
      </c>
      <c r="E4654" s="188" t="s">
        <v>7975</v>
      </c>
    </row>
    <row r="4655" spans="1:5" x14ac:dyDescent="0.25">
      <c r="A4655" s="356">
        <v>1543</v>
      </c>
      <c r="B4655" s="16" t="s">
        <v>4193</v>
      </c>
      <c r="C4655" s="16" t="s">
        <v>23</v>
      </c>
      <c r="D4655" s="16" t="s">
        <v>24</v>
      </c>
      <c r="E4655" s="188" t="s">
        <v>5894</v>
      </c>
    </row>
    <row r="4656" spans="1:5" x14ac:dyDescent="0.25">
      <c r="A4656" s="356">
        <v>1585</v>
      </c>
      <c r="B4656" s="16" t="s">
        <v>4194</v>
      </c>
      <c r="C4656" s="16" t="s">
        <v>23</v>
      </c>
      <c r="D4656" s="16" t="s">
        <v>24</v>
      </c>
      <c r="E4656" s="188" t="s">
        <v>5473</v>
      </c>
    </row>
    <row r="4657" spans="1:5" x14ac:dyDescent="0.25">
      <c r="A4657" s="356">
        <v>1593</v>
      </c>
      <c r="B4657" s="16" t="s">
        <v>4195</v>
      </c>
      <c r="C4657" s="16" t="s">
        <v>23</v>
      </c>
      <c r="D4657" s="16" t="s">
        <v>24</v>
      </c>
      <c r="E4657" s="188" t="s">
        <v>5901</v>
      </c>
    </row>
    <row r="4658" spans="1:5" x14ac:dyDescent="0.25">
      <c r="A4658" s="356">
        <v>11838</v>
      </c>
      <c r="B4658" s="16" t="s">
        <v>4196</v>
      </c>
      <c r="C4658" s="16" t="s">
        <v>23</v>
      </c>
      <c r="D4658" s="16" t="s">
        <v>24</v>
      </c>
      <c r="E4658" s="188" t="s">
        <v>5903</v>
      </c>
    </row>
    <row r="4659" spans="1:5" x14ac:dyDescent="0.25">
      <c r="A4659" s="356">
        <v>1594</v>
      </c>
      <c r="B4659" s="16" t="s">
        <v>4197</v>
      </c>
      <c r="C4659" s="16" t="s">
        <v>23</v>
      </c>
      <c r="D4659" s="16" t="s">
        <v>24</v>
      </c>
      <c r="E4659" s="188" t="s">
        <v>9637</v>
      </c>
    </row>
    <row r="4660" spans="1:5" x14ac:dyDescent="0.25">
      <c r="A4660" s="356">
        <v>1586</v>
      </c>
      <c r="B4660" s="16" t="s">
        <v>4198</v>
      </c>
      <c r="C4660" s="16" t="s">
        <v>23</v>
      </c>
      <c r="D4660" s="16" t="s">
        <v>24</v>
      </c>
      <c r="E4660" s="188" t="s">
        <v>9075</v>
      </c>
    </row>
    <row r="4661" spans="1:5" x14ac:dyDescent="0.25">
      <c r="A4661" s="356">
        <v>11839</v>
      </c>
      <c r="B4661" s="16" t="s">
        <v>4199</v>
      </c>
      <c r="C4661" s="16" t="s">
        <v>23</v>
      </c>
      <c r="D4661" s="16" t="s">
        <v>24</v>
      </c>
      <c r="E4661" s="188" t="s">
        <v>9312</v>
      </c>
    </row>
    <row r="4662" spans="1:5" x14ac:dyDescent="0.25">
      <c r="A4662" s="356">
        <v>1587</v>
      </c>
      <c r="B4662" s="16" t="s">
        <v>4200</v>
      </c>
      <c r="C4662" s="16" t="s">
        <v>23</v>
      </c>
      <c r="D4662" s="16" t="s">
        <v>24</v>
      </c>
      <c r="E4662" s="188" t="s">
        <v>6015</v>
      </c>
    </row>
    <row r="4663" spans="1:5" x14ac:dyDescent="0.25">
      <c r="A4663" s="356">
        <v>1545</v>
      </c>
      <c r="B4663" s="16" t="s">
        <v>4201</v>
      </c>
      <c r="C4663" s="16" t="s">
        <v>23</v>
      </c>
      <c r="D4663" s="16" t="s">
        <v>24</v>
      </c>
      <c r="E4663" s="188" t="s">
        <v>6791</v>
      </c>
    </row>
    <row r="4664" spans="1:5" x14ac:dyDescent="0.25">
      <c r="A4664" s="356">
        <v>1588</v>
      </c>
      <c r="B4664" s="16" t="s">
        <v>4202</v>
      </c>
      <c r="C4664" s="16" t="s">
        <v>23</v>
      </c>
      <c r="D4664" s="16" t="s">
        <v>24</v>
      </c>
      <c r="E4664" s="188" t="s">
        <v>6996</v>
      </c>
    </row>
    <row r="4665" spans="1:5" x14ac:dyDescent="0.25">
      <c r="A4665" s="356">
        <v>1535</v>
      </c>
      <c r="B4665" s="16" t="s">
        <v>4203</v>
      </c>
      <c r="C4665" s="16" t="s">
        <v>23</v>
      </c>
      <c r="D4665" s="16" t="s">
        <v>24</v>
      </c>
      <c r="E4665" s="188" t="s">
        <v>6417</v>
      </c>
    </row>
    <row r="4666" spans="1:5" x14ac:dyDescent="0.25">
      <c r="A4666" s="356">
        <v>1589</v>
      </c>
      <c r="B4666" s="16" t="s">
        <v>4204</v>
      </c>
      <c r="C4666" s="16" t="s">
        <v>23</v>
      </c>
      <c r="D4666" s="16" t="s">
        <v>24</v>
      </c>
      <c r="E4666" s="188" t="s">
        <v>6608</v>
      </c>
    </row>
    <row r="4667" spans="1:5" x14ac:dyDescent="0.25">
      <c r="A4667" s="356">
        <v>1546</v>
      </c>
      <c r="B4667" s="16" t="s">
        <v>4205</v>
      </c>
      <c r="C4667" s="16" t="s">
        <v>23</v>
      </c>
      <c r="D4667" s="16" t="s">
        <v>24</v>
      </c>
      <c r="E4667" s="188" t="s">
        <v>9638</v>
      </c>
    </row>
    <row r="4668" spans="1:5" x14ac:dyDescent="0.25">
      <c r="A4668" s="356">
        <v>1590</v>
      </c>
      <c r="B4668" s="16" t="s">
        <v>4206</v>
      </c>
      <c r="C4668" s="16" t="s">
        <v>23</v>
      </c>
      <c r="D4668" s="16" t="s">
        <v>24</v>
      </c>
      <c r="E4668" s="188" t="s">
        <v>6966</v>
      </c>
    </row>
    <row r="4669" spans="1:5" x14ac:dyDescent="0.25">
      <c r="A4669" s="356">
        <v>1542</v>
      </c>
      <c r="B4669" s="16" t="s">
        <v>4207</v>
      </c>
      <c r="C4669" s="16" t="s">
        <v>23</v>
      </c>
      <c r="D4669" s="16" t="s">
        <v>24</v>
      </c>
      <c r="E4669" s="188" t="s">
        <v>5877</v>
      </c>
    </row>
    <row r="4670" spans="1:5" x14ac:dyDescent="0.25">
      <c r="A4670" s="356">
        <v>38415</v>
      </c>
      <c r="B4670" s="16" t="s">
        <v>4208</v>
      </c>
      <c r="C4670" s="16" t="s">
        <v>23</v>
      </c>
      <c r="D4670" s="16" t="s">
        <v>24</v>
      </c>
      <c r="E4670" s="188" t="s">
        <v>9639</v>
      </c>
    </row>
    <row r="4671" spans="1:5" x14ac:dyDescent="0.25">
      <c r="A4671" s="356">
        <v>38414</v>
      </c>
      <c r="B4671" s="16" t="s">
        <v>4209</v>
      </c>
      <c r="C4671" s="16" t="s">
        <v>23</v>
      </c>
      <c r="D4671" s="16" t="s">
        <v>24</v>
      </c>
      <c r="E4671" s="188" t="s">
        <v>9640</v>
      </c>
    </row>
    <row r="4672" spans="1:5" x14ac:dyDescent="0.25">
      <c r="A4672" s="356">
        <v>38128</v>
      </c>
      <c r="B4672" s="16" t="s">
        <v>4210</v>
      </c>
      <c r="C4672" s="16" t="s">
        <v>48</v>
      </c>
      <c r="D4672" s="16" t="s">
        <v>33</v>
      </c>
      <c r="E4672" s="188" t="s">
        <v>5462</v>
      </c>
    </row>
    <row r="4673" spans="1:5" x14ac:dyDescent="0.25">
      <c r="A4673" s="356">
        <v>7253</v>
      </c>
      <c r="B4673" s="16" t="s">
        <v>4211</v>
      </c>
      <c r="C4673" s="16" t="s">
        <v>203</v>
      </c>
      <c r="D4673" s="16" t="s">
        <v>24</v>
      </c>
      <c r="E4673" s="188" t="s">
        <v>6719</v>
      </c>
    </row>
    <row r="4674" spans="1:5" x14ac:dyDescent="0.25">
      <c r="A4674" s="356">
        <v>4806</v>
      </c>
      <c r="B4674" s="16" t="s">
        <v>4212</v>
      </c>
      <c r="C4674" s="16" t="s">
        <v>44</v>
      </c>
      <c r="D4674" s="16" t="s">
        <v>24</v>
      </c>
      <c r="E4674" s="188" t="s">
        <v>9641</v>
      </c>
    </row>
    <row r="4675" spans="1:5" x14ac:dyDescent="0.25">
      <c r="A4675" s="356">
        <v>34401</v>
      </c>
      <c r="B4675" s="16" t="s">
        <v>9642</v>
      </c>
      <c r="C4675" s="16" t="s">
        <v>23</v>
      </c>
      <c r="D4675" s="16" t="s">
        <v>24</v>
      </c>
      <c r="E4675" s="188" t="s">
        <v>5444</v>
      </c>
    </row>
    <row r="4676" spans="1:5" x14ac:dyDescent="0.25">
      <c r="A4676" s="356">
        <v>7260</v>
      </c>
      <c r="B4676" s="16" t="s">
        <v>9643</v>
      </c>
      <c r="C4676" s="16" t="s">
        <v>23</v>
      </c>
      <c r="D4676" s="16" t="s">
        <v>24</v>
      </c>
      <c r="E4676" s="188" t="s">
        <v>5611</v>
      </c>
    </row>
    <row r="4677" spans="1:5" x14ac:dyDescent="0.25">
      <c r="A4677" s="356">
        <v>7256</v>
      </c>
      <c r="B4677" s="16" t="s">
        <v>9644</v>
      </c>
      <c r="C4677" s="16" t="s">
        <v>23</v>
      </c>
      <c r="D4677" s="16" t="s">
        <v>24</v>
      </c>
      <c r="E4677" s="188" t="s">
        <v>6329</v>
      </c>
    </row>
    <row r="4678" spans="1:5" x14ac:dyDescent="0.25">
      <c r="A4678" s="356">
        <v>7258</v>
      </c>
      <c r="B4678" s="16" t="s">
        <v>9645</v>
      </c>
      <c r="C4678" s="16" t="s">
        <v>23</v>
      </c>
      <c r="D4678" s="16" t="s">
        <v>24</v>
      </c>
      <c r="E4678" s="188" t="s">
        <v>5455</v>
      </c>
    </row>
    <row r="4679" spans="1:5" x14ac:dyDescent="0.25">
      <c r="A4679" s="356">
        <v>34400</v>
      </c>
      <c r="B4679" s="16" t="s">
        <v>9646</v>
      </c>
      <c r="C4679" s="16" t="s">
        <v>23</v>
      </c>
      <c r="D4679" s="16" t="s">
        <v>24</v>
      </c>
      <c r="E4679" s="188" t="s">
        <v>6539</v>
      </c>
    </row>
    <row r="4680" spans="1:5" x14ac:dyDescent="0.25">
      <c r="A4680" s="356">
        <v>10617</v>
      </c>
      <c r="B4680" s="16" t="s">
        <v>9647</v>
      </c>
      <c r="C4680" s="16" t="s">
        <v>23</v>
      </c>
      <c r="D4680" s="16" t="s">
        <v>24</v>
      </c>
      <c r="E4680" s="188" t="s">
        <v>9648</v>
      </c>
    </row>
    <row r="4681" spans="1:5" x14ac:dyDescent="0.25">
      <c r="A4681" s="356">
        <v>7274</v>
      </c>
      <c r="B4681" s="16" t="s">
        <v>4213</v>
      </c>
      <c r="C4681" s="16" t="s">
        <v>23</v>
      </c>
      <c r="D4681" s="16" t="s">
        <v>27</v>
      </c>
      <c r="E4681" s="188" t="s">
        <v>6051</v>
      </c>
    </row>
    <row r="4682" spans="1:5" x14ac:dyDescent="0.25">
      <c r="A4682" s="356">
        <v>11663</v>
      </c>
      <c r="B4682" s="16" t="s">
        <v>4214</v>
      </c>
      <c r="C4682" s="16" t="s">
        <v>23</v>
      </c>
      <c r="D4682" s="16" t="s">
        <v>27</v>
      </c>
      <c r="E4682" s="188" t="s">
        <v>9223</v>
      </c>
    </row>
    <row r="4683" spans="1:5" x14ac:dyDescent="0.25">
      <c r="A4683" s="356">
        <v>154</v>
      </c>
      <c r="B4683" s="16" t="s">
        <v>4215</v>
      </c>
      <c r="C4683" s="16" t="s">
        <v>97</v>
      </c>
      <c r="D4683" s="16" t="s">
        <v>24</v>
      </c>
      <c r="E4683" s="188" t="s">
        <v>6721</v>
      </c>
    </row>
    <row r="4684" spans="1:5" x14ac:dyDescent="0.25">
      <c r="A4684" s="356">
        <v>38121</v>
      </c>
      <c r="B4684" s="16" t="s">
        <v>4216</v>
      </c>
      <c r="C4684" s="16" t="s">
        <v>97</v>
      </c>
      <c r="D4684" s="16" t="s">
        <v>24</v>
      </c>
      <c r="E4684" s="188" t="s">
        <v>6369</v>
      </c>
    </row>
    <row r="4685" spans="1:5" x14ac:dyDescent="0.25">
      <c r="A4685" s="356">
        <v>7343</v>
      </c>
      <c r="B4685" s="16" t="s">
        <v>4217</v>
      </c>
      <c r="C4685" s="16" t="s">
        <v>97</v>
      </c>
      <c r="D4685" s="16" t="s">
        <v>24</v>
      </c>
      <c r="E4685" s="188" t="s">
        <v>9649</v>
      </c>
    </row>
    <row r="4686" spans="1:5" x14ac:dyDescent="0.25">
      <c r="A4686" s="356">
        <v>43776</v>
      </c>
      <c r="B4686" s="16" t="s">
        <v>9650</v>
      </c>
      <c r="C4686" s="16" t="s">
        <v>97</v>
      </c>
      <c r="D4686" s="16" t="s">
        <v>24</v>
      </c>
      <c r="E4686" s="188" t="s">
        <v>5927</v>
      </c>
    </row>
    <row r="4687" spans="1:5" x14ac:dyDescent="0.25">
      <c r="A4687" s="356">
        <v>7350</v>
      </c>
      <c r="B4687" s="16" t="s">
        <v>4218</v>
      </c>
      <c r="C4687" s="16" t="s">
        <v>97</v>
      </c>
      <c r="D4687" s="16" t="s">
        <v>24</v>
      </c>
      <c r="E4687" s="188" t="s">
        <v>9651</v>
      </c>
    </row>
    <row r="4688" spans="1:5" x14ac:dyDescent="0.25">
      <c r="A4688" s="356">
        <v>7348</v>
      </c>
      <c r="B4688" s="16" t="s">
        <v>4219</v>
      </c>
      <c r="C4688" s="16" t="s">
        <v>97</v>
      </c>
      <c r="D4688" s="16" t="s">
        <v>24</v>
      </c>
      <c r="E4688" s="188" t="s">
        <v>9652</v>
      </c>
    </row>
    <row r="4689" spans="1:5" x14ac:dyDescent="0.25">
      <c r="A4689" s="356">
        <v>7356</v>
      </c>
      <c r="B4689" s="16" t="s">
        <v>4220</v>
      </c>
      <c r="C4689" s="16" t="s">
        <v>97</v>
      </c>
      <c r="D4689" s="16" t="s">
        <v>24</v>
      </c>
      <c r="E4689" s="188" t="s">
        <v>5882</v>
      </c>
    </row>
    <row r="4690" spans="1:5" x14ac:dyDescent="0.25">
      <c r="A4690" s="356">
        <v>7313</v>
      </c>
      <c r="B4690" s="16" t="s">
        <v>4221</v>
      </c>
      <c r="C4690" s="16" t="s">
        <v>97</v>
      </c>
      <c r="D4690" s="16" t="s">
        <v>24</v>
      </c>
      <c r="E4690" s="188" t="s">
        <v>7568</v>
      </c>
    </row>
    <row r="4691" spans="1:5" x14ac:dyDescent="0.25">
      <c r="A4691" s="356">
        <v>7319</v>
      </c>
      <c r="B4691" s="16" t="s">
        <v>4222</v>
      </c>
      <c r="C4691" s="16" t="s">
        <v>97</v>
      </c>
      <c r="D4691" s="16" t="s">
        <v>24</v>
      </c>
      <c r="E4691" s="188" t="s">
        <v>9653</v>
      </c>
    </row>
    <row r="4692" spans="1:5" x14ac:dyDescent="0.25">
      <c r="A4692" s="356">
        <v>38119</v>
      </c>
      <c r="B4692" s="16" t="s">
        <v>4223</v>
      </c>
      <c r="C4692" s="16" t="s">
        <v>97</v>
      </c>
      <c r="D4692" s="16" t="s">
        <v>24</v>
      </c>
      <c r="E4692" s="188" t="s">
        <v>9654</v>
      </c>
    </row>
    <row r="4693" spans="1:5" x14ac:dyDescent="0.25">
      <c r="A4693" s="356">
        <v>7314</v>
      </c>
      <c r="B4693" s="16" t="s">
        <v>4224</v>
      </c>
      <c r="C4693" s="16" t="s">
        <v>97</v>
      </c>
      <c r="D4693" s="16" t="s">
        <v>24</v>
      </c>
      <c r="E4693" s="188" t="s">
        <v>9655</v>
      </c>
    </row>
    <row r="4694" spans="1:5" x14ac:dyDescent="0.25">
      <c r="A4694" s="356">
        <v>38131</v>
      </c>
      <c r="B4694" s="16" t="s">
        <v>4225</v>
      </c>
      <c r="C4694" s="16" t="s">
        <v>97</v>
      </c>
      <c r="D4694" s="16" t="s">
        <v>24</v>
      </c>
      <c r="E4694" s="188" t="s">
        <v>9250</v>
      </c>
    </row>
    <row r="4695" spans="1:5" x14ac:dyDescent="0.25">
      <c r="A4695" s="356">
        <v>7304</v>
      </c>
      <c r="B4695" s="16" t="s">
        <v>9656</v>
      </c>
      <c r="C4695" s="16" t="s">
        <v>97</v>
      </c>
      <c r="D4695" s="16" t="s">
        <v>24</v>
      </c>
      <c r="E4695" s="188" t="s">
        <v>9657</v>
      </c>
    </row>
    <row r="4696" spans="1:5" x14ac:dyDescent="0.25">
      <c r="A4696" s="356">
        <v>43649</v>
      </c>
      <c r="B4696" s="16" t="s">
        <v>9658</v>
      </c>
      <c r="C4696" s="16" t="s">
        <v>97</v>
      </c>
      <c r="D4696" s="16" t="s">
        <v>24</v>
      </c>
      <c r="E4696" s="188" t="s">
        <v>9659</v>
      </c>
    </row>
    <row r="4697" spans="1:5" x14ac:dyDescent="0.25">
      <c r="A4697" s="356">
        <v>43650</v>
      </c>
      <c r="B4697" s="16" t="s">
        <v>9660</v>
      </c>
      <c r="C4697" s="16" t="s">
        <v>97</v>
      </c>
      <c r="D4697" s="16" t="s">
        <v>24</v>
      </c>
      <c r="E4697" s="188" t="s">
        <v>6018</v>
      </c>
    </row>
    <row r="4698" spans="1:5" x14ac:dyDescent="0.25">
      <c r="A4698" s="356">
        <v>7311</v>
      </c>
      <c r="B4698" s="16" t="s">
        <v>4226</v>
      </c>
      <c r="C4698" s="16" t="s">
        <v>97</v>
      </c>
      <c r="D4698" s="16" t="s">
        <v>24</v>
      </c>
      <c r="E4698" s="188" t="s">
        <v>8466</v>
      </c>
    </row>
    <row r="4699" spans="1:5" x14ac:dyDescent="0.25">
      <c r="A4699" s="356">
        <v>7292</v>
      </c>
      <c r="B4699" s="16" t="s">
        <v>4227</v>
      </c>
      <c r="C4699" s="16" t="s">
        <v>97</v>
      </c>
      <c r="D4699" s="16" t="s">
        <v>33</v>
      </c>
      <c r="E4699" s="188" t="s">
        <v>9661</v>
      </c>
    </row>
    <row r="4700" spans="1:5" x14ac:dyDescent="0.25">
      <c r="A4700" s="356">
        <v>7293</v>
      </c>
      <c r="B4700" s="16" t="s">
        <v>9662</v>
      </c>
      <c r="C4700" s="16" t="s">
        <v>97</v>
      </c>
      <c r="D4700" s="16" t="s">
        <v>24</v>
      </c>
      <c r="E4700" s="188" t="s">
        <v>8467</v>
      </c>
    </row>
    <row r="4701" spans="1:5" x14ac:dyDescent="0.25">
      <c r="A4701" s="356">
        <v>7306</v>
      </c>
      <c r="B4701" s="16" t="s">
        <v>9663</v>
      </c>
      <c r="C4701" s="16" t="s">
        <v>97</v>
      </c>
      <c r="D4701" s="16" t="s">
        <v>24</v>
      </c>
      <c r="E4701" s="188" t="s">
        <v>6747</v>
      </c>
    </row>
    <row r="4702" spans="1:5" x14ac:dyDescent="0.25">
      <c r="A4702" s="356">
        <v>7288</v>
      </c>
      <c r="B4702" s="16" t="s">
        <v>4228</v>
      </c>
      <c r="C4702" s="16" t="s">
        <v>97</v>
      </c>
      <c r="D4702" s="16" t="s">
        <v>24</v>
      </c>
      <c r="E4702" s="188" t="s">
        <v>9664</v>
      </c>
    </row>
    <row r="4703" spans="1:5" x14ac:dyDescent="0.25">
      <c r="A4703" s="356">
        <v>43625</v>
      </c>
      <c r="B4703" s="16" t="s">
        <v>9665</v>
      </c>
      <c r="C4703" s="16" t="s">
        <v>97</v>
      </c>
      <c r="D4703" s="16" t="s">
        <v>24</v>
      </c>
      <c r="E4703" s="188" t="s">
        <v>5925</v>
      </c>
    </row>
    <row r="4704" spans="1:5" x14ac:dyDescent="0.25">
      <c r="A4704" s="356">
        <v>43647</v>
      </c>
      <c r="B4704" s="16" t="s">
        <v>9666</v>
      </c>
      <c r="C4704" s="16" t="s">
        <v>97</v>
      </c>
      <c r="D4704" s="16" t="s">
        <v>24</v>
      </c>
      <c r="E4704" s="188" t="s">
        <v>5710</v>
      </c>
    </row>
    <row r="4705" spans="1:5" x14ac:dyDescent="0.25">
      <c r="A4705" s="356">
        <v>43648</v>
      </c>
      <c r="B4705" s="16" t="s">
        <v>9667</v>
      </c>
      <c r="C4705" s="16" t="s">
        <v>97</v>
      </c>
      <c r="D4705" s="16" t="s">
        <v>24</v>
      </c>
      <c r="E4705" s="188" t="s">
        <v>9668</v>
      </c>
    </row>
    <row r="4706" spans="1:5" x14ac:dyDescent="0.25">
      <c r="A4706" s="356">
        <v>35693</v>
      </c>
      <c r="B4706" s="16" t="s">
        <v>4229</v>
      </c>
      <c r="C4706" s="16" t="s">
        <v>97</v>
      </c>
      <c r="D4706" s="16" t="s">
        <v>24</v>
      </c>
      <c r="E4706" s="188" t="s">
        <v>5431</v>
      </c>
    </row>
    <row r="4707" spans="1:5" x14ac:dyDescent="0.25">
      <c r="A4707" s="356">
        <v>35692</v>
      </c>
      <c r="B4707" s="16" t="s">
        <v>4230</v>
      </c>
      <c r="C4707" s="16" t="s">
        <v>97</v>
      </c>
      <c r="D4707" s="16" t="s">
        <v>24</v>
      </c>
      <c r="E4707" s="188" t="s">
        <v>9669</v>
      </c>
    </row>
    <row r="4708" spans="1:5" x14ac:dyDescent="0.25">
      <c r="A4708" s="356">
        <v>7342</v>
      </c>
      <c r="B4708" s="16" t="s">
        <v>4231</v>
      </c>
      <c r="C4708" s="16" t="s">
        <v>48</v>
      </c>
      <c r="D4708" s="16" t="s">
        <v>24</v>
      </c>
      <c r="E4708" s="188" t="s">
        <v>5864</v>
      </c>
    </row>
    <row r="4709" spans="1:5" x14ac:dyDescent="0.25">
      <c r="A4709" s="356">
        <v>39574</v>
      </c>
      <c r="B4709" s="16" t="s">
        <v>4232</v>
      </c>
      <c r="C4709" s="16" t="s">
        <v>23</v>
      </c>
      <c r="D4709" s="16" t="s">
        <v>24</v>
      </c>
      <c r="E4709" s="188" t="s">
        <v>6871</v>
      </c>
    </row>
    <row r="4710" spans="1:5" x14ac:dyDescent="0.25">
      <c r="A4710" s="356">
        <v>11060</v>
      </c>
      <c r="B4710" s="16" t="s">
        <v>4233</v>
      </c>
      <c r="C4710" s="16" t="s">
        <v>23</v>
      </c>
      <c r="D4710" s="16" t="s">
        <v>24</v>
      </c>
      <c r="E4710" s="188" t="s">
        <v>6726</v>
      </c>
    </row>
    <row r="4711" spans="1:5" x14ac:dyDescent="0.25">
      <c r="A4711" s="356">
        <v>37401</v>
      </c>
      <c r="B4711" s="16" t="s">
        <v>4234</v>
      </c>
      <c r="C4711" s="16" t="s">
        <v>23</v>
      </c>
      <c r="D4711" s="16" t="s">
        <v>24</v>
      </c>
      <c r="E4711" s="188" t="s">
        <v>8936</v>
      </c>
    </row>
    <row r="4712" spans="1:5" x14ac:dyDescent="0.25">
      <c r="A4712" s="356">
        <v>7525</v>
      </c>
      <c r="B4712" s="16" t="s">
        <v>4235</v>
      </c>
      <c r="C4712" s="16" t="s">
        <v>23</v>
      </c>
      <c r="D4712" s="16" t="s">
        <v>24</v>
      </c>
      <c r="E4712" s="188" t="s">
        <v>9670</v>
      </c>
    </row>
    <row r="4713" spans="1:5" x14ac:dyDescent="0.25">
      <c r="A4713" s="356">
        <v>7524</v>
      </c>
      <c r="B4713" s="16" t="s">
        <v>4236</v>
      </c>
      <c r="C4713" s="16" t="s">
        <v>23</v>
      </c>
      <c r="D4713" s="16" t="s">
        <v>24</v>
      </c>
      <c r="E4713" s="188" t="s">
        <v>9671</v>
      </c>
    </row>
    <row r="4714" spans="1:5" x14ac:dyDescent="0.25">
      <c r="A4714" s="356">
        <v>38105</v>
      </c>
      <c r="B4714" s="16" t="s">
        <v>4237</v>
      </c>
      <c r="C4714" s="16" t="s">
        <v>23</v>
      </c>
      <c r="D4714" s="16" t="s">
        <v>24</v>
      </c>
      <c r="E4714" s="188" t="s">
        <v>5563</v>
      </c>
    </row>
    <row r="4715" spans="1:5" x14ac:dyDescent="0.25">
      <c r="A4715" s="356">
        <v>38084</v>
      </c>
      <c r="B4715" s="16" t="s">
        <v>4238</v>
      </c>
      <c r="C4715" s="16" t="s">
        <v>23</v>
      </c>
      <c r="D4715" s="16" t="s">
        <v>24</v>
      </c>
      <c r="E4715" s="188" t="s">
        <v>9672</v>
      </c>
    </row>
    <row r="4716" spans="1:5" x14ac:dyDescent="0.25">
      <c r="A4716" s="356">
        <v>38103</v>
      </c>
      <c r="B4716" s="16" t="s">
        <v>4239</v>
      </c>
      <c r="C4716" s="16" t="s">
        <v>23</v>
      </c>
      <c r="D4716" s="16" t="s">
        <v>24</v>
      </c>
      <c r="E4716" s="188" t="s">
        <v>6296</v>
      </c>
    </row>
    <row r="4717" spans="1:5" x14ac:dyDescent="0.25">
      <c r="A4717" s="356">
        <v>38082</v>
      </c>
      <c r="B4717" s="16" t="s">
        <v>4240</v>
      </c>
      <c r="C4717" s="16" t="s">
        <v>23</v>
      </c>
      <c r="D4717" s="16" t="s">
        <v>24</v>
      </c>
      <c r="E4717" s="188" t="s">
        <v>6314</v>
      </c>
    </row>
    <row r="4718" spans="1:5" x14ac:dyDescent="0.25">
      <c r="A4718" s="356">
        <v>38104</v>
      </c>
      <c r="B4718" s="16" t="s">
        <v>4241</v>
      </c>
      <c r="C4718" s="16" t="s">
        <v>23</v>
      </c>
      <c r="D4718" s="16" t="s">
        <v>24</v>
      </c>
      <c r="E4718" s="188" t="s">
        <v>5584</v>
      </c>
    </row>
    <row r="4719" spans="1:5" x14ac:dyDescent="0.25">
      <c r="A4719" s="356">
        <v>38083</v>
      </c>
      <c r="B4719" s="16" t="s">
        <v>4242</v>
      </c>
      <c r="C4719" s="16" t="s">
        <v>23</v>
      </c>
      <c r="D4719" s="16" t="s">
        <v>24</v>
      </c>
      <c r="E4719" s="188" t="s">
        <v>6895</v>
      </c>
    </row>
    <row r="4720" spans="1:5" x14ac:dyDescent="0.25">
      <c r="A4720" s="356">
        <v>38101</v>
      </c>
      <c r="B4720" s="16" t="s">
        <v>4243</v>
      </c>
      <c r="C4720" s="16" t="s">
        <v>23</v>
      </c>
      <c r="D4720" s="16" t="s">
        <v>24</v>
      </c>
      <c r="E4720" s="188" t="s">
        <v>5805</v>
      </c>
    </row>
    <row r="4721" spans="1:5" x14ac:dyDescent="0.25">
      <c r="A4721" s="356">
        <v>7528</v>
      </c>
      <c r="B4721" s="16" t="s">
        <v>4244</v>
      </c>
      <c r="C4721" s="16" t="s">
        <v>23</v>
      </c>
      <c r="D4721" s="16" t="s">
        <v>33</v>
      </c>
      <c r="E4721" s="188" t="s">
        <v>5533</v>
      </c>
    </row>
    <row r="4722" spans="1:5" x14ac:dyDescent="0.25">
      <c r="A4722" s="356">
        <v>12147</v>
      </c>
      <c r="B4722" s="16" t="s">
        <v>4245</v>
      </c>
      <c r="C4722" s="16" t="s">
        <v>23</v>
      </c>
      <c r="D4722" s="16" t="s">
        <v>24</v>
      </c>
      <c r="E4722" s="188" t="s">
        <v>6656</v>
      </c>
    </row>
    <row r="4723" spans="1:5" x14ac:dyDescent="0.25">
      <c r="A4723" s="356">
        <v>38075</v>
      </c>
      <c r="B4723" s="16" t="s">
        <v>4246</v>
      </c>
      <c r="C4723" s="16" t="s">
        <v>23</v>
      </c>
      <c r="D4723" s="16" t="s">
        <v>24</v>
      </c>
      <c r="E4723" s="188" t="s">
        <v>6724</v>
      </c>
    </row>
    <row r="4724" spans="1:5" x14ac:dyDescent="0.25">
      <c r="A4724" s="356">
        <v>38102</v>
      </c>
      <c r="B4724" s="16" t="s">
        <v>4247</v>
      </c>
      <c r="C4724" s="16" t="s">
        <v>23</v>
      </c>
      <c r="D4724" s="16" t="s">
        <v>24</v>
      </c>
      <c r="E4724" s="188" t="s">
        <v>9673</v>
      </c>
    </row>
    <row r="4725" spans="1:5" x14ac:dyDescent="0.25">
      <c r="A4725" s="356">
        <v>38076</v>
      </c>
      <c r="B4725" s="16" t="s">
        <v>4248</v>
      </c>
      <c r="C4725" s="16" t="s">
        <v>23</v>
      </c>
      <c r="D4725" s="16" t="s">
        <v>24</v>
      </c>
      <c r="E4725" s="188" t="s">
        <v>5878</v>
      </c>
    </row>
    <row r="4726" spans="1:5" x14ac:dyDescent="0.25">
      <c r="A4726" s="356">
        <v>7592</v>
      </c>
      <c r="B4726" s="16" t="s">
        <v>4249</v>
      </c>
      <c r="C4726" s="16" t="s">
        <v>29</v>
      </c>
      <c r="D4726" s="16" t="s">
        <v>33</v>
      </c>
      <c r="E4726" s="188" t="s">
        <v>6400</v>
      </c>
    </row>
    <row r="4727" spans="1:5" x14ac:dyDescent="0.25">
      <c r="A4727" s="356">
        <v>40820</v>
      </c>
      <c r="B4727" s="16" t="s">
        <v>4250</v>
      </c>
      <c r="C4727" s="16" t="s">
        <v>206</v>
      </c>
      <c r="D4727" s="16" t="s">
        <v>24</v>
      </c>
      <c r="E4727" s="188" t="s">
        <v>9674</v>
      </c>
    </row>
    <row r="4728" spans="1:5" x14ac:dyDescent="0.25">
      <c r="A4728" s="356">
        <v>11762</v>
      </c>
      <c r="B4728" s="16" t="s">
        <v>4251</v>
      </c>
      <c r="C4728" s="16" t="s">
        <v>23</v>
      </c>
      <c r="D4728" s="16" t="s">
        <v>24</v>
      </c>
      <c r="E4728" s="188" t="s">
        <v>6729</v>
      </c>
    </row>
    <row r="4729" spans="1:5" x14ac:dyDescent="0.25">
      <c r="A4729" s="356">
        <v>13418</v>
      </c>
      <c r="B4729" s="16" t="s">
        <v>4252</v>
      </c>
      <c r="C4729" s="16" t="s">
        <v>23</v>
      </c>
      <c r="D4729" s="16" t="s">
        <v>24</v>
      </c>
      <c r="E4729" s="188" t="s">
        <v>6730</v>
      </c>
    </row>
    <row r="4730" spans="1:5" x14ac:dyDescent="0.25">
      <c r="A4730" s="356">
        <v>13984</v>
      </c>
      <c r="B4730" s="16" t="s">
        <v>4253</v>
      </c>
      <c r="C4730" s="16" t="s">
        <v>23</v>
      </c>
      <c r="D4730" s="16" t="s">
        <v>24</v>
      </c>
      <c r="E4730" s="188" t="s">
        <v>5896</v>
      </c>
    </row>
    <row r="4731" spans="1:5" x14ac:dyDescent="0.25">
      <c r="A4731" s="356">
        <v>11772</v>
      </c>
      <c r="B4731" s="16" t="s">
        <v>4254</v>
      </c>
      <c r="C4731" s="16" t="s">
        <v>23</v>
      </c>
      <c r="D4731" s="16" t="s">
        <v>24</v>
      </c>
      <c r="E4731" s="188" t="s">
        <v>6731</v>
      </c>
    </row>
    <row r="4732" spans="1:5" x14ac:dyDescent="0.25">
      <c r="A4732" s="356">
        <v>36795</v>
      </c>
      <c r="B4732" s="16" t="s">
        <v>4255</v>
      </c>
      <c r="C4732" s="16" t="s">
        <v>23</v>
      </c>
      <c r="D4732" s="16" t="s">
        <v>24</v>
      </c>
      <c r="E4732" s="188" t="s">
        <v>6732</v>
      </c>
    </row>
    <row r="4733" spans="1:5" x14ac:dyDescent="0.25">
      <c r="A4733" s="356">
        <v>36796</v>
      </c>
      <c r="B4733" s="16" t="s">
        <v>4256</v>
      </c>
      <c r="C4733" s="16" t="s">
        <v>23</v>
      </c>
      <c r="D4733" s="16" t="s">
        <v>24</v>
      </c>
      <c r="E4733" s="188" t="s">
        <v>6733</v>
      </c>
    </row>
    <row r="4734" spans="1:5" x14ac:dyDescent="0.25">
      <c r="A4734" s="356">
        <v>36791</v>
      </c>
      <c r="B4734" s="16" t="s">
        <v>4257</v>
      </c>
      <c r="C4734" s="16" t="s">
        <v>23</v>
      </c>
      <c r="D4734" s="16" t="s">
        <v>24</v>
      </c>
      <c r="E4734" s="188" t="s">
        <v>6734</v>
      </c>
    </row>
    <row r="4735" spans="1:5" x14ac:dyDescent="0.25">
      <c r="A4735" s="356">
        <v>13415</v>
      </c>
      <c r="B4735" s="16" t="s">
        <v>4258</v>
      </c>
      <c r="C4735" s="16" t="s">
        <v>23</v>
      </c>
      <c r="D4735" s="16" t="s">
        <v>33</v>
      </c>
      <c r="E4735" s="188" t="s">
        <v>6735</v>
      </c>
    </row>
    <row r="4736" spans="1:5" x14ac:dyDescent="0.25">
      <c r="A4736" s="356">
        <v>36792</v>
      </c>
      <c r="B4736" s="16" t="s">
        <v>4259</v>
      </c>
      <c r="C4736" s="16" t="s">
        <v>23</v>
      </c>
      <c r="D4736" s="16" t="s">
        <v>24</v>
      </c>
      <c r="E4736" s="188" t="s">
        <v>6736</v>
      </c>
    </row>
    <row r="4737" spans="1:5" x14ac:dyDescent="0.25">
      <c r="A4737" s="356">
        <v>11773</v>
      </c>
      <c r="B4737" s="16" t="s">
        <v>4260</v>
      </c>
      <c r="C4737" s="16" t="s">
        <v>23</v>
      </c>
      <c r="D4737" s="16" t="s">
        <v>24</v>
      </c>
      <c r="E4737" s="188" t="s">
        <v>6737</v>
      </c>
    </row>
    <row r="4738" spans="1:5" x14ac:dyDescent="0.25">
      <c r="A4738" s="356">
        <v>11775</v>
      </c>
      <c r="B4738" s="16" t="s">
        <v>4261</v>
      </c>
      <c r="C4738" s="16" t="s">
        <v>23</v>
      </c>
      <c r="D4738" s="16" t="s">
        <v>24</v>
      </c>
      <c r="E4738" s="188" t="s">
        <v>6738</v>
      </c>
    </row>
    <row r="4739" spans="1:5" x14ac:dyDescent="0.25">
      <c r="A4739" s="356">
        <v>13983</v>
      </c>
      <c r="B4739" s="16" t="s">
        <v>4262</v>
      </c>
      <c r="C4739" s="16" t="s">
        <v>23</v>
      </c>
      <c r="D4739" s="16" t="s">
        <v>24</v>
      </c>
      <c r="E4739" s="188" t="s">
        <v>6739</v>
      </c>
    </row>
    <row r="4740" spans="1:5" x14ac:dyDescent="0.25">
      <c r="A4740" s="356">
        <v>13416</v>
      </c>
      <c r="B4740" s="16" t="s">
        <v>4263</v>
      </c>
      <c r="C4740" s="16" t="s">
        <v>23</v>
      </c>
      <c r="D4740" s="16" t="s">
        <v>24</v>
      </c>
      <c r="E4740" s="188" t="s">
        <v>6740</v>
      </c>
    </row>
    <row r="4741" spans="1:5" x14ac:dyDescent="0.25">
      <c r="A4741" s="356">
        <v>13417</v>
      </c>
      <c r="B4741" s="16" t="s">
        <v>4264</v>
      </c>
      <c r="C4741" s="16" t="s">
        <v>23</v>
      </c>
      <c r="D4741" s="16" t="s">
        <v>24</v>
      </c>
      <c r="E4741" s="188" t="s">
        <v>5711</v>
      </c>
    </row>
    <row r="4742" spans="1:5" x14ac:dyDescent="0.25">
      <c r="A4742" s="356">
        <v>7604</v>
      </c>
      <c r="B4742" s="16" t="s">
        <v>4265</v>
      </c>
      <c r="C4742" s="16" t="s">
        <v>23</v>
      </c>
      <c r="D4742" s="16" t="s">
        <v>24</v>
      </c>
      <c r="E4742" s="188" t="s">
        <v>6741</v>
      </c>
    </row>
    <row r="4743" spans="1:5" x14ac:dyDescent="0.25">
      <c r="A4743" s="356">
        <v>11763</v>
      </c>
      <c r="B4743" s="16" t="s">
        <v>4266</v>
      </c>
      <c r="C4743" s="16" t="s">
        <v>23</v>
      </c>
      <c r="D4743" s="16" t="s">
        <v>24</v>
      </c>
      <c r="E4743" s="188" t="s">
        <v>9675</v>
      </c>
    </row>
    <row r="4744" spans="1:5" x14ac:dyDescent="0.25">
      <c r="A4744" s="356">
        <v>11764</v>
      </c>
      <c r="B4744" s="16" t="s">
        <v>4267</v>
      </c>
      <c r="C4744" s="16" t="s">
        <v>23</v>
      </c>
      <c r="D4744" s="16" t="s">
        <v>24</v>
      </c>
      <c r="E4744" s="188" t="s">
        <v>9676</v>
      </c>
    </row>
    <row r="4745" spans="1:5" x14ac:dyDescent="0.25">
      <c r="A4745" s="356">
        <v>11829</v>
      </c>
      <c r="B4745" s="16" t="s">
        <v>4268</v>
      </c>
      <c r="C4745" s="16" t="s">
        <v>23</v>
      </c>
      <c r="D4745" s="16" t="s">
        <v>24</v>
      </c>
      <c r="E4745" s="188" t="s">
        <v>9677</v>
      </c>
    </row>
    <row r="4746" spans="1:5" x14ac:dyDescent="0.25">
      <c r="A4746" s="356">
        <v>11825</v>
      </c>
      <c r="B4746" s="16" t="s">
        <v>4269</v>
      </c>
      <c r="C4746" s="16" t="s">
        <v>23</v>
      </c>
      <c r="D4746" s="16" t="s">
        <v>24</v>
      </c>
      <c r="E4746" s="188" t="s">
        <v>6887</v>
      </c>
    </row>
    <row r="4747" spans="1:5" x14ac:dyDescent="0.25">
      <c r="A4747" s="356">
        <v>11767</v>
      </c>
      <c r="B4747" s="16" t="s">
        <v>4270</v>
      </c>
      <c r="C4747" s="16" t="s">
        <v>23</v>
      </c>
      <c r="D4747" s="16" t="s">
        <v>24</v>
      </c>
      <c r="E4747" s="188" t="s">
        <v>9678</v>
      </c>
    </row>
    <row r="4748" spans="1:5" x14ac:dyDescent="0.25">
      <c r="A4748" s="356">
        <v>11830</v>
      </c>
      <c r="B4748" s="16" t="s">
        <v>4271</v>
      </c>
      <c r="C4748" s="16" t="s">
        <v>23</v>
      </c>
      <c r="D4748" s="16" t="s">
        <v>24</v>
      </c>
      <c r="E4748" s="188" t="s">
        <v>6033</v>
      </c>
    </row>
    <row r="4749" spans="1:5" x14ac:dyDescent="0.25">
      <c r="A4749" s="356">
        <v>11766</v>
      </c>
      <c r="B4749" s="16" t="s">
        <v>4272</v>
      </c>
      <c r="C4749" s="16" t="s">
        <v>23</v>
      </c>
      <c r="D4749" s="16" t="s">
        <v>24</v>
      </c>
      <c r="E4749" s="188" t="s">
        <v>7966</v>
      </c>
    </row>
    <row r="4750" spans="1:5" x14ac:dyDescent="0.25">
      <c r="A4750" s="356">
        <v>11765</v>
      </c>
      <c r="B4750" s="16" t="s">
        <v>4273</v>
      </c>
      <c r="C4750" s="16" t="s">
        <v>23</v>
      </c>
      <c r="D4750" s="16" t="s">
        <v>24</v>
      </c>
      <c r="E4750" s="188" t="s">
        <v>9679</v>
      </c>
    </row>
    <row r="4751" spans="1:5" x14ac:dyDescent="0.25">
      <c r="A4751" s="356">
        <v>11824</v>
      </c>
      <c r="B4751" s="16" t="s">
        <v>4274</v>
      </c>
      <c r="C4751" s="16" t="s">
        <v>23</v>
      </c>
      <c r="D4751" s="16" t="s">
        <v>24</v>
      </c>
      <c r="E4751" s="188" t="s">
        <v>9680</v>
      </c>
    </row>
    <row r="4752" spans="1:5" x14ac:dyDescent="0.25">
      <c r="A4752" s="356">
        <v>11777</v>
      </c>
      <c r="B4752" s="16" t="s">
        <v>4275</v>
      </c>
      <c r="C4752" s="16" t="s">
        <v>23</v>
      </c>
      <c r="D4752" s="16" t="s">
        <v>24</v>
      </c>
      <c r="E4752" s="188" t="s">
        <v>9681</v>
      </c>
    </row>
    <row r="4753" spans="1:5" x14ac:dyDescent="0.25">
      <c r="A4753" s="356">
        <v>7602</v>
      </c>
      <c r="B4753" s="16" t="s">
        <v>4276</v>
      </c>
      <c r="C4753" s="16" t="s">
        <v>23</v>
      </c>
      <c r="D4753" s="16" t="s">
        <v>24</v>
      </c>
      <c r="E4753" s="188" t="s">
        <v>5742</v>
      </c>
    </row>
    <row r="4754" spans="1:5" x14ac:dyDescent="0.25">
      <c r="A4754" s="356">
        <v>7603</v>
      </c>
      <c r="B4754" s="16" t="s">
        <v>4277</v>
      </c>
      <c r="C4754" s="16" t="s">
        <v>23</v>
      </c>
      <c r="D4754" s="16" t="s">
        <v>24</v>
      </c>
      <c r="E4754" s="188" t="s">
        <v>6743</v>
      </c>
    </row>
    <row r="4755" spans="1:5" x14ac:dyDescent="0.25">
      <c r="A4755" s="356">
        <v>11826</v>
      </c>
      <c r="B4755" s="16" t="s">
        <v>4278</v>
      </c>
      <c r="C4755" s="16" t="s">
        <v>23</v>
      </c>
      <c r="D4755" s="16" t="s">
        <v>24</v>
      </c>
      <c r="E4755" s="188" t="s">
        <v>9682</v>
      </c>
    </row>
    <row r="4756" spans="1:5" x14ac:dyDescent="0.25">
      <c r="A4756" s="356">
        <v>7606</v>
      </c>
      <c r="B4756" s="16" t="s">
        <v>4279</v>
      </c>
      <c r="C4756" s="16" t="s">
        <v>23</v>
      </c>
      <c r="D4756" s="16" t="s">
        <v>24</v>
      </c>
      <c r="E4756" s="188" t="s">
        <v>9683</v>
      </c>
    </row>
    <row r="4757" spans="1:5" x14ac:dyDescent="0.25">
      <c r="A4757" s="356">
        <v>40329</v>
      </c>
      <c r="B4757" s="16" t="s">
        <v>4280</v>
      </c>
      <c r="C4757" s="16" t="s">
        <v>23</v>
      </c>
      <c r="D4757" s="16" t="s">
        <v>33</v>
      </c>
      <c r="E4757" s="188" t="s">
        <v>9684</v>
      </c>
    </row>
    <row r="4758" spans="1:5" x14ac:dyDescent="0.25">
      <c r="A4758" s="356">
        <v>11823</v>
      </c>
      <c r="B4758" s="16" t="s">
        <v>4281</v>
      </c>
      <c r="C4758" s="16" t="s">
        <v>23</v>
      </c>
      <c r="D4758" s="16" t="s">
        <v>24</v>
      </c>
      <c r="E4758" s="188" t="s">
        <v>6067</v>
      </c>
    </row>
    <row r="4759" spans="1:5" x14ac:dyDescent="0.25">
      <c r="A4759" s="356">
        <v>11822</v>
      </c>
      <c r="B4759" s="16" t="s">
        <v>4282</v>
      </c>
      <c r="C4759" s="16" t="s">
        <v>23</v>
      </c>
      <c r="D4759" s="16" t="s">
        <v>24</v>
      </c>
      <c r="E4759" s="188" t="s">
        <v>8144</v>
      </c>
    </row>
    <row r="4760" spans="1:5" x14ac:dyDescent="0.25">
      <c r="A4760" s="356">
        <v>11831</v>
      </c>
      <c r="B4760" s="16" t="s">
        <v>4283</v>
      </c>
      <c r="C4760" s="16" t="s">
        <v>23</v>
      </c>
      <c r="D4760" s="16" t="s">
        <v>24</v>
      </c>
      <c r="E4760" s="188" t="s">
        <v>9685</v>
      </c>
    </row>
    <row r="4761" spans="1:5" x14ac:dyDescent="0.25">
      <c r="A4761" s="356">
        <v>7613</v>
      </c>
      <c r="B4761" s="16" t="s">
        <v>4284</v>
      </c>
      <c r="C4761" s="16" t="s">
        <v>23</v>
      </c>
      <c r="D4761" s="16" t="s">
        <v>27</v>
      </c>
      <c r="E4761" s="188" t="s">
        <v>9686</v>
      </c>
    </row>
    <row r="4762" spans="1:5" x14ac:dyDescent="0.25">
      <c r="A4762" s="356">
        <v>7619</v>
      </c>
      <c r="B4762" s="16" t="s">
        <v>4285</v>
      </c>
      <c r="C4762" s="16" t="s">
        <v>23</v>
      </c>
      <c r="D4762" s="16" t="s">
        <v>27</v>
      </c>
      <c r="E4762" s="188" t="s">
        <v>9687</v>
      </c>
    </row>
    <row r="4763" spans="1:5" x14ac:dyDescent="0.25">
      <c r="A4763" s="356">
        <v>12076</v>
      </c>
      <c r="B4763" s="16" t="s">
        <v>4286</v>
      </c>
      <c r="C4763" s="16" t="s">
        <v>23</v>
      </c>
      <c r="D4763" s="16" t="s">
        <v>27</v>
      </c>
      <c r="E4763" s="188" t="s">
        <v>9688</v>
      </c>
    </row>
    <row r="4764" spans="1:5" x14ac:dyDescent="0.25">
      <c r="A4764" s="356">
        <v>7614</v>
      </c>
      <c r="B4764" s="16" t="s">
        <v>4287</v>
      </c>
      <c r="C4764" s="16" t="s">
        <v>23</v>
      </c>
      <c r="D4764" s="16" t="s">
        <v>27</v>
      </c>
      <c r="E4764" s="188" t="s">
        <v>9689</v>
      </c>
    </row>
    <row r="4765" spans="1:5" x14ac:dyDescent="0.25">
      <c r="A4765" s="356">
        <v>7618</v>
      </c>
      <c r="B4765" s="16" t="s">
        <v>4288</v>
      </c>
      <c r="C4765" s="16" t="s">
        <v>23</v>
      </c>
      <c r="D4765" s="16" t="s">
        <v>27</v>
      </c>
      <c r="E4765" s="188" t="s">
        <v>9690</v>
      </c>
    </row>
    <row r="4766" spans="1:5" x14ac:dyDescent="0.25">
      <c r="A4766" s="356">
        <v>7620</v>
      </c>
      <c r="B4766" s="16" t="s">
        <v>4289</v>
      </c>
      <c r="C4766" s="16" t="s">
        <v>23</v>
      </c>
      <c r="D4766" s="16" t="s">
        <v>27</v>
      </c>
      <c r="E4766" s="188" t="s">
        <v>9691</v>
      </c>
    </row>
    <row r="4767" spans="1:5" x14ac:dyDescent="0.25">
      <c r="A4767" s="356">
        <v>7610</v>
      </c>
      <c r="B4767" s="16" t="s">
        <v>4290</v>
      </c>
      <c r="C4767" s="16" t="s">
        <v>23</v>
      </c>
      <c r="D4767" s="16" t="s">
        <v>27</v>
      </c>
      <c r="E4767" s="188" t="s">
        <v>9692</v>
      </c>
    </row>
    <row r="4768" spans="1:5" x14ac:dyDescent="0.25">
      <c r="A4768" s="356">
        <v>7615</v>
      </c>
      <c r="B4768" s="16" t="s">
        <v>4291</v>
      </c>
      <c r="C4768" s="16" t="s">
        <v>23</v>
      </c>
      <c r="D4768" s="16" t="s">
        <v>27</v>
      </c>
      <c r="E4768" s="188" t="s">
        <v>9693</v>
      </c>
    </row>
    <row r="4769" spans="1:5" x14ac:dyDescent="0.25">
      <c r="A4769" s="356">
        <v>7617</v>
      </c>
      <c r="B4769" s="16" t="s">
        <v>4292</v>
      </c>
      <c r="C4769" s="16" t="s">
        <v>23</v>
      </c>
      <c r="D4769" s="16" t="s">
        <v>27</v>
      </c>
      <c r="E4769" s="188" t="s">
        <v>9694</v>
      </c>
    </row>
    <row r="4770" spans="1:5" x14ac:dyDescent="0.25">
      <c r="A4770" s="356">
        <v>7616</v>
      </c>
      <c r="B4770" s="16" t="s">
        <v>4293</v>
      </c>
      <c r="C4770" s="16" t="s">
        <v>23</v>
      </c>
      <c r="D4770" s="16" t="s">
        <v>27</v>
      </c>
      <c r="E4770" s="188" t="s">
        <v>9695</v>
      </c>
    </row>
    <row r="4771" spans="1:5" x14ac:dyDescent="0.25">
      <c r="A4771" s="356">
        <v>7611</v>
      </c>
      <c r="B4771" s="16" t="s">
        <v>4294</v>
      </c>
      <c r="C4771" s="16" t="s">
        <v>23</v>
      </c>
      <c r="D4771" s="16" t="s">
        <v>27</v>
      </c>
      <c r="E4771" s="188" t="s">
        <v>9696</v>
      </c>
    </row>
    <row r="4772" spans="1:5" x14ac:dyDescent="0.25">
      <c r="A4772" s="356">
        <v>7612</v>
      </c>
      <c r="B4772" s="16" t="s">
        <v>4295</v>
      </c>
      <c r="C4772" s="16" t="s">
        <v>23</v>
      </c>
      <c r="D4772" s="16" t="s">
        <v>27</v>
      </c>
      <c r="E4772" s="188" t="s">
        <v>9697</v>
      </c>
    </row>
    <row r="4773" spans="1:5" x14ac:dyDescent="0.25">
      <c r="A4773" s="356">
        <v>37371</v>
      </c>
      <c r="B4773" s="16" t="s">
        <v>4296</v>
      </c>
      <c r="C4773" s="16" t="s">
        <v>29</v>
      </c>
      <c r="D4773" s="16" t="s">
        <v>33</v>
      </c>
      <c r="E4773" s="188" t="s">
        <v>5760</v>
      </c>
    </row>
    <row r="4774" spans="1:5" x14ac:dyDescent="0.25">
      <c r="A4774" s="356">
        <v>40861</v>
      </c>
      <c r="B4774" s="16" t="s">
        <v>4297</v>
      </c>
      <c r="C4774" s="16" t="s">
        <v>206</v>
      </c>
      <c r="D4774" s="16" t="s">
        <v>33</v>
      </c>
      <c r="E4774" s="188" t="s">
        <v>9698</v>
      </c>
    </row>
    <row r="4775" spans="1:5" x14ac:dyDescent="0.25">
      <c r="A4775" s="356">
        <v>36510</v>
      </c>
      <c r="B4775" s="16" t="s">
        <v>4298</v>
      </c>
      <c r="C4775" s="16" t="s">
        <v>23</v>
      </c>
      <c r="D4775" s="16" t="s">
        <v>27</v>
      </c>
      <c r="E4775" s="188" t="s">
        <v>9699</v>
      </c>
    </row>
    <row r="4776" spans="1:5" x14ac:dyDescent="0.25">
      <c r="A4776" s="356">
        <v>25020</v>
      </c>
      <c r="B4776" s="16" t="s">
        <v>4299</v>
      </c>
      <c r="C4776" s="16" t="s">
        <v>23</v>
      </c>
      <c r="D4776" s="16" t="s">
        <v>27</v>
      </c>
      <c r="E4776" s="188" t="s">
        <v>9700</v>
      </c>
    </row>
    <row r="4777" spans="1:5" x14ac:dyDescent="0.25">
      <c r="A4777" s="356">
        <v>7622</v>
      </c>
      <c r="B4777" s="16" t="s">
        <v>4300</v>
      </c>
      <c r="C4777" s="16" t="s">
        <v>23</v>
      </c>
      <c r="D4777" s="16" t="s">
        <v>27</v>
      </c>
      <c r="E4777" s="188" t="s">
        <v>9701</v>
      </c>
    </row>
    <row r="4778" spans="1:5" x14ac:dyDescent="0.25">
      <c r="A4778" s="356">
        <v>7624</v>
      </c>
      <c r="B4778" s="16" t="s">
        <v>4301</v>
      </c>
      <c r="C4778" s="16" t="s">
        <v>23</v>
      </c>
      <c r="D4778" s="16" t="s">
        <v>27</v>
      </c>
      <c r="E4778" s="188" t="s">
        <v>9702</v>
      </c>
    </row>
    <row r="4779" spans="1:5" x14ac:dyDescent="0.25">
      <c r="A4779" s="356">
        <v>7625</v>
      </c>
      <c r="B4779" s="16" t="s">
        <v>4302</v>
      </c>
      <c r="C4779" s="16" t="s">
        <v>23</v>
      </c>
      <c r="D4779" s="16" t="s">
        <v>27</v>
      </c>
      <c r="E4779" s="188" t="s">
        <v>9703</v>
      </c>
    </row>
    <row r="4780" spans="1:5" x14ac:dyDescent="0.25">
      <c r="A4780" s="356">
        <v>7623</v>
      </c>
      <c r="B4780" s="16" t="s">
        <v>4303</v>
      </c>
      <c r="C4780" s="16" t="s">
        <v>23</v>
      </c>
      <c r="D4780" s="16" t="s">
        <v>27</v>
      </c>
      <c r="E4780" s="188" t="s">
        <v>9700</v>
      </c>
    </row>
    <row r="4781" spans="1:5" x14ac:dyDescent="0.25">
      <c r="A4781" s="356">
        <v>36508</v>
      </c>
      <c r="B4781" s="16" t="s">
        <v>4304</v>
      </c>
      <c r="C4781" s="16" t="s">
        <v>23</v>
      </c>
      <c r="D4781" s="16" t="s">
        <v>27</v>
      </c>
      <c r="E4781" s="188" t="s">
        <v>9704</v>
      </c>
    </row>
    <row r="4782" spans="1:5" x14ac:dyDescent="0.25">
      <c r="A4782" s="356">
        <v>36509</v>
      </c>
      <c r="B4782" s="16" t="s">
        <v>4305</v>
      </c>
      <c r="C4782" s="16" t="s">
        <v>23</v>
      </c>
      <c r="D4782" s="16" t="s">
        <v>27</v>
      </c>
      <c r="E4782" s="188" t="s">
        <v>9705</v>
      </c>
    </row>
    <row r="4783" spans="1:5" x14ac:dyDescent="0.25">
      <c r="A4783" s="356">
        <v>13238</v>
      </c>
      <c r="B4783" s="16" t="s">
        <v>4306</v>
      </c>
      <c r="C4783" s="16" t="s">
        <v>23</v>
      </c>
      <c r="D4783" s="16" t="s">
        <v>27</v>
      </c>
      <c r="E4783" s="188" t="s">
        <v>9706</v>
      </c>
    </row>
    <row r="4784" spans="1:5" x14ac:dyDescent="0.25">
      <c r="A4784" s="356">
        <v>36511</v>
      </c>
      <c r="B4784" s="16" t="s">
        <v>4307</v>
      </c>
      <c r="C4784" s="16" t="s">
        <v>23</v>
      </c>
      <c r="D4784" s="16" t="s">
        <v>27</v>
      </c>
      <c r="E4784" s="188" t="s">
        <v>9707</v>
      </c>
    </row>
    <row r="4785" spans="1:5" x14ac:dyDescent="0.25">
      <c r="A4785" s="356">
        <v>36515</v>
      </c>
      <c r="B4785" s="16" t="s">
        <v>4308</v>
      </c>
      <c r="C4785" s="16" t="s">
        <v>23</v>
      </c>
      <c r="D4785" s="16" t="s">
        <v>27</v>
      </c>
      <c r="E4785" s="188" t="s">
        <v>9708</v>
      </c>
    </row>
    <row r="4786" spans="1:5" x14ac:dyDescent="0.25">
      <c r="A4786" s="356">
        <v>10598</v>
      </c>
      <c r="B4786" s="16" t="s">
        <v>4309</v>
      </c>
      <c r="C4786" s="16" t="s">
        <v>23</v>
      </c>
      <c r="D4786" s="16" t="s">
        <v>27</v>
      </c>
      <c r="E4786" s="188" t="s">
        <v>9709</v>
      </c>
    </row>
    <row r="4787" spans="1:5" x14ac:dyDescent="0.25">
      <c r="A4787" s="356">
        <v>7640</v>
      </c>
      <c r="B4787" s="16" t="s">
        <v>4310</v>
      </c>
      <c r="C4787" s="16" t="s">
        <v>23</v>
      </c>
      <c r="D4787" s="16" t="s">
        <v>27</v>
      </c>
      <c r="E4787" s="188" t="s">
        <v>9710</v>
      </c>
    </row>
    <row r="4788" spans="1:5" x14ac:dyDescent="0.25">
      <c r="A4788" s="356">
        <v>36513</v>
      </c>
      <c r="B4788" s="16" t="s">
        <v>4311</v>
      </c>
      <c r="C4788" s="16" t="s">
        <v>23</v>
      </c>
      <c r="D4788" s="16" t="s">
        <v>27</v>
      </c>
      <c r="E4788" s="188" t="s">
        <v>9711</v>
      </c>
    </row>
    <row r="4789" spans="1:5" x14ac:dyDescent="0.25">
      <c r="A4789" s="356">
        <v>36514</v>
      </c>
      <c r="B4789" s="16" t="s">
        <v>4312</v>
      </c>
      <c r="C4789" s="16" t="s">
        <v>23</v>
      </c>
      <c r="D4789" s="16" t="s">
        <v>27</v>
      </c>
      <c r="E4789" s="188" t="s">
        <v>9712</v>
      </c>
    </row>
    <row r="4790" spans="1:5" x14ac:dyDescent="0.25">
      <c r="A4790" s="356">
        <v>11572</v>
      </c>
      <c r="B4790" s="16" t="s">
        <v>9713</v>
      </c>
      <c r="C4790" s="16" t="s">
        <v>23</v>
      </c>
      <c r="D4790" s="16" t="s">
        <v>24</v>
      </c>
      <c r="E4790" s="188" t="s">
        <v>7088</v>
      </c>
    </row>
    <row r="4791" spans="1:5" x14ac:dyDescent="0.25">
      <c r="A4791" s="356">
        <v>36149</v>
      </c>
      <c r="B4791" s="16" t="s">
        <v>4313</v>
      </c>
      <c r="C4791" s="16" t="s">
        <v>23</v>
      </c>
      <c r="D4791" s="16" t="s">
        <v>24</v>
      </c>
      <c r="E4791" s="188" t="s">
        <v>9714</v>
      </c>
    </row>
    <row r="4792" spans="1:5" x14ac:dyDescent="0.25">
      <c r="A4792" s="356">
        <v>42407</v>
      </c>
      <c r="B4792" s="16" t="s">
        <v>4314</v>
      </c>
      <c r="C4792" s="16" t="s">
        <v>44</v>
      </c>
      <c r="D4792" s="16" t="s">
        <v>24</v>
      </c>
      <c r="E4792" s="188" t="s">
        <v>6537</v>
      </c>
    </row>
    <row r="4793" spans="1:5" x14ac:dyDescent="0.25">
      <c r="A4793" s="356">
        <v>11581</v>
      </c>
      <c r="B4793" s="16" t="s">
        <v>9715</v>
      </c>
      <c r="C4793" s="16" t="s">
        <v>44</v>
      </c>
      <c r="D4793" s="16" t="s">
        <v>24</v>
      </c>
      <c r="E4793" s="188" t="s">
        <v>9716</v>
      </c>
    </row>
    <row r="4794" spans="1:5" x14ac:dyDescent="0.25">
      <c r="A4794" s="356">
        <v>43605</v>
      </c>
      <c r="B4794" s="16" t="s">
        <v>9717</v>
      </c>
      <c r="C4794" s="16" t="s">
        <v>23</v>
      </c>
      <c r="D4794" s="16" t="s">
        <v>24</v>
      </c>
      <c r="E4794" s="188" t="s">
        <v>9718</v>
      </c>
    </row>
    <row r="4795" spans="1:5" x14ac:dyDescent="0.25">
      <c r="A4795" s="356">
        <v>11580</v>
      </c>
      <c r="B4795" s="16" t="s">
        <v>9719</v>
      </c>
      <c r="C4795" s="16" t="s">
        <v>44</v>
      </c>
      <c r="D4795" s="16" t="s">
        <v>24</v>
      </c>
      <c r="E4795" s="188" t="s">
        <v>6024</v>
      </c>
    </row>
    <row r="4796" spans="1:5" x14ac:dyDescent="0.25">
      <c r="A4796" s="356">
        <v>10743</v>
      </c>
      <c r="B4796" s="16" t="s">
        <v>4315</v>
      </c>
      <c r="C4796" s="16" t="s">
        <v>23</v>
      </c>
      <c r="D4796" s="16" t="s">
        <v>24</v>
      </c>
      <c r="E4796" s="188" t="s">
        <v>9720</v>
      </c>
    </row>
    <row r="4797" spans="1:5" x14ac:dyDescent="0.25">
      <c r="A4797" s="356">
        <v>39848</v>
      </c>
      <c r="B4797" s="16" t="s">
        <v>4316</v>
      </c>
      <c r="C4797" s="16" t="s">
        <v>44</v>
      </c>
      <c r="D4797" s="16" t="s">
        <v>27</v>
      </c>
      <c r="E4797" s="188" t="s">
        <v>5740</v>
      </c>
    </row>
    <row r="4798" spans="1:5" x14ac:dyDescent="0.25">
      <c r="A4798" s="356">
        <v>20999</v>
      </c>
      <c r="B4798" s="16" t="s">
        <v>4317</v>
      </c>
      <c r="C4798" s="16" t="s">
        <v>44</v>
      </c>
      <c r="D4798" s="16" t="s">
        <v>27</v>
      </c>
      <c r="E4798" s="188" t="s">
        <v>9721</v>
      </c>
    </row>
    <row r="4799" spans="1:5" x14ac:dyDescent="0.25">
      <c r="A4799" s="356">
        <v>21001</v>
      </c>
      <c r="B4799" s="16" t="s">
        <v>4318</v>
      </c>
      <c r="C4799" s="16" t="s">
        <v>44</v>
      </c>
      <c r="D4799" s="16" t="s">
        <v>27</v>
      </c>
      <c r="E4799" s="188" t="s">
        <v>9722</v>
      </c>
    </row>
    <row r="4800" spans="1:5" x14ac:dyDescent="0.25">
      <c r="A4800" s="356">
        <v>21003</v>
      </c>
      <c r="B4800" s="16" t="s">
        <v>4319</v>
      </c>
      <c r="C4800" s="16" t="s">
        <v>44</v>
      </c>
      <c r="D4800" s="16" t="s">
        <v>27</v>
      </c>
      <c r="E4800" s="188" t="s">
        <v>9723</v>
      </c>
    </row>
    <row r="4801" spans="1:5" x14ac:dyDescent="0.25">
      <c r="A4801" s="356">
        <v>21006</v>
      </c>
      <c r="B4801" s="16" t="s">
        <v>4320</v>
      </c>
      <c r="C4801" s="16" t="s">
        <v>44</v>
      </c>
      <c r="D4801" s="16" t="s">
        <v>27</v>
      </c>
      <c r="E4801" s="188" t="s">
        <v>9724</v>
      </c>
    </row>
    <row r="4802" spans="1:5" x14ac:dyDescent="0.25">
      <c r="A4802" s="356">
        <v>21019</v>
      </c>
      <c r="B4802" s="16" t="s">
        <v>4321</v>
      </c>
      <c r="C4802" s="16" t="s">
        <v>44</v>
      </c>
      <c r="D4802" s="16" t="s">
        <v>27</v>
      </c>
      <c r="E4802" s="188" t="s">
        <v>9725</v>
      </c>
    </row>
    <row r="4803" spans="1:5" x14ac:dyDescent="0.25">
      <c r="A4803" s="356">
        <v>21021</v>
      </c>
      <c r="B4803" s="16" t="s">
        <v>4322</v>
      </c>
      <c r="C4803" s="16" t="s">
        <v>44</v>
      </c>
      <c r="D4803" s="16" t="s">
        <v>27</v>
      </c>
      <c r="E4803" s="188" t="s">
        <v>9487</v>
      </c>
    </row>
    <row r="4804" spans="1:5" x14ac:dyDescent="0.25">
      <c r="A4804" s="356">
        <v>21024</v>
      </c>
      <c r="B4804" s="16" t="s">
        <v>4323</v>
      </c>
      <c r="C4804" s="16" t="s">
        <v>44</v>
      </c>
      <c r="D4804" s="16" t="s">
        <v>27</v>
      </c>
      <c r="E4804" s="188" t="s">
        <v>9726</v>
      </c>
    </row>
    <row r="4805" spans="1:5" x14ac:dyDescent="0.25">
      <c r="A4805" s="356">
        <v>40624</v>
      </c>
      <c r="B4805" s="16" t="s">
        <v>4324</v>
      </c>
      <c r="C4805" s="16" t="s">
        <v>44</v>
      </c>
      <c r="D4805" s="16" t="s">
        <v>27</v>
      </c>
      <c r="E4805" s="188" t="s">
        <v>9727</v>
      </c>
    </row>
    <row r="4806" spans="1:5" x14ac:dyDescent="0.25">
      <c r="A4806" s="356">
        <v>42575</v>
      </c>
      <c r="B4806" s="16" t="s">
        <v>9728</v>
      </c>
      <c r="C4806" s="16" t="s">
        <v>44</v>
      </c>
      <c r="D4806" s="16" t="s">
        <v>27</v>
      </c>
      <c r="E4806" s="188" t="s">
        <v>9729</v>
      </c>
    </row>
    <row r="4807" spans="1:5" x14ac:dyDescent="0.25">
      <c r="A4807" s="356">
        <v>13127</v>
      </c>
      <c r="B4807" s="16" t="s">
        <v>4325</v>
      </c>
      <c r="C4807" s="16" t="s">
        <v>44</v>
      </c>
      <c r="D4807" s="16" t="s">
        <v>27</v>
      </c>
      <c r="E4807" s="188" t="s">
        <v>9730</v>
      </c>
    </row>
    <row r="4808" spans="1:5" x14ac:dyDescent="0.25">
      <c r="A4808" s="356">
        <v>13137</v>
      </c>
      <c r="B4808" s="16" t="s">
        <v>4326</v>
      </c>
      <c r="C4808" s="16" t="s">
        <v>44</v>
      </c>
      <c r="D4808" s="16" t="s">
        <v>27</v>
      </c>
      <c r="E4808" s="188" t="s">
        <v>6347</v>
      </c>
    </row>
    <row r="4809" spans="1:5" x14ac:dyDescent="0.25">
      <c r="A4809" s="356">
        <v>42574</v>
      </c>
      <c r="B4809" s="16" t="s">
        <v>9731</v>
      </c>
      <c r="C4809" s="16" t="s">
        <v>44</v>
      </c>
      <c r="D4809" s="16" t="s">
        <v>27</v>
      </c>
      <c r="E4809" s="188" t="s">
        <v>9732</v>
      </c>
    </row>
    <row r="4810" spans="1:5" x14ac:dyDescent="0.25">
      <c r="A4810" s="356">
        <v>20989</v>
      </c>
      <c r="B4810" s="16" t="s">
        <v>4327</v>
      </c>
      <c r="C4810" s="16" t="s">
        <v>44</v>
      </c>
      <c r="D4810" s="16" t="s">
        <v>27</v>
      </c>
      <c r="E4810" s="188" t="s">
        <v>9733</v>
      </c>
    </row>
    <row r="4811" spans="1:5" x14ac:dyDescent="0.25">
      <c r="A4811" s="356">
        <v>21147</v>
      </c>
      <c r="B4811" s="16" t="s">
        <v>4328</v>
      </c>
      <c r="C4811" s="16" t="s">
        <v>44</v>
      </c>
      <c r="D4811" s="16" t="s">
        <v>27</v>
      </c>
      <c r="E4811" s="188" t="s">
        <v>9734</v>
      </c>
    </row>
    <row r="4812" spans="1:5" x14ac:dyDescent="0.25">
      <c r="A4812" s="356">
        <v>21148</v>
      </c>
      <c r="B4812" s="16" t="s">
        <v>4329</v>
      </c>
      <c r="C4812" s="16" t="s">
        <v>44</v>
      </c>
      <c r="D4812" s="16" t="s">
        <v>27</v>
      </c>
      <c r="E4812" s="188" t="s">
        <v>9735</v>
      </c>
    </row>
    <row r="4813" spans="1:5" x14ac:dyDescent="0.25">
      <c r="A4813" s="356">
        <v>20984</v>
      </c>
      <c r="B4813" s="16" t="s">
        <v>4330</v>
      </c>
      <c r="C4813" s="16" t="s">
        <v>44</v>
      </c>
      <c r="D4813" s="16" t="s">
        <v>27</v>
      </c>
      <c r="E4813" s="188" t="s">
        <v>9736</v>
      </c>
    </row>
    <row r="4814" spans="1:5" x14ac:dyDescent="0.25">
      <c r="A4814" s="356">
        <v>13042</v>
      </c>
      <c r="B4814" s="16" t="s">
        <v>4331</v>
      </c>
      <c r="C4814" s="16" t="s">
        <v>44</v>
      </c>
      <c r="D4814" s="16" t="s">
        <v>27</v>
      </c>
      <c r="E4814" s="188" t="s">
        <v>9737</v>
      </c>
    </row>
    <row r="4815" spans="1:5" x14ac:dyDescent="0.25">
      <c r="A4815" s="356">
        <v>21150</v>
      </c>
      <c r="B4815" s="16" t="s">
        <v>4332</v>
      </c>
      <c r="C4815" s="16" t="s">
        <v>44</v>
      </c>
      <c r="D4815" s="16" t="s">
        <v>27</v>
      </c>
      <c r="E4815" s="188" t="s">
        <v>9738</v>
      </c>
    </row>
    <row r="4816" spans="1:5" x14ac:dyDescent="0.25">
      <c r="A4816" s="356">
        <v>13141</v>
      </c>
      <c r="B4816" s="16" t="s">
        <v>4333</v>
      </c>
      <c r="C4816" s="16" t="s">
        <v>44</v>
      </c>
      <c r="D4816" s="16" t="s">
        <v>27</v>
      </c>
      <c r="E4816" s="188" t="s">
        <v>9739</v>
      </c>
    </row>
    <row r="4817" spans="1:5" x14ac:dyDescent="0.25">
      <c r="A4817" s="356">
        <v>42576</v>
      </c>
      <c r="B4817" s="16" t="s">
        <v>9740</v>
      </c>
      <c r="C4817" s="16" t="s">
        <v>44</v>
      </c>
      <c r="D4817" s="16" t="s">
        <v>27</v>
      </c>
      <c r="E4817" s="188" t="s">
        <v>9741</v>
      </c>
    </row>
    <row r="4818" spans="1:5" x14ac:dyDescent="0.25">
      <c r="A4818" s="356">
        <v>21151</v>
      </c>
      <c r="B4818" s="16" t="s">
        <v>4334</v>
      </c>
      <c r="C4818" s="16" t="s">
        <v>44</v>
      </c>
      <c r="D4818" s="16" t="s">
        <v>27</v>
      </c>
      <c r="E4818" s="188" t="s">
        <v>9742</v>
      </c>
    </row>
    <row r="4819" spans="1:5" x14ac:dyDescent="0.25">
      <c r="A4819" s="356">
        <v>13142</v>
      </c>
      <c r="B4819" s="16" t="s">
        <v>4335</v>
      </c>
      <c r="C4819" s="16" t="s">
        <v>44</v>
      </c>
      <c r="D4819" s="16" t="s">
        <v>27</v>
      </c>
      <c r="E4819" s="188" t="s">
        <v>6242</v>
      </c>
    </row>
    <row r="4820" spans="1:5" x14ac:dyDescent="0.25">
      <c r="A4820" s="356">
        <v>42577</v>
      </c>
      <c r="B4820" s="16" t="s">
        <v>9743</v>
      </c>
      <c r="C4820" s="16" t="s">
        <v>44</v>
      </c>
      <c r="D4820" s="16" t="s">
        <v>27</v>
      </c>
      <c r="E4820" s="188" t="s">
        <v>9744</v>
      </c>
    </row>
    <row r="4821" spans="1:5" x14ac:dyDescent="0.25">
      <c r="A4821" s="356">
        <v>20994</v>
      </c>
      <c r="B4821" s="16" t="s">
        <v>4336</v>
      </c>
      <c r="C4821" s="16" t="s">
        <v>44</v>
      </c>
      <c r="D4821" s="16" t="s">
        <v>27</v>
      </c>
      <c r="E4821" s="188" t="s">
        <v>9745</v>
      </c>
    </row>
    <row r="4822" spans="1:5" x14ac:dyDescent="0.25">
      <c r="A4822" s="356">
        <v>7672</v>
      </c>
      <c r="B4822" s="16" t="s">
        <v>4337</v>
      </c>
      <c r="C4822" s="16" t="s">
        <v>44</v>
      </c>
      <c r="D4822" s="16" t="s">
        <v>27</v>
      </c>
      <c r="E4822" s="188" t="s">
        <v>9746</v>
      </c>
    </row>
    <row r="4823" spans="1:5" x14ac:dyDescent="0.25">
      <c r="A4823" s="356">
        <v>20995</v>
      </c>
      <c r="B4823" s="16" t="s">
        <v>4338</v>
      </c>
      <c r="C4823" s="16" t="s">
        <v>44</v>
      </c>
      <c r="D4823" s="16" t="s">
        <v>27</v>
      </c>
      <c r="E4823" s="188" t="s">
        <v>9747</v>
      </c>
    </row>
    <row r="4824" spans="1:5" x14ac:dyDescent="0.25">
      <c r="A4824" s="356">
        <v>7690</v>
      </c>
      <c r="B4824" s="16" t="s">
        <v>4339</v>
      </c>
      <c r="C4824" s="16" t="s">
        <v>44</v>
      </c>
      <c r="D4824" s="16" t="s">
        <v>27</v>
      </c>
      <c r="E4824" s="188" t="s">
        <v>9748</v>
      </c>
    </row>
    <row r="4825" spans="1:5" x14ac:dyDescent="0.25">
      <c r="A4825" s="356">
        <v>20980</v>
      </c>
      <c r="B4825" s="16" t="s">
        <v>4340</v>
      </c>
      <c r="C4825" s="16" t="s">
        <v>44</v>
      </c>
      <c r="D4825" s="16" t="s">
        <v>27</v>
      </c>
      <c r="E4825" s="188" t="s">
        <v>9749</v>
      </c>
    </row>
    <row r="4826" spans="1:5" x14ac:dyDescent="0.25">
      <c r="A4826" s="356">
        <v>7661</v>
      </c>
      <c r="B4826" s="16" t="s">
        <v>4341</v>
      </c>
      <c r="C4826" s="16" t="s">
        <v>44</v>
      </c>
      <c r="D4826" s="16" t="s">
        <v>27</v>
      </c>
      <c r="E4826" s="188" t="s">
        <v>9750</v>
      </c>
    </row>
    <row r="4827" spans="1:5" x14ac:dyDescent="0.25">
      <c r="A4827" s="356">
        <v>21016</v>
      </c>
      <c r="B4827" s="16" t="s">
        <v>4342</v>
      </c>
      <c r="C4827" s="16" t="s">
        <v>44</v>
      </c>
      <c r="D4827" s="16" t="s">
        <v>27</v>
      </c>
      <c r="E4827" s="188" t="s">
        <v>9751</v>
      </c>
    </row>
    <row r="4828" spans="1:5" x14ac:dyDescent="0.25">
      <c r="A4828" s="356">
        <v>21008</v>
      </c>
      <c r="B4828" s="16" t="s">
        <v>4343</v>
      </c>
      <c r="C4828" s="16" t="s">
        <v>44</v>
      </c>
      <c r="D4828" s="16" t="s">
        <v>27</v>
      </c>
      <c r="E4828" s="188" t="s">
        <v>8434</v>
      </c>
    </row>
    <row r="4829" spans="1:5" x14ac:dyDescent="0.25">
      <c r="A4829" s="356">
        <v>21009</v>
      </c>
      <c r="B4829" s="16" t="s">
        <v>4344</v>
      </c>
      <c r="C4829" s="16" t="s">
        <v>44</v>
      </c>
      <c r="D4829" s="16" t="s">
        <v>27</v>
      </c>
      <c r="E4829" s="188" t="s">
        <v>7880</v>
      </c>
    </row>
    <row r="4830" spans="1:5" x14ac:dyDescent="0.25">
      <c r="A4830" s="356">
        <v>21010</v>
      </c>
      <c r="B4830" s="16" t="s">
        <v>4345</v>
      </c>
      <c r="C4830" s="16" t="s">
        <v>44</v>
      </c>
      <c r="D4830" s="16" t="s">
        <v>27</v>
      </c>
      <c r="E4830" s="188" t="s">
        <v>6547</v>
      </c>
    </row>
    <row r="4831" spans="1:5" x14ac:dyDescent="0.25">
      <c r="A4831" s="356">
        <v>21011</v>
      </c>
      <c r="B4831" s="16" t="s">
        <v>4346</v>
      </c>
      <c r="C4831" s="16" t="s">
        <v>44</v>
      </c>
      <c r="D4831" s="16" t="s">
        <v>27</v>
      </c>
      <c r="E4831" s="188" t="s">
        <v>9752</v>
      </c>
    </row>
    <row r="4832" spans="1:5" x14ac:dyDescent="0.25">
      <c r="A4832" s="356">
        <v>21012</v>
      </c>
      <c r="B4832" s="16" t="s">
        <v>4347</v>
      </c>
      <c r="C4832" s="16" t="s">
        <v>44</v>
      </c>
      <c r="D4832" s="16" t="s">
        <v>27</v>
      </c>
      <c r="E4832" s="188" t="s">
        <v>9753</v>
      </c>
    </row>
    <row r="4833" spans="1:5" x14ac:dyDescent="0.25">
      <c r="A4833" s="356">
        <v>21013</v>
      </c>
      <c r="B4833" s="16" t="s">
        <v>4348</v>
      </c>
      <c r="C4833" s="16" t="s">
        <v>44</v>
      </c>
      <c r="D4833" s="16" t="s">
        <v>27</v>
      </c>
      <c r="E4833" s="188" t="s">
        <v>9754</v>
      </c>
    </row>
    <row r="4834" spans="1:5" x14ac:dyDescent="0.25">
      <c r="A4834" s="356">
        <v>21014</v>
      </c>
      <c r="B4834" s="16" t="s">
        <v>4349</v>
      </c>
      <c r="C4834" s="16" t="s">
        <v>44</v>
      </c>
      <c r="D4834" s="16" t="s">
        <v>27</v>
      </c>
      <c r="E4834" s="188" t="s">
        <v>9755</v>
      </c>
    </row>
    <row r="4835" spans="1:5" x14ac:dyDescent="0.25">
      <c r="A4835" s="356">
        <v>21015</v>
      </c>
      <c r="B4835" s="16" t="s">
        <v>4350</v>
      </c>
      <c r="C4835" s="16" t="s">
        <v>44</v>
      </c>
      <c r="D4835" s="16" t="s">
        <v>27</v>
      </c>
      <c r="E4835" s="188" t="s">
        <v>9756</v>
      </c>
    </row>
    <row r="4836" spans="1:5" x14ac:dyDescent="0.25">
      <c r="A4836" s="356">
        <v>7697</v>
      </c>
      <c r="B4836" s="16" t="s">
        <v>4351</v>
      </c>
      <c r="C4836" s="16" t="s">
        <v>44</v>
      </c>
      <c r="D4836" s="16" t="s">
        <v>27</v>
      </c>
      <c r="E4836" s="188" t="s">
        <v>9757</v>
      </c>
    </row>
    <row r="4837" spans="1:5" x14ac:dyDescent="0.25">
      <c r="A4837" s="356">
        <v>7698</v>
      </c>
      <c r="B4837" s="16" t="s">
        <v>4352</v>
      </c>
      <c r="C4837" s="16" t="s">
        <v>44</v>
      </c>
      <c r="D4837" s="16" t="s">
        <v>27</v>
      </c>
      <c r="E4837" s="188" t="s">
        <v>9758</v>
      </c>
    </row>
    <row r="4838" spans="1:5" x14ac:dyDescent="0.25">
      <c r="A4838" s="356">
        <v>7691</v>
      </c>
      <c r="B4838" s="16" t="s">
        <v>4353</v>
      </c>
      <c r="C4838" s="16" t="s">
        <v>44</v>
      </c>
      <c r="D4838" s="16" t="s">
        <v>27</v>
      </c>
      <c r="E4838" s="188" t="s">
        <v>9759</v>
      </c>
    </row>
    <row r="4839" spans="1:5" x14ac:dyDescent="0.25">
      <c r="A4839" s="356">
        <v>40626</v>
      </c>
      <c r="B4839" s="16" t="s">
        <v>4354</v>
      </c>
      <c r="C4839" s="16" t="s">
        <v>44</v>
      </c>
      <c r="D4839" s="16" t="s">
        <v>27</v>
      </c>
      <c r="E4839" s="188" t="s">
        <v>9760</v>
      </c>
    </row>
    <row r="4840" spans="1:5" x14ac:dyDescent="0.25">
      <c r="A4840" s="356">
        <v>7701</v>
      </c>
      <c r="B4840" s="16" t="s">
        <v>4355</v>
      </c>
      <c r="C4840" s="16" t="s">
        <v>44</v>
      </c>
      <c r="D4840" s="16" t="s">
        <v>27</v>
      </c>
      <c r="E4840" s="188" t="s">
        <v>9761</v>
      </c>
    </row>
    <row r="4841" spans="1:5" x14ac:dyDescent="0.25">
      <c r="A4841" s="356">
        <v>7696</v>
      </c>
      <c r="B4841" s="16" t="s">
        <v>4356</v>
      </c>
      <c r="C4841" s="16" t="s">
        <v>44</v>
      </c>
      <c r="D4841" s="16" t="s">
        <v>27</v>
      </c>
      <c r="E4841" s="188" t="s">
        <v>9762</v>
      </c>
    </row>
    <row r="4842" spans="1:5" x14ac:dyDescent="0.25">
      <c r="A4842" s="356">
        <v>7700</v>
      </c>
      <c r="B4842" s="16" t="s">
        <v>4357</v>
      </c>
      <c r="C4842" s="16" t="s">
        <v>44</v>
      </c>
      <c r="D4842" s="16" t="s">
        <v>27</v>
      </c>
      <c r="E4842" s="188" t="s">
        <v>9763</v>
      </c>
    </row>
    <row r="4843" spans="1:5" x14ac:dyDescent="0.25">
      <c r="A4843" s="356">
        <v>7694</v>
      </c>
      <c r="B4843" s="16" t="s">
        <v>4358</v>
      </c>
      <c r="C4843" s="16" t="s">
        <v>44</v>
      </c>
      <c r="D4843" s="16" t="s">
        <v>27</v>
      </c>
      <c r="E4843" s="188" t="s">
        <v>5637</v>
      </c>
    </row>
    <row r="4844" spans="1:5" x14ac:dyDescent="0.25">
      <c r="A4844" s="356">
        <v>7693</v>
      </c>
      <c r="B4844" s="16" t="s">
        <v>4359</v>
      </c>
      <c r="C4844" s="16" t="s">
        <v>44</v>
      </c>
      <c r="D4844" s="16" t="s">
        <v>27</v>
      </c>
      <c r="E4844" s="188" t="s">
        <v>9764</v>
      </c>
    </row>
    <row r="4845" spans="1:5" x14ac:dyDescent="0.25">
      <c r="A4845" s="356">
        <v>7692</v>
      </c>
      <c r="B4845" s="16" t="s">
        <v>4360</v>
      </c>
      <c r="C4845" s="16" t="s">
        <v>44</v>
      </c>
      <c r="D4845" s="16" t="s">
        <v>27</v>
      </c>
      <c r="E4845" s="188" t="s">
        <v>9765</v>
      </c>
    </row>
    <row r="4846" spans="1:5" x14ac:dyDescent="0.25">
      <c r="A4846" s="356">
        <v>7695</v>
      </c>
      <c r="B4846" s="16" t="s">
        <v>4361</v>
      </c>
      <c r="C4846" s="16" t="s">
        <v>44</v>
      </c>
      <c r="D4846" s="16" t="s">
        <v>27</v>
      </c>
      <c r="E4846" s="188" t="s">
        <v>9766</v>
      </c>
    </row>
    <row r="4847" spans="1:5" x14ac:dyDescent="0.25">
      <c r="A4847" s="356">
        <v>13356</v>
      </c>
      <c r="B4847" s="16" t="s">
        <v>4362</v>
      </c>
      <c r="C4847" s="16" t="s">
        <v>44</v>
      </c>
      <c r="D4847" s="16" t="s">
        <v>27</v>
      </c>
      <c r="E4847" s="188" t="s">
        <v>9767</v>
      </c>
    </row>
    <row r="4848" spans="1:5" x14ac:dyDescent="0.25">
      <c r="A4848" s="356">
        <v>36365</v>
      </c>
      <c r="B4848" s="16" t="s">
        <v>4363</v>
      </c>
      <c r="C4848" s="16" t="s">
        <v>44</v>
      </c>
      <c r="D4848" s="16" t="s">
        <v>27</v>
      </c>
      <c r="E4848" s="188" t="s">
        <v>9768</v>
      </c>
    </row>
    <row r="4849" spans="1:5" x14ac:dyDescent="0.25">
      <c r="A4849" s="356">
        <v>41930</v>
      </c>
      <c r="B4849" s="16" t="s">
        <v>4364</v>
      </c>
      <c r="C4849" s="16" t="s">
        <v>44</v>
      </c>
      <c r="D4849" s="16" t="s">
        <v>27</v>
      </c>
      <c r="E4849" s="188" t="s">
        <v>6627</v>
      </c>
    </row>
    <row r="4850" spans="1:5" x14ac:dyDescent="0.25">
      <c r="A4850" s="356">
        <v>41931</v>
      </c>
      <c r="B4850" s="16" t="s">
        <v>4365</v>
      </c>
      <c r="C4850" s="16" t="s">
        <v>44</v>
      </c>
      <c r="D4850" s="16" t="s">
        <v>27</v>
      </c>
      <c r="E4850" s="188" t="s">
        <v>9769</v>
      </c>
    </row>
    <row r="4851" spans="1:5" x14ac:dyDescent="0.25">
      <c r="A4851" s="356">
        <v>41932</v>
      </c>
      <c r="B4851" s="16" t="s">
        <v>4366</v>
      </c>
      <c r="C4851" s="16" t="s">
        <v>44</v>
      </c>
      <c r="D4851" s="16" t="s">
        <v>27</v>
      </c>
      <c r="E4851" s="188" t="s">
        <v>9770</v>
      </c>
    </row>
    <row r="4852" spans="1:5" x14ac:dyDescent="0.25">
      <c r="A4852" s="356">
        <v>41933</v>
      </c>
      <c r="B4852" s="16" t="s">
        <v>4367</v>
      </c>
      <c r="C4852" s="16" t="s">
        <v>44</v>
      </c>
      <c r="D4852" s="16" t="s">
        <v>27</v>
      </c>
      <c r="E4852" s="188" t="s">
        <v>9771</v>
      </c>
    </row>
    <row r="4853" spans="1:5" x14ac:dyDescent="0.25">
      <c r="A4853" s="356">
        <v>41934</v>
      </c>
      <c r="B4853" s="16" t="s">
        <v>4368</v>
      </c>
      <c r="C4853" s="16" t="s">
        <v>44</v>
      </c>
      <c r="D4853" s="16" t="s">
        <v>27</v>
      </c>
      <c r="E4853" s="188" t="s">
        <v>9772</v>
      </c>
    </row>
    <row r="4854" spans="1:5" x14ac:dyDescent="0.25">
      <c r="A4854" s="356">
        <v>41936</v>
      </c>
      <c r="B4854" s="16" t="s">
        <v>4369</v>
      </c>
      <c r="C4854" s="16" t="s">
        <v>44</v>
      </c>
      <c r="D4854" s="16" t="s">
        <v>27</v>
      </c>
      <c r="E4854" s="188" t="s">
        <v>9773</v>
      </c>
    </row>
    <row r="4855" spans="1:5" x14ac:dyDescent="0.25">
      <c r="A4855" s="356">
        <v>41785</v>
      </c>
      <c r="B4855" s="16" t="s">
        <v>4370</v>
      </c>
      <c r="C4855" s="16" t="s">
        <v>44</v>
      </c>
      <c r="D4855" s="16" t="s">
        <v>27</v>
      </c>
      <c r="E4855" s="188" t="s">
        <v>9774</v>
      </c>
    </row>
    <row r="4856" spans="1:5" x14ac:dyDescent="0.25">
      <c r="A4856" s="356">
        <v>41781</v>
      </c>
      <c r="B4856" s="16" t="s">
        <v>4371</v>
      </c>
      <c r="C4856" s="16" t="s">
        <v>44</v>
      </c>
      <c r="D4856" s="16" t="s">
        <v>27</v>
      </c>
      <c r="E4856" s="188" t="s">
        <v>9775</v>
      </c>
    </row>
    <row r="4857" spans="1:5" x14ac:dyDescent="0.25">
      <c r="A4857" s="356">
        <v>41783</v>
      </c>
      <c r="B4857" s="16" t="s">
        <v>4372</v>
      </c>
      <c r="C4857" s="16" t="s">
        <v>44</v>
      </c>
      <c r="D4857" s="16" t="s">
        <v>27</v>
      </c>
      <c r="E4857" s="188" t="s">
        <v>9776</v>
      </c>
    </row>
    <row r="4858" spans="1:5" x14ac:dyDescent="0.25">
      <c r="A4858" s="356">
        <v>41786</v>
      </c>
      <c r="B4858" s="16" t="s">
        <v>4373</v>
      </c>
      <c r="C4858" s="16" t="s">
        <v>44</v>
      </c>
      <c r="D4858" s="16" t="s">
        <v>27</v>
      </c>
      <c r="E4858" s="188" t="s">
        <v>9777</v>
      </c>
    </row>
    <row r="4859" spans="1:5" x14ac:dyDescent="0.25">
      <c r="A4859" s="356">
        <v>41779</v>
      </c>
      <c r="B4859" s="16" t="s">
        <v>4374</v>
      </c>
      <c r="C4859" s="16" t="s">
        <v>44</v>
      </c>
      <c r="D4859" s="16" t="s">
        <v>27</v>
      </c>
      <c r="E4859" s="188" t="s">
        <v>9778</v>
      </c>
    </row>
    <row r="4860" spans="1:5" x14ac:dyDescent="0.25">
      <c r="A4860" s="356">
        <v>41780</v>
      </c>
      <c r="B4860" s="16" t="s">
        <v>4375</v>
      </c>
      <c r="C4860" s="16" t="s">
        <v>44</v>
      </c>
      <c r="D4860" s="16" t="s">
        <v>27</v>
      </c>
      <c r="E4860" s="188" t="s">
        <v>9779</v>
      </c>
    </row>
    <row r="4861" spans="1:5" x14ac:dyDescent="0.25">
      <c r="A4861" s="356">
        <v>41782</v>
      </c>
      <c r="B4861" s="16" t="s">
        <v>4376</v>
      </c>
      <c r="C4861" s="16" t="s">
        <v>44</v>
      </c>
      <c r="D4861" s="16" t="s">
        <v>27</v>
      </c>
      <c r="E4861" s="188" t="s">
        <v>9780</v>
      </c>
    </row>
    <row r="4862" spans="1:5" x14ac:dyDescent="0.25">
      <c r="A4862" s="356">
        <v>38130</v>
      </c>
      <c r="B4862" s="16" t="s">
        <v>4377</v>
      </c>
      <c r="C4862" s="16" t="s">
        <v>44</v>
      </c>
      <c r="D4862" s="16" t="s">
        <v>24</v>
      </c>
      <c r="E4862" s="188" t="s">
        <v>9781</v>
      </c>
    </row>
    <row r="4863" spans="1:5" x14ac:dyDescent="0.25">
      <c r="A4863" s="356">
        <v>21123</v>
      </c>
      <c r="B4863" s="16" t="s">
        <v>4378</v>
      </c>
      <c r="C4863" s="16" t="s">
        <v>44</v>
      </c>
      <c r="D4863" s="16" t="s">
        <v>33</v>
      </c>
      <c r="E4863" s="188" t="s">
        <v>6420</v>
      </c>
    </row>
    <row r="4864" spans="1:5" x14ac:dyDescent="0.25">
      <c r="A4864" s="356">
        <v>21124</v>
      </c>
      <c r="B4864" s="16" t="s">
        <v>4379</v>
      </c>
      <c r="C4864" s="16" t="s">
        <v>44</v>
      </c>
      <c r="D4864" s="16" t="s">
        <v>24</v>
      </c>
      <c r="E4864" s="188" t="s">
        <v>6362</v>
      </c>
    </row>
    <row r="4865" spans="1:5" x14ac:dyDescent="0.25">
      <c r="A4865" s="356">
        <v>21125</v>
      </c>
      <c r="B4865" s="16" t="s">
        <v>4380</v>
      </c>
      <c r="C4865" s="16" t="s">
        <v>44</v>
      </c>
      <c r="D4865" s="16" t="s">
        <v>24</v>
      </c>
      <c r="E4865" s="188" t="s">
        <v>7942</v>
      </c>
    </row>
    <row r="4866" spans="1:5" x14ac:dyDescent="0.25">
      <c r="A4866" s="356">
        <v>38028</v>
      </c>
      <c r="B4866" s="16" t="s">
        <v>4381</v>
      </c>
      <c r="C4866" s="16" t="s">
        <v>44</v>
      </c>
      <c r="D4866" s="16" t="s">
        <v>24</v>
      </c>
      <c r="E4866" s="188" t="s">
        <v>9782</v>
      </c>
    </row>
    <row r="4867" spans="1:5" x14ac:dyDescent="0.25">
      <c r="A4867" s="356">
        <v>38029</v>
      </c>
      <c r="B4867" s="16" t="s">
        <v>4382</v>
      </c>
      <c r="C4867" s="16" t="s">
        <v>44</v>
      </c>
      <c r="D4867" s="16" t="s">
        <v>24</v>
      </c>
      <c r="E4867" s="188" t="s">
        <v>9783</v>
      </c>
    </row>
    <row r="4868" spans="1:5" x14ac:dyDescent="0.25">
      <c r="A4868" s="356">
        <v>38030</v>
      </c>
      <c r="B4868" s="16" t="s">
        <v>4383</v>
      </c>
      <c r="C4868" s="16" t="s">
        <v>44</v>
      </c>
      <c r="D4868" s="16" t="s">
        <v>24</v>
      </c>
      <c r="E4868" s="188" t="s">
        <v>9784</v>
      </c>
    </row>
    <row r="4869" spans="1:5" x14ac:dyDescent="0.25">
      <c r="A4869" s="356">
        <v>38031</v>
      </c>
      <c r="B4869" s="16" t="s">
        <v>4384</v>
      </c>
      <c r="C4869" s="16" t="s">
        <v>44</v>
      </c>
      <c r="D4869" s="16" t="s">
        <v>24</v>
      </c>
      <c r="E4869" s="188" t="s">
        <v>9785</v>
      </c>
    </row>
    <row r="4870" spans="1:5" x14ac:dyDescent="0.25">
      <c r="A4870" s="356">
        <v>39735</v>
      </c>
      <c r="B4870" s="16" t="s">
        <v>4385</v>
      </c>
      <c r="C4870" s="16" t="s">
        <v>44</v>
      </c>
      <c r="D4870" s="16" t="s">
        <v>27</v>
      </c>
      <c r="E4870" s="188" t="s">
        <v>9786</v>
      </c>
    </row>
    <row r="4871" spans="1:5" x14ac:dyDescent="0.25">
      <c r="A4871" s="356">
        <v>39734</v>
      </c>
      <c r="B4871" s="16" t="s">
        <v>4386</v>
      </c>
      <c r="C4871" s="16" t="s">
        <v>44</v>
      </c>
      <c r="D4871" s="16" t="s">
        <v>27</v>
      </c>
      <c r="E4871" s="188" t="s">
        <v>9787</v>
      </c>
    </row>
    <row r="4872" spans="1:5" x14ac:dyDescent="0.25">
      <c r="A4872" s="356">
        <v>39736</v>
      </c>
      <c r="B4872" s="16" t="s">
        <v>4387</v>
      </c>
      <c r="C4872" s="16" t="s">
        <v>44</v>
      </c>
      <c r="D4872" s="16" t="s">
        <v>27</v>
      </c>
      <c r="E4872" s="188" t="s">
        <v>9788</v>
      </c>
    </row>
    <row r="4873" spans="1:5" x14ac:dyDescent="0.25">
      <c r="A4873" s="356">
        <v>39737</v>
      </c>
      <c r="B4873" s="16" t="s">
        <v>4388</v>
      </c>
      <c r="C4873" s="16" t="s">
        <v>44</v>
      </c>
      <c r="D4873" s="16" t="s">
        <v>27</v>
      </c>
      <c r="E4873" s="188" t="s">
        <v>9789</v>
      </c>
    </row>
    <row r="4874" spans="1:5" x14ac:dyDescent="0.25">
      <c r="A4874" s="356">
        <v>39738</v>
      </c>
      <c r="B4874" s="16" t="s">
        <v>4389</v>
      </c>
      <c r="C4874" s="16" t="s">
        <v>44</v>
      </c>
      <c r="D4874" s="16" t="s">
        <v>27</v>
      </c>
      <c r="E4874" s="188" t="s">
        <v>6065</v>
      </c>
    </row>
    <row r="4875" spans="1:5" x14ac:dyDescent="0.25">
      <c r="A4875" s="356">
        <v>39739</v>
      </c>
      <c r="B4875" s="16" t="s">
        <v>4390</v>
      </c>
      <c r="C4875" s="16" t="s">
        <v>44</v>
      </c>
      <c r="D4875" s="16" t="s">
        <v>27</v>
      </c>
      <c r="E4875" s="188" t="s">
        <v>9790</v>
      </c>
    </row>
    <row r="4876" spans="1:5" x14ac:dyDescent="0.25">
      <c r="A4876" s="356">
        <v>39733</v>
      </c>
      <c r="B4876" s="16" t="s">
        <v>4391</v>
      </c>
      <c r="C4876" s="16" t="s">
        <v>44</v>
      </c>
      <c r="D4876" s="16" t="s">
        <v>27</v>
      </c>
      <c r="E4876" s="188" t="s">
        <v>9791</v>
      </c>
    </row>
    <row r="4877" spans="1:5" x14ac:dyDescent="0.25">
      <c r="A4877" s="356">
        <v>39854</v>
      </c>
      <c r="B4877" s="16" t="s">
        <v>4392</v>
      </c>
      <c r="C4877" s="16" t="s">
        <v>44</v>
      </c>
      <c r="D4877" s="16" t="s">
        <v>27</v>
      </c>
      <c r="E4877" s="188" t="s">
        <v>9792</v>
      </c>
    </row>
    <row r="4878" spans="1:5" x14ac:dyDescent="0.25">
      <c r="A4878" s="356">
        <v>39740</v>
      </c>
      <c r="B4878" s="16" t="s">
        <v>4393</v>
      </c>
      <c r="C4878" s="16" t="s">
        <v>44</v>
      </c>
      <c r="D4878" s="16" t="s">
        <v>27</v>
      </c>
      <c r="E4878" s="188" t="s">
        <v>9793</v>
      </c>
    </row>
    <row r="4879" spans="1:5" x14ac:dyDescent="0.25">
      <c r="A4879" s="356">
        <v>39741</v>
      </c>
      <c r="B4879" s="16" t="s">
        <v>4394</v>
      </c>
      <c r="C4879" s="16" t="s">
        <v>44</v>
      </c>
      <c r="D4879" s="16" t="s">
        <v>27</v>
      </c>
      <c r="E4879" s="188" t="s">
        <v>6046</v>
      </c>
    </row>
    <row r="4880" spans="1:5" x14ac:dyDescent="0.25">
      <c r="A4880" s="356">
        <v>39853</v>
      </c>
      <c r="B4880" s="16" t="s">
        <v>4395</v>
      </c>
      <c r="C4880" s="16" t="s">
        <v>44</v>
      </c>
      <c r="D4880" s="16" t="s">
        <v>27</v>
      </c>
      <c r="E4880" s="188" t="s">
        <v>9794</v>
      </c>
    </row>
    <row r="4881" spans="1:5" x14ac:dyDescent="0.25">
      <c r="A4881" s="356">
        <v>39742</v>
      </c>
      <c r="B4881" s="16" t="s">
        <v>4396</v>
      </c>
      <c r="C4881" s="16" t="s">
        <v>44</v>
      </c>
      <c r="D4881" s="16" t="s">
        <v>27</v>
      </c>
      <c r="E4881" s="188" t="s">
        <v>9795</v>
      </c>
    </row>
    <row r="4882" spans="1:5" x14ac:dyDescent="0.25">
      <c r="A4882" s="356">
        <v>39749</v>
      </c>
      <c r="B4882" s="16" t="s">
        <v>4397</v>
      </c>
      <c r="C4882" s="16" t="s">
        <v>44</v>
      </c>
      <c r="D4882" s="16" t="s">
        <v>27</v>
      </c>
      <c r="E4882" s="188" t="s">
        <v>9796</v>
      </c>
    </row>
    <row r="4883" spans="1:5" x14ac:dyDescent="0.25">
      <c r="A4883" s="356">
        <v>39751</v>
      </c>
      <c r="B4883" s="16" t="s">
        <v>4398</v>
      </c>
      <c r="C4883" s="16" t="s">
        <v>44</v>
      </c>
      <c r="D4883" s="16" t="s">
        <v>27</v>
      </c>
      <c r="E4883" s="188" t="s">
        <v>9797</v>
      </c>
    </row>
    <row r="4884" spans="1:5" x14ac:dyDescent="0.25">
      <c r="A4884" s="356">
        <v>39750</v>
      </c>
      <c r="B4884" s="16" t="s">
        <v>4399</v>
      </c>
      <c r="C4884" s="16" t="s">
        <v>44</v>
      </c>
      <c r="D4884" s="16" t="s">
        <v>27</v>
      </c>
      <c r="E4884" s="188" t="s">
        <v>6630</v>
      </c>
    </row>
    <row r="4885" spans="1:5" x14ac:dyDescent="0.25">
      <c r="A4885" s="356">
        <v>39747</v>
      </c>
      <c r="B4885" s="16" t="s">
        <v>4400</v>
      </c>
      <c r="C4885" s="16" t="s">
        <v>44</v>
      </c>
      <c r="D4885" s="16" t="s">
        <v>27</v>
      </c>
      <c r="E4885" s="188" t="s">
        <v>6305</v>
      </c>
    </row>
    <row r="4886" spans="1:5" x14ac:dyDescent="0.25">
      <c r="A4886" s="356">
        <v>39753</v>
      </c>
      <c r="B4886" s="16" t="s">
        <v>4401</v>
      </c>
      <c r="C4886" s="16" t="s">
        <v>44</v>
      </c>
      <c r="D4886" s="16" t="s">
        <v>27</v>
      </c>
      <c r="E4886" s="188" t="s">
        <v>9798</v>
      </c>
    </row>
    <row r="4887" spans="1:5" x14ac:dyDescent="0.25">
      <c r="A4887" s="356">
        <v>39754</v>
      </c>
      <c r="B4887" s="16" t="s">
        <v>4402</v>
      </c>
      <c r="C4887" s="16" t="s">
        <v>44</v>
      </c>
      <c r="D4887" s="16" t="s">
        <v>27</v>
      </c>
      <c r="E4887" s="188" t="s">
        <v>9799</v>
      </c>
    </row>
    <row r="4888" spans="1:5" x14ac:dyDescent="0.25">
      <c r="A4888" s="356">
        <v>39748</v>
      </c>
      <c r="B4888" s="16" t="s">
        <v>4403</v>
      </c>
      <c r="C4888" s="16" t="s">
        <v>44</v>
      </c>
      <c r="D4888" s="16" t="s">
        <v>27</v>
      </c>
      <c r="E4888" s="188" t="s">
        <v>9800</v>
      </c>
    </row>
    <row r="4889" spans="1:5" x14ac:dyDescent="0.25">
      <c r="A4889" s="356">
        <v>39755</v>
      </c>
      <c r="B4889" s="16" t="s">
        <v>4404</v>
      </c>
      <c r="C4889" s="16" t="s">
        <v>44</v>
      </c>
      <c r="D4889" s="16" t="s">
        <v>27</v>
      </c>
      <c r="E4889" s="188" t="s">
        <v>9801</v>
      </c>
    </row>
    <row r="4890" spans="1:5" x14ac:dyDescent="0.25">
      <c r="A4890" s="356">
        <v>12742</v>
      </c>
      <c r="B4890" s="16" t="s">
        <v>4405</v>
      </c>
      <c r="C4890" s="16" t="s">
        <v>44</v>
      </c>
      <c r="D4890" s="16" t="s">
        <v>27</v>
      </c>
      <c r="E4890" s="188" t="s">
        <v>9802</v>
      </c>
    </row>
    <row r="4891" spans="1:5" x14ac:dyDescent="0.25">
      <c r="A4891" s="356">
        <v>12713</v>
      </c>
      <c r="B4891" s="16" t="s">
        <v>4406</v>
      </c>
      <c r="C4891" s="16" t="s">
        <v>44</v>
      </c>
      <c r="D4891" s="16" t="s">
        <v>27</v>
      </c>
      <c r="E4891" s="188" t="s">
        <v>9803</v>
      </c>
    </row>
    <row r="4892" spans="1:5" x14ac:dyDescent="0.25">
      <c r="A4892" s="356">
        <v>12743</v>
      </c>
      <c r="B4892" s="16" t="s">
        <v>4407</v>
      </c>
      <c r="C4892" s="16" t="s">
        <v>44</v>
      </c>
      <c r="D4892" s="16" t="s">
        <v>27</v>
      </c>
      <c r="E4892" s="188" t="s">
        <v>9804</v>
      </c>
    </row>
    <row r="4893" spans="1:5" x14ac:dyDescent="0.25">
      <c r="A4893" s="356">
        <v>12744</v>
      </c>
      <c r="B4893" s="16" t="s">
        <v>4408</v>
      </c>
      <c r="C4893" s="16" t="s">
        <v>44</v>
      </c>
      <c r="D4893" s="16" t="s">
        <v>27</v>
      </c>
      <c r="E4893" s="188" t="s">
        <v>9805</v>
      </c>
    </row>
    <row r="4894" spans="1:5" x14ac:dyDescent="0.25">
      <c r="A4894" s="356">
        <v>12745</v>
      </c>
      <c r="B4894" s="16" t="s">
        <v>4409</v>
      </c>
      <c r="C4894" s="16" t="s">
        <v>44</v>
      </c>
      <c r="D4894" s="16" t="s">
        <v>27</v>
      </c>
      <c r="E4894" s="188" t="s">
        <v>9806</v>
      </c>
    </row>
    <row r="4895" spans="1:5" x14ac:dyDescent="0.25">
      <c r="A4895" s="356">
        <v>12746</v>
      </c>
      <c r="B4895" s="16" t="s">
        <v>4410</v>
      </c>
      <c r="C4895" s="16" t="s">
        <v>44</v>
      </c>
      <c r="D4895" s="16" t="s">
        <v>27</v>
      </c>
      <c r="E4895" s="188" t="s">
        <v>9807</v>
      </c>
    </row>
    <row r="4896" spans="1:5" x14ac:dyDescent="0.25">
      <c r="A4896" s="356">
        <v>12747</v>
      </c>
      <c r="B4896" s="16" t="s">
        <v>4411</v>
      </c>
      <c r="C4896" s="16" t="s">
        <v>44</v>
      </c>
      <c r="D4896" s="16" t="s">
        <v>27</v>
      </c>
      <c r="E4896" s="188" t="s">
        <v>9808</v>
      </c>
    </row>
    <row r="4897" spans="1:5" x14ac:dyDescent="0.25">
      <c r="A4897" s="356">
        <v>12748</v>
      </c>
      <c r="B4897" s="16" t="s">
        <v>4412</v>
      </c>
      <c r="C4897" s="16" t="s">
        <v>44</v>
      </c>
      <c r="D4897" s="16" t="s">
        <v>27</v>
      </c>
      <c r="E4897" s="188" t="s">
        <v>9809</v>
      </c>
    </row>
    <row r="4898" spans="1:5" x14ac:dyDescent="0.25">
      <c r="A4898" s="356">
        <v>12749</v>
      </c>
      <c r="B4898" s="16" t="s">
        <v>4413</v>
      </c>
      <c r="C4898" s="16" t="s">
        <v>44</v>
      </c>
      <c r="D4898" s="16" t="s">
        <v>27</v>
      </c>
      <c r="E4898" s="188" t="s">
        <v>9810</v>
      </c>
    </row>
    <row r="4899" spans="1:5" x14ac:dyDescent="0.25">
      <c r="A4899" s="356">
        <v>39726</v>
      </c>
      <c r="B4899" s="16" t="s">
        <v>4414</v>
      </c>
      <c r="C4899" s="16" t="s">
        <v>44</v>
      </c>
      <c r="D4899" s="16" t="s">
        <v>27</v>
      </c>
      <c r="E4899" s="188" t="s">
        <v>9811</v>
      </c>
    </row>
    <row r="4900" spans="1:5" x14ac:dyDescent="0.25">
      <c r="A4900" s="356">
        <v>39728</v>
      </c>
      <c r="B4900" s="16" t="s">
        <v>4415</v>
      </c>
      <c r="C4900" s="16" t="s">
        <v>44</v>
      </c>
      <c r="D4900" s="16" t="s">
        <v>27</v>
      </c>
      <c r="E4900" s="188" t="s">
        <v>9812</v>
      </c>
    </row>
    <row r="4901" spans="1:5" x14ac:dyDescent="0.25">
      <c r="A4901" s="356">
        <v>39727</v>
      </c>
      <c r="B4901" s="16" t="s">
        <v>4416</v>
      </c>
      <c r="C4901" s="16" t="s">
        <v>44</v>
      </c>
      <c r="D4901" s="16" t="s">
        <v>27</v>
      </c>
      <c r="E4901" s="188" t="s">
        <v>9813</v>
      </c>
    </row>
    <row r="4902" spans="1:5" x14ac:dyDescent="0.25">
      <c r="A4902" s="356">
        <v>39724</v>
      </c>
      <c r="B4902" s="16" t="s">
        <v>4417</v>
      </c>
      <c r="C4902" s="16" t="s">
        <v>44</v>
      </c>
      <c r="D4902" s="16" t="s">
        <v>27</v>
      </c>
      <c r="E4902" s="188" t="s">
        <v>9814</v>
      </c>
    </row>
    <row r="4903" spans="1:5" x14ac:dyDescent="0.25">
      <c r="A4903" s="356">
        <v>39729</v>
      </c>
      <c r="B4903" s="16" t="s">
        <v>4418</v>
      </c>
      <c r="C4903" s="16" t="s">
        <v>44</v>
      </c>
      <c r="D4903" s="16" t="s">
        <v>27</v>
      </c>
      <c r="E4903" s="188" t="s">
        <v>9815</v>
      </c>
    </row>
    <row r="4904" spans="1:5" x14ac:dyDescent="0.25">
      <c r="A4904" s="356">
        <v>39730</v>
      </c>
      <c r="B4904" s="16" t="s">
        <v>4419</v>
      </c>
      <c r="C4904" s="16" t="s">
        <v>44</v>
      </c>
      <c r="D4904" s="16" t="s">
        <v>27</v>
      </c>
      <c r="E4904" s="188" t="s">
        <v>9816</v>
      </c>
    </row>
    <row r="4905" spans="1:5" x14ac:dyDescent="0.25">
      <c r="A4905" s="356">
        <v>39731</v>
      </c>
      <c r="B4905" s="16" t="s">
        <v>4420</v>
      </c>
      <c r="C4905" s="16" t="s">
        <v>44</v>
      </c>
      <c r="D4905" s="16" t="s">
        <v>27</v>
      </c>
      <c r="E4905" s="188" t="s">
        <v>9817</v>
      </c>
    </row>
    <row r="4906" spans="1:5" x14ac:dyDescent="0.25">
      <c r="A4906" s="356">
        <v>39725</v>
      </c>
      <c r="B4906" s="16" t="s">
        <v>4421</v>
      </c>
      <c r="C4906" s="16" t="s">
        <v>44</v>
      </c>
      <c r="D4906" s="16" t="s">
        <v>27</v>
      </c>
      <c r="E4906" s="188" t="s">
        <v>9818</v>
      </c>
    </row>
    <row r="4907" spans="1:5" x14ac:dyDescent="0.25">
      <c r="A4907" s="356">
        <v>39732</v>
      </c>
      <c r="B4907" s="16" t="s">
        <v>4422</v>
      </c>
      <c r="C4907" s="16" t="s">
        <v>44</v>
      </c>
      <c r="D4907" s="16" t="s">
        <v>27</v>
      </c>
      <c r="E4907" s="188" t="s">
        <v>9819</v>
      </c>
    </row>
    <row r="4908" spans="1:5" x14ac:dyDescent="0.25">
      <c r="A4908" s="356">
        <v>39660</v>
      </c>
      <c r="B4908" s="16" t="s">
        <v>4423</v>
      </c>
      <c r="C4908" s="16" t="s">
        <v>44</v>
      </c>
      <c r="D4908" s="16" t="s">
        <v>27</v>
      </c>
      <c r="E4908" s="188" t="s">
        <v>6794</v>
      </c>
    </row>
    <row r="4909" spans="1:5" x14ac:dyDescent="0.25">
      <c r="A4909" s="356">
        <v>39662</v>
      </c>
      <c r="B4909" s="16" t="s">
        <v>4424</v>
      </c>
      <c r="C4909" s="16" t="s">
        <v>44</v>
      </c>
      <c r="D4909" s="16" t="s">
        <v>27</v>
      </c>
      <c r="E4909" s="188" t="s">
        <v>9820</v>
      </c>
    </row>
    <row r="4910" spans="1:5" x14ac:dyDescent="0.25">
      <c r="A4910" s="356">
        <v>39661</v>
      </c>
      <c r="B4910" s="16" t="s">
        <v>4425</v>
      </c>
      <c r="C4910" s="16" t="s">
        <v>44</v>
      </c>
      <c r="D4910" s="16" t="s">
        <v>27</v>
      </c>
      <c r="E4910" s="188" t="s">
        <v>6052</v>
      </c>
    </row>
    <row r="4911" spans="1:5" x14ac:dyDescent="0.25">
      <c r="A4911" s="356">
        <v>39666</v>
      </c>
      <c r="B4911" s="16" t="s">
        <v>4426</v>
      </c>
      <c r="C4911" s="16" t="s">
        <v>44</v>
      </c>
      <c r="D4911" s="16" t="s">
        <v>27</v>
      </c>
      <c r="E4911" s="188" t="s">
        <v>6887</v>
      </c>
    </row>
    <row r="4912" spans="1:5" x14ac:dyDescent="0.25">
      <c r="A4912" s="356">
        <v>39664</v>
      </c>
      <c r="B4912" s="16" t="s">
        <v>4427</v>
      </c>
      <c r="C4912" s="16" t="s">
        <v>44</v>
      </c>
      <c r="D4912" s="16" t="s">
        <v>27</v>
      </c>
      <c r="E4912" s="188" t="s">
        <v>9821</v>
      </c>
    </row>
    <row r="4913" spans="1:5" x14ac:dyDescent="0.25">
      <c r="A4913" s="356">
        <v>39663</v>
      </c>
      <c r="B4913" s="16" t="s">
        <v>4428</v>
      </c>
      <c r="C4913" s="16" t="s">
        <v>44</v>
      </c>
      <c r="D4913" s="16" t="s">
        <v>27</v>
      </c>
      <c r="E4913" s="188" t="s">
        <v>5756</v>
      </c>
    </row>
    <row r="4914" spans="1:5" x14ac:dyDescent="0.25">
      <c r="A4914" s="356">
        <v>39665</v>
      </c>
      <c r="B4914" s="16" t="s">
        <v>4429</v>
      </c>
      <c r="C4914" s="16" t="s">
        <v>44</v>
      </c>
      <c r="D4914" s="16" t="s">
        <v>27</v>
      </c>
      <c r="E4914" s="188" t="s">
        <v>6019</v>
      </c>
    </row>
    <row r="4915" spans="1:5" x14ac:dyDescent="0.25">
      <c r="A4915" s="356">
        <v>39752</v>
      </c>
      <c r="B4915" s="16" t="s">
        <v>4430</v>
      </c>
      <c r="C4915" s="16" t="s">
        <v>44</v>
      </c>
      <c r="D4915" s="16" t="s">
        <v>27</v>
      </c>
      <c r="E4915" s="188" t="s">
        <v>9822</v>
      </c>
    </row>
    <row r="4916" spans="1:5" x14ac:dyDescent="0.25">
      <c r="A4916" s="356">
        <v>7725</v>
      </c>
      <c r="B4916" s="16" t="s">
        <v>9823</v>
      </c>
      <c r="C4916" s="16" t="s">
        <v>44</v>
      </c>
      <c r="D4916" s="16" t="s">
        <v>33</v>
      </c>
      <c r="E4916" s="188" t="s">
        <v>5990</v>
      </c>
    </row>
    <row r="4917" spans="1:5" x14ac:dyDescent="0.25">
      <c r="A4917" s="356">
        <v>7753</v>
      </c>
      <c r="B4917" s="16" t="s">
        <v>9824</v>
      </c>
      <c r="C4917" s="16" t="s">
        <v>44</v>
      </c>
      <c r="D4917" s="16" t="s">
        <v>24</v>
      </c>
      <c r="E4917" s="188" t="s">
        <v>9825</v>
      </c>
    </row>
    <row r="4918" spans="1:5" x14ac:dyDescent="0.25">
      <c r="A4918" s="356">
        <v>13256</v>
      </c>
      <c r="B4918" s="16" t="s">
        <v>9826</v>
      </c>
      <c r="C4918" s="16" t="s">
        <v>44</v>
      </c>
      <c r="D4918" s="16" t="s">
        <v>24</v>
      </c>
      <c r="E4918" s="188" t="s">
        <v>9827</v>
      </c>
    </row>
    <row r="4919" spans="1:5" x14ac:dyDescent="0.25">
      <c r="A4919" s="356">
        <v>7757</v>
      </c>
      <c r="B4919" s="16" t="s">
        <v>9828</v>
      </c>
      <c r="C4919" s="16" t="s">
        <v>44</v>
      </c>
      <c r="D4919" s="16" t="s">
        <v>24</v>
      </c>
      <c r="E4919" s="188" t="s">
        <v>9829</v>
      </c>
    </row>
    <row r="4920" spans="1:5" x14ac:dyDescent="0.25">
      <c r="A4920" s="356">
        <v>7758</v>
      </c>
      <c r="B4920" s="16" t="s">
        <v>9830</v>
      </c>
      <c r="C4920" s="16" t="s">
        <v>44</v>
      </c>
      <c r="D4920" s="16" t="s">
        <v>24</v>
      </c>
      <c r="E4920" s="188" t="s">
        <v>9831</v>
      </c>
    </row>
    <row r="4921" spans="1:5" x14ac:dyDescent="0.25">
      <c r="A4921" s="356">
        <v>7759</v>
      </c>
      <c r="B4921" s="16" t="s">
        <v>9832</v>
      </c>
      <c r="C4921" s="16" t="s">
        <v>44</v>
      </c>
      <c r="D4921" s="16" t="s">
        <v>24</v>
      </c>
      <c r="E4921" s="188" t="s">
        <v>9833</v>
      </c>
    </row>
    <row r="4922" spans="1:5" x14ac:dyDescent="0.25">
      <c r="A4922" s="356">
        <v>40334</v>
      </c>
      <c r="B4922" s="16" t="s">
        <v>9834</v>
      </c>
      <c r="C4922" s="16" t="s">
        <v>44</v>
      </c>
      <c r="D4922" s="16" t="s">
        <v>24</v>
      </c>
      <c r="E4922" s="188" t="s">
        <v>9835</v>
      </c>
    </row>
    <row r="4923" spans="1:5" x14ac:dyDescent="0.25">
      <c r="A4923" s="356">
        <v>7745</v>
      </c>
      <c r="B4923" s="16" t="s">
        <v>9836</v>
      </c>
      <c r="C4923" s="16" t="s">
        <v>44</v>
      </c>
      <c r="D4923" s="16" t="s">
        <v>24</v>
      </c>
      <c r="E4923" s="188" t="s">
        <v>9837</v>
      </c>
    </row>
    <row r="4924" spans="1:5" x14ac:dyDescent="0.25">
      <c r="A4924" s="356">
        <v>7714</v>
      </c>
      <c r="B4924" s="16" t="s">
        <v>9838</v>
      </c>
      <c r="C4924" s="16" t="s">
        <v>44</v>
      </c>
      <c r="D4924" s="16" t="s">
        <v>24</v>
      </c>
      <c r="E4924" s="188" t="s">
        <v>9839</v>
      </c>
    </row>
    <row r="4925" spans="1:5" x14ac:dyDescent="0.25">
      <c r="A4925" s="356">
        <v>7742</v>
      </c>
      <c r="B4925" s="16" t="s">
        <v>9840</v>
      </c>
      <c r="C4925" s="16" t="s">
        <v>44</v>
      </c>
      <c r="D4925" s="16" t="s">
        <v>24</v>
      </c>
      <c r="E4925" s="188" t="s">
        <v>9841</v>
      </c>
    </row>
    <row r="4926" spans="1:5" x14ac:dyDescent="0.25">
      <c r="A4926" s="356">
        <v>7750</v>
      </c>
      <c r="B4926" s="16" t="s">
        <v>9842</v>
      </c>
      <c r="C4926" s="16" t="s">
        <v>44</v>
      </c>
      <c r="D4926" s="16" t="s">
        <v>24</v>
      </c>
      <c r="E4926" s="188" t="s">
        <v>9843</v>
      </c>
    </row>
    <row r="4927" spans="1:5" x14ac:dyDescent="0.25">
      <c r="A4927" s="356">
        <v>7756</v>
      </c>
      <c r="B4927" s="16" t="s">
        <v>9844</v>
      </c>
      <c r="C4927" s="16" t="s">
        <v>44</v>
      </c>
      <c r="D4927" s="16" t="s">
        <v>24</v>
      </c>
      <c r="E4927" s="188" t="s">
        <v>9845</v>
      </c>
    </row>
    <row r="4928" spans="1:5" x14ac:dyDescent="0.25">
      <c r="A4928" s="356">
        <v>7765</v>
      </c>
      <c r="B4928" s="16" t="s">
        <v>9846</v>
      </c>
      <c r="C4928" s="16" t="s">
        <v>44</v>
      </c>
      <c r="D4928" s="16" t="s">
        <v>24</v>
      </c>
      <c r="E4928" s="188" t="s">
        <v>9847</v>
      </c>
    </row>
    <row r="4929" spans="1:5" x14ac:dyDescent="0.25">
      <c r="A4929" s="356">
        <v>12569</v>
      </c>
      <c r="B4929" s="16" t="s">
        <v>9848</v>
      </c>
      <c r="C4929" s="16" t="s">
        <v>44</v>
      </c>
      <c r="D4929" s="16" t="s">
        <v>24</v>
      </c>
      <c r="E4929" s="188" t="s">
        <v>9849</v>
      </c>
    </row>
    <row r="4930" spans="1:5" x14ac:dyDescent="0.25">
      <c r="A4930" s="356">
        <v>7766</v>
      </c>
      <c r="B4930" s="16" t="s">
        <v>9850</v>
      </c>
      <c r="C4930" s="16" t="s">
        <v>44</v>
      </c>
      <c r="D4930" s="16" t="s">
        <v>24</v>
      </c>
      <c r="E4930" s="188" t="s">
        <v>9851</v>
      </c>
    </row>
    <row r="4931" spans="1:5" x14ac:dyDescent="0.25">
      <c r="A4931" s="356">
        <v>7767</v>
      </c>
      <c r="B4931" s="16" t="s">
        <v>9852</v>
      </c>
      <c r="C4931" s="16" t="s">
        <v>44</v>
      </c>
      <c r="D4931" s="16" t="s">
        <v>24</v>
      </c>
      <c r="E4931" s="188" t="s">
        <v>9853</v>
      </c>
    </row>
    <row r="4932" spans="1:5" x14ac:dyDescent="0.25">
      <c r="A4932" s="356">
        <v>7727</v>
      </c>
      <c r="B4932" s="16" t="s">
        <v>9854</v>
      </c>
      <c r="C4932" s="16" t="s">
        <v>44</v>
      </c>
      <c r="D4932" s="16" t="s">
        <v>24</v>
      </c>
      <c r="E4932" s="188" t="s">
        <v>9855</v>
      </c>
    </row>
    <row r="4933" spans="1:5" x14ac:dyDescent="0.25">
      <c r="A4933" s="356">
        <v>7760</v>
      </c>
      <c r="B4933" s="16" t="s">
        <v>9856</v>
      </c>
      <c r="C4933" s="16" t="s">
        <v>44</v>
      </c>
      <c r="D4933" s="16" t="s">
        <v>24</v>
      </c>
      <c r="E4933" s="188" t="s">
        <v>9399</v>
      </c>
    </row>
    <row r="4934" spans="1:5" x14ac:dyDescent="0.25">
      <c r="A4934" s="356">
        <v>7761</v>
      </c>
      <c r="B4934" s="16" t="s">
        <v>9857</v>
      </c>
      <c r="C4934" s="16" t="s">
        <v>44</v>
      </c>
      <c r="D4934" s="16" t="s">
        <v>24</v>
      </c>
      <c r="E4934" s="188" t="s">
        <v>9858</v>
      </c>
    </row>
    <row r="4935" spans="1:5" x14ac:dyDescent="0.25">
      <c r="A4935" s="356">
        <v>7752</v>
      </c>
      <c r="B4935" s="16" t="s">
        <v>9859</v>
      </c>
      <c r="C4935" s="16" t="s">
        <v>44</v>
      </c>
      <c r="D4935" s="16" t="s">
        <v>24</v>
      </c>
      <c r="E4935" s="188" t="s">
        <v>9401</v>
      </c>
    </row>
    <row r="4936" spans="1:5" x14ac:dyDescent="0.25">
      <c r="A4936" s="356">
        <v>7762</v>
      </c>
      <c r="B4936" s="16" t="s">
        <v>9860</v>
      </c>
      <c r="C4936" s="16" t="s">
        <v>44</v>
      </c>
      <c r="D4936" s="16" t="s">
        <v>24</v>
      </c>
      <c r="E4936" s="188" t="s">
        <v>9861</v>
      </c>
    </row>
    <row r="4937" spans="1:5" x14ac:dyDescent="0.25">
      <c r="A4937" s="356">
        <v>7722</v>
      </c>
      <c r="B4937" s="16" t="s">
        <v>9862</v>
      </c>
      <c r="C4937" s="16" t="s">
        <v>44</v>
      </c>
      <c r="D4937" s="16" t="s">
        <v>24</v>
      </c>
      <c r="E4937" s="188" t="s">
        <v>9863</v>
      </c>
    </row>
    <row r="4938" spans="1:5" x14ac:dyDescent="0.25">
      <c r="A4938" s="356">
        <v>7763</v>
      </c>
      <c r="B4938" s="16" t="s">
        <v>9864</v>
      </c>
      <c r="C4938" s="16" t="s">
        <v>44</v>
      </c>
      <c r="D4938" s="16" t="s">
        <v>24</v>
      </c>
      <c r="E4938" s="188" t="s">
        <v>7451</v>
      </c>
    </row>
    <row r="4939" spans="1:5" x14ac:dyDescent="0.25">
      <c r="A4939" s="356">
        <v>7764</v>
      </c>
      <c r="B4939" s="16" t="s">
        <v>9865</v>
      </c>
      <c r="C4939" s="16" t="s">
        <v>44</v>
      </c>
      <c r="D4939" s="16" t="s">
        <v>24</v>
      </c>
      <c r="E4939" s="188" t="s">
        <v>9866</v>
      </c>
    </row>
    <row r="4940" spans="1:5" x14ac:dyDescent="0.25">
      <c r="A4940" s="356">
        <v>12572</v>
      </c>
      <c r="B4940" s="16" t="s">
        <v>9867</v>
      </c>
      <c r="C4940" s="16" t="s">
        <v>44</v>
      </c>
      <c r="D4940" s="16" t="s">
        <v>24</v>
      </c>
      <c r="E4940" s="188" t="s">
        <v>9827</v>
      </c>
    </row>
    <row r="4941" spans="1:5" x14ac:dyDescent="0.25">
      <c r="A4941" s="356">
        <v>12573</v>
      </c>
      <c r="B4941" s="16" t="s">
        <v>9868</v>
      </c>
      <c r="C4941" s="16" t="s">
        <v>44</v>
      </c>
      <c r="D4941" s="16" t="s">
        <v>24</v>
      </c>
      <c r="E4941" s="188" t="s">
        <v>9869</v>
      </c>
    </row>
    <row r="4942" spans="1:5" x14ac:dyDescent="0.25">
      <c r="A4942" s="356">
        <v>12574</v>
      </c>
      <c r="B4942" s="16" t="s">
        <v>9870</v>
      </c>
      <c r="C4942" s="16" t="s">
        <v>44</v>
      </c>
      <c r="D4942" s="16" t="s">
        <v>24</v>
      </c>
      <c r="E4942" s="188" t="s">
        <v>9871</v>
      </c>
    </row>
    <row r="4943" spans="1:5" x14ac:dyDescent="0.25">
      <c r="A4943" s="356">
        <v>12575</v>
      </c>
      <c r="B4943" s="16" t="s">
        <v>9872</v>
      </c>
      <c r="C4943" s="16" t="s">
        <v>44</v>
      </c>
      <c r="D4943" s="16" t="s">
        <v>24</v>
      </c>
      <c r="E4943" s="188" t="s">
        <v>9873</v>
      </c>
    </row>
    <row r="4944" spans="1:5" x14ac:dyDescent="0.25">
      <c r="A4944" s="356">
        <v>12576</v>
      </c>
      <c r="B4944" s="16" t="s">
        <v>9874</v>
      </c>
      <c r="C4944" s="16" t="s">
        <v>44</v>
      </c>
      <c r="D4944" s="16" t="s">
        <v>24</v>
      </c>
      <c r="E4944" s="188" t="s">
        <v>9875</v>
      </c>
    </row>
    <row r="4945" spans="1:5" x14ac:dyDescent="0.25">
      <c r="A4945" s="356">
        <v>12577</v>
      </c>
      <c r="B4945" s="16" t="s">
        <v>9876</v>
      </c>
      <c r="C4945" s="16" t="s">
        <v>44</v>
      </c>
      <c r="D4945" s="16" t="s">
        <v>24</v>
      </c>
      <c r="E4945" s="188" t="s">
        <v>9877</v>
      </c>
    </row>
    <row r="4946" spans="1:5" x14ac:dyDescent="0.25">
      <c r="A4946" s="356">
        <v>12578</v>
      </c>
      <c r="B4946" s="16" t="s">
        <v>9878</v>
      </c>
      <c r="C4946" s="16" t="s">
        <v>44</v>
      </c>
      <c r="D4946" s="16" t="s">
        <v>24</v>
      </c>
      <c r="E4946" s="188" t="s">
        <v>9879</v>
      </c>
    </row>
    <row r="4947" spans="1:5" x14ac:dyDescent="0.25">
      <c r="A4947" s="356">
        <v>12579</v>
      </c>
      <c r="B4947" s="16" t="s">
        <v>9880</v>
      </c>
      <c r="C4947" s="16" t="s">
        <v>44</v>
      </c>
      <c r="D4947" s="16" t="s">
        <v>24</v>
      </c>
      <c r="E4947" s="188" t="s">
        <v>9881</v>
      </c>
    </row>
    <row r="4948" spans="1:5" x14ac:dyDescent="0.25">
      <c r="A4948" s="356">
        <v>12580</v>
      </c>
      <c r="B4948" s="16" t="s">
        <v>9882</v>
      </c>
      <c r="C4948" s="16" t="s">
        <v>44</v>
      </c>
      <c r="D4948" s="16" t="s">
        <v>24</v>
      </c>
      <c r="E4948" s="188" t="s">
        <v>9883</v>
      </c>
    </row>
    <row r="4949" spans="1:5" x14ac:dyDescent="0.25">
      <c r="A4949" s="356">
        <v>12581</v>
      </c>
      <c r="B4949" s="16" t="s">
        <v>9884</v>
      </c>
      <c r="C4949" s="16" t="s">
        <v>44</v>
      </c>
      <c r="D4949" s="16" t="s">
        <v>24</v>
      </c>
      <c r="E4949" s="188" t="s">
        <v>9885</v>
      </c>
    </row>
    <row r="4950" spans="1:5" x14ac:dyDescent="0.25">
      <c r="A4950" s="356">
        <v>7720</v>
      </c>
      <c r="B4950" s="16" t="s">
        <v>9886</v>
      </c>
      <c r="C4950" s="16" t="s">
        <v>44</v>
      </c>
      <c r="D4950" s="16" t="s">
        <v>24</v>
      </c>
      <c r="E4950" s="188" t="s">
        <v>9887</v>
      </c>
    </row>
    <row r="4951" spans="1:5" x14ac:dyDescent="0.25">
      <c r="A4951" s="356">
        <v>40335</v>
      </c>
      <c r="B4951" s="16" t="s">
        <v>9888</v>
      </c>
      <c r="C4951" s="16" t="s">
        <v>44</v>
      </c>
      <c r="D4951" s="16" t="s">
        <v>24</v>
      </c>
      <c r="E4951" s="188" t="s">
        <v>8683</v>
      </c>
    </row>
    <row r="4952" spans="1:5" x14ac:dyDescent="0.25">
      <c r="A4952" s="356">
        <v>7740</v>
      </c>
      <c r="B4952" s="16" t="s">
        <v>9889</v>
      </c>
      <c r="C4952" s="16" t="s">
        <v>44</v>
      </c>
      <c r="D4952" s="16" t="s">
        <v>24</v>
      </c>
      <c r="E4952" s="188" t="s">
        <v>9890</v>
      </c>
    </row>
    <row r="4953" spans="1:5" x14ac:dyDescent="0.25">
      <c r="A4953" s="356">
        <v>7741</v>
      </c>
      <c r="B4953" s="16" t="s">
        <v>9891</v>
      </c>
      <c r="C4953" s="16" t="s">
        <v>44</v>
      </c>
      <c r="D4953" s="16" t="s">
        <v>24</v>
      </c>
      <c r="E4953" s="188" t="s">
        <v>9892</v>
      </c>
    </row>
    <row r="4954" spans="1:5" x14ac:dyDescent="0.25">
      <c r="A4954" s="356">
        <v>7774</v>
      </c>
      <c r="B4954" s="16" t="s">
        <v>9893</v>
      </c>
      <c r="C4954" s="16" t="s">
        <v>44</v>
      </c>
      <c r="D4954" s="16" t="s">
        <v>24</v>
      </c>
      <c r="E4954" s="188" t="s">
        <v>9894</v>
      </c>
    </row>
    <row r="4955" spans="1:5" x14ac:dyDescent="0.25">
      <c r="A4955" s="356">
        <v>7744</v>
      </c>
      <c r="B4955" s="16" t="s">
        <v>9895</v>
      </c>
      <c r="C4955" s="16" t="s">
        <v>44</v>
      </c>
      <c r="D4955" s="16" t="s">
        <v>24</v>
      </c>
      <c r="E4955" s="188" t="s">
        <v>6720</v>
      </c>
    </row>
    <row r="4956" spans="1:5" x14ac:dyDescent="0.25">
      <c r="A4956" s="356">
        <v>7773</v>
      </c>
      <c r="B4956" s="16" t="s">
        <v>9896</v>
      </c>
      <c r="C4956" s="16" t="s">
        <v>44</v>
      </c>
      <c r="D4956" s="16" t="s">
        <v>24</v>
      </c>
      <c r="E4956" s="188" t="s">
        <v>9897</v>
      </c>
    </row>
    <row r="4957" spans="1:5" x14ac:dyDescent="0.25">
      <c r="A4957" s="356">
        <v>7754</v>
      </c>
      <c r="B4957" s="16" t="s">
        <v>9898</v>
      </c>
      <c r="C4957" s="16" t="s">
        <v>44</v>
      </c>
      <c r="D4957" s="16" t="s">
        <v>24</v>
      </c>
      <c r="E4957" s="188" t="s">
        <v>9899</v>
      </c>
    </row>
    <row r="4958" spans="1:5" x14ac:dyDescent="0.25">
      <c r="A4958" s="356">
        <v>7735</v>
      </c>
      <c r="B4958" s="16" t="s">
        <v>9900</v>
      </c>
      <c r="C4958" s="16" t="s">
        <v>44</v>
      </c>
      <c r="D4958" s="16" t="s">
        <v>24</v>
      </c>
      <c r="E4958" s="188" t="s">
        <v>9440</v>
      </c>
    </row>
    <row r="4959" spans="1:5" x14ac:dyDescent="0.25">
      <c r="A4959" s="356">
        <v>7755</v>
      </c>
      <c r="B4959" s="16" t="s">
        <v>9901</v>
      </c>
      <c r="C4959" s="16" t="s">
        <v>44</v>
      </c>
      <c r="D4959" s="16" t="s">
        <v>24</v>
      </c>
      <c r="E4959" s="188" t="s">
        <v>6111</v>
      </c>
    </row>
    <row r="4960" spans="1:5" x14ac:dyDescent="0.25">
      <c r="A4960" s="356">
        <v>7776</v>
      </c>
      <c r="B4960" s="16" t="s">
        <v>9902</v>
      </c>
      <c r="C4960" s="16" t="s">
        <v>44</v>
      </c>
      <c r="D4960" s="16" t="s">
        <v>24</v>
      </c>
      <c r="E4960" s="188" t="s">
        <v>9903</v>
      </c>
    </row>
    <row r="4961" spans="1:5" x14ac:dyDescent="0.25">
      <c r="A4961" s="356">
        <v>7743</v>
      </c>
      <c r="B4961" s="16" t="s">
        <v>9904</v>
      </c>
      <c r="C4961" s="16" t="s">
        <v>44</v>
      </c>
      <c r="D4961" s="16" t="s">
        <v>24</v>
      </c>
      <c r="E4961" s="188" t="s">
        <v>9905</v>
      </c>
    </row>
    <row r="4962" spans="1:5" x14ac:dyDescent="0.25">
      <c r="A4962" s="356">
        <v>7733</v>
      </c>
      <c r="B4962" s="16" t="s">
        <v>9906</v>
      </c>
      <c r="C4962" s="16" t="s">
        <v>44</v>
      </c>
      <c r="D4962" s="16" t="s">
        <v>24</v>
      </c>
      <c r="E4962" s="188" t="s">
        <v>9907</v>
      </c>
    </row>
    <row r="4963" spans="1:5" x14ac:dyDescent="0.25">
      <c r="A4963" s="356">
        <v>7775</v>
      </c>
      <c r="B4963" s="16" t="s">
        <v>9908</v>
      </c>
      <c r="C4963" s="16" t="s">
        <v>44</v>
      </c>
      <c r="D4963" s="16" t="s">
        <v>24</v>
      </c>
      <c r="E4963" s="188" t="s">
        <v>9909</v>
      </c>
    </row>
    <row r="4964" spans="1:5" x14ac:dyDescent="0.25">
      <c r="A4964" s="356">
        <v>7734</v>
      </c>
      <c r="B4964" s="16" t="s">
        <v>9910</v>
      </c>
      <c r="C4964" s="16" t="s">
        <v>44</v>
      </c>
      <c r="D4964" s="16" t="s">
        <v>24</v>
      </c>
      <c r="E4964" s="188" t="s">
        <v>9911</v>
      </c>
    </row>
    <row r="4965" spans="1:5" x14ac:dyDescent="0.25">
      <c r="A4965" s="356">
        <v>37449</v>
      </c>
      <c r="B4965" s="16" t="s">
        <v>9912</v>
      </c>
      <c r="C4965" s="16" t="s">
        <v>44</v>
      </c>
      <c r="D4965" s="16" t="s">
        <v>24</v>
      </c>
      <c r="E4965" s="188" t="s">
        <v>8120</v>
      </c>
    </row>
    <row r="4966" spans="1:5" x14ac:dyDescent="0.25">
      <c r="A4966" s="356">
        <v>37450</v>
      </c>
      <c r="B4966" s="16" t="s">
        <v>9913</v>
      </c>
      <c r="C4966" s="16" t="s">
        <v>44</v>
      </c>
      <c r="D4966" s="16" t="s">
        <v>24</v>
      </c>
      <c r="E4966" s="188" t="s">
        <v>9914</v>
      </c>
    </row>
    <row r="4967" spans="1:5" x14ac:dyDescent="0.25">
      <c r="A4967" s="356">
        <v>37451</v>
      </c>
      <c r="B4967" s="16" t="s">
        <v>9915</v>
      </c>
      <c r="C4967" s="16" t="s">
        <v>44</v>
      </c>
      <c r="D4967" s="16" t="s">
        <v>24</v>
      </c>
      <c r="E4967" s="188" t="s">
        <v>9916</v>
      </c>
    </row>
    <row r="4968" spans="1:5" x14ac:dyDescent="0.25">
      <c r="A4968" s="356">
        <v>37452</v>
      </c>
      <c r="B4968" s="16" t="s">
        <v>9917</v>
      </c>
      <c r="C4968" s="16" t="s">
        <v>44</v>
      </c>
      <c r="D4968" s="16" t="s">
        <v>24</v>
      </c>
      <c r="E4968" s="188" t="s">
        <v>9918</v>
      </c>
    </row>
    <row r="4969" spans="1:5" x14ac:dyDescent="0.25">
      <c r="A4969" s="356">
        <v>37453</v>
      </c>
      <c r="B4969" s="16" t="s">
        <v>9919</v>
      </c>
      <c r="C4969" s="16" t="s">
        <v>44</v>
      </c>
      <c r="D4969" s="16" t="s">
        <v>24</v>
      </c>
      <c r="E4969" s="188" t="s">
        <v>6562</v>
      </c>
    </row>
    <row r="4970" spans="1:5" x14ac:dyDescent="0.25">
      <c r="A4970" s="356">
        <v>7778</v>
      </c>
      <c r="B4970" s="16" t="s">
        <v>9920</v>
      </c>
      <c r="C4970" s="16" t="s">
        <v>44</v>
      </c>
      <c r="D4970" s="16" t="s">
        <v>24</v>
      </c>
      <c r="E4970" s="188" t="s">
        <v>6862</v>
      </c>
    </row>
    <row r="4971" spans="1:5" x14ac:dyDescent="0.25">
      <c r="A4971" s="356">
        <v>7796</v>
      </c>
      <c r="B4971" s="16" t="s">
        <v>9921</v>
      </c>
      <c r="C4971" s="16" t="s">
        <v>44</v>
      </c>
      <c r="D4971" s="16" t="s">
        <v>33</v>
      </c>
      <c r="E4971" s="188" t="s">
        <v>9922</v>
      </c>
    </row>
    <row r="4972" spans="1:5" x14ac:dyDescent="0.25">
      <c r="A4972" s="356">
        <v>7781</v>
      </c>
      <c r="B4972" s="16" t="s">
        <v>9923</v>
      </c>
      <c r="C4972" s="16" t="s">
        <v>44</v>
      </c>
      <c r="D4972" s="16" t="s">
        <v>24</v>
      </c>
      <c r="E4972" s="188" t="s">
        <v>9924</v>
      </c>
    </row>
    <row r="4973" spans="1:5" x14ac:dyDescent="0.25">
      <c r="A4973" s="356">
        <v>7795</v>
      </c>
      <c r="B4973" s="16" t="s">
        <v>9925</v>
      </c>
      <c r="C4973" s="16" t="s">
        <v>44</v>
      </c>
      <c r="D4973" s="16" t="s">
        <v>24</v>
      </c>
      <c r="E4973" s="188" t="s">
        <v>9926</v>
      </c>
    </row>
    <row r="4974" spans="1:5" x14ac:dyDescent="0.25">
      <c r="A4974" s="356">
        <v>7791</v>
      </c>
      <c r="B4974" s="16" t="s">
        <v>9927</v>
      </c>
      <c r="C4974" s="16" t="s">
        <v>44</v>
      </c>
      <c r="D4974" s="16" t="s">
        <v>24</v>
      </c>
      <c r="E4974" s="188" t="s">
        <v>9928</v>
      </c>
    </row>
    <row r="4975" spans="1:5" x14ac:dyDescent="0.25">
      <c r="A4975" s="356">
        <v>7783</v>
      </c>
      <c r="B4975" s="16" t="s">
        <v>9929</v>
      </c>
      <c r="C4975" s="16" t="s">
        <v>44</v>
      </c>
      <c r="D4975" s="16" t="s">
        <v>24</v>
      </c>
      <c r="E4975" s="188" t="s">
        <v>5906</v>
      </c>
    </row>
    <row r="4976" spans="1:5" x14ac:dyDescent="0.25">
      <c r="A4976" s="356">
        <v>7790</v>
      </c>
      <c r="B4976" s="16" t="s">
        <v>9930</v>
      </c>
      <c r="C4976" s="16" t="s">
        <v>44</v>
      </c>
      <c r="D4976" s="16" t="s">
        <v>24</v>
      </c>
      <c r="E4976" s="188" t="s">
        <v>9752</v>
      </c>
    </row>
    <row r="4977" spans="1:5" x14ac:dyDescent="0.25">
      <c r="A4977" s="356">
        <v>7785</v>
      </c>
      <c r="B4977" s="16" t="s">
        <v>9931</v>
      </c>
      <c r="C4977" s="16" t="s">
        <v>44</v>
      </c>
      <c r="D4977" s="16" t="s">
        <v>24</v>
      </c>
      <c r="E4977" s="188" t="s">
        <v>9657</v>
      </c>
    </row>
    <row r="4978" spans="1:5" x14ac:dyDescent="0.25">
      <c r="A4978" s="356">
        <v>7792</v>
      </c>
      <c r="B4978" s="16" t="s">
        <v>9932</v>
      </c>
      <c r="C4978" s="16" t="s">
        <v>44</v>
      </c>
      <c r="D4978" s="16" t="s">
        <v>24</v>
      </c>
      <c r="E4978" s="188" t="s">
        <v>9933</v>
      </c>
    </row>
    <row r="4979" spans="1:5" x14ac:dyDescent="0.25">
      <c r="A4979" s="356">
        <v>7793</v>
      </c>
      <c r="B4979" s="16" t="s">
        <v>9934</v>
      </c>
      <c r="C4979" s="16" t="s">
        <v>44</v>
      </c>
      <c r="D4979" s="16" t="s">
        <v>24</v>
      </c>
      <c r="E4979" s="188" t="s">
        <v>9935</v>
      </c>
    </row>
    <row r="4980" spans="1:5" x14ac:dyDescent="0.25">
      <c r="A4980" s="356">
        <v>13159</v>
      </c>
      <c r="B4980" s="16" t="s">
        <v>9936</v>
      </c>
      <c r="C4980" s="16" t="s">
        <v>44</v>
      </c>
      <c r="D4980" s="16" t="s">
        <v>24</v>
      </c>
      <c r="E4980" s="188" t="s">
        <v>9937</v>
      </c>
    </row>
    <row r="4981" spans="1:5" x14ac:dyDescent="0.25">
      <c r="A4981" s="356">
        <v>13168</v>
      </c>
      <c r="B4981" s="16" t="s">
        <v>9938</v>
      </c>
      <c r="C4981" s="16" t="s">
        <v>44</v>
      </c>
      <c r="D4981" s="16" t="s">
        <v>24</v>
      </c>
      <c r="E4981" s="188" t="s">
        <v>9939</v>
      </c>
    </row>
    <row r="4982" spans="1:5" x14ac:dyDescent="0.25">
      <c r="A4982" s="356">
        <v>13173</v>
      </c>
      <c r="B4982" s="16" t="s">
        <v>9940</v>
      </c>
      <c r="C4982" s="16" t="s">
        <v>44</v>
      </c>
      <c r="D4982" s="16" t="s">
        <v>24</v>
      </c>
      <c r="E4982" s="188" t="s">
        <v>9941</v>
      </c>
    </row>
    <row r="4983" spans="1:5" x14ac:dyDescent="0.25">
      <c r="A4983" s="356">
        <v>12583</v>
      </c>
      <c r="B4983" s="16" t="s">
        <v>9942</v>
      </c>
      <c r="C4983" s="16" t="s">
        <v>44</v>
      </c>
      <c r="D4983" s="16" t="s">
        <v>24</v>
      </c>
      <c r="E4983" s="188" t="s">
        <v>9943</v>
      </c>
    </row>
    <row r="4984" spans="1:5" x14ac:dyDescent="0.25">
      <c r="A4984" s="356">
        <v>12584</v>
      </c>
      <c r="B4984" s="16" t="s">
        <v>9944</v>
      </c>
      <c r="C4984" s="16" t="s">
        <v>44</v>
      </c>
      <c r="D4984" s="16" t="s">
        <v>24</v>
      </c>
      <c r="E4984" s="188" t="s">
        <v>9173</v>
      </c>
    </row>
    <row r="4985" spans="1:5" x14ac:dyDescent="0.25">
      <c r="A4985" s="356">
        <v>12613</v>
      </c>
      <c r="B4985" s="16" t="s">
        <v>4431</v>
      </c>
      <c r="C4985" s="16" t="s">
        <v>23</v>
      </c>
      <c r="D4985" s="16" t="s">
        <v>24</v>
      </c>
      <c r="E4985" s="188" t="s">
        <v>7783</v>
      </c>
    </row>
    <row r="4986" spans="1:5" x14ac:dyDescent="0.25">
      <c r="A4986" s="356">
        <v>1031</v>
      </c>
      <c r="B4986" s="16" t="s">
        <v>4432</v>
      </c>
      <c r="C4986" s="16" t="s">
        <v>23</v>
      </c>
      <c r="D4986" s="16" t="s">
        <v>24</v>
      </c>
      <c r="E4986" s="188" t="s">
        <v>6624</v>
      </c>
    </row>
    <row r="4987" spans="1:5" x14ac:dyDescent="0.25">
      <c r="A4987" s="356">
        <v>39707</v>
      </c>
      <c r="B4987" s="16" t="s">
        <v>4433</v>
      </c>
      <c r="C4987" s="16" t="s">
        <v>44</v>
      </c>
      <c r="D4987" s="16" t="s">
        <v>27</v>
      </c>
      <c r="E4987" s="188" t="s">
        <v>6373</v>
      </c>
    </row>
    <row r="4988" spans="1:5" x14ac:dyDescent="0.25">
      <c r="A4988" s="356">
        <v>39708</v>
      </c>
      <c r="B4988" s="16" t="s">
        <v>4434</v>
      </c>
      <c r="C4988" s="16" t="s">
        <v>44</v>
      </c>
      <c r="D4988" s="16" t="s">
        <v>27</v>
      </c>
      <c r="E4988" s="188" t="s">
        <v>6150</v>
      </c>
    </row>
    <row r="4989" spans="1:5" x14ac:dyDescent="0.25">
      <c r="A4989" s="356">
        <v>39710</v>
      </c>
      <c r="B4989" s="16" t="s">
        <v>4435</v>
      </c>
      <c r="C4989" s="16" t="s">
        <v>44</v>
      </c>
      <c r="D4989" s="16" t="s">
        <v>27</v>
      </c>
      <c r="E4989" s="188" t="s">
        <v>6084</v>
      </c>
    </row>
    <row r="4990" spans="1:5" x14ac:dyDescent="0.25">
      <c r="A4990" s="356">
        <v>39709</v>
      </c>
      <c r="B4990" s="16" t="s">
        <v>4436</v>
      </c>
      <c r="C4990" s="16" t="s">
        <v>44</v>
      </c>
      <c r="D4990" s="16" t="s">
        <v>27</v>
      </c>
      <c r="E4990" s="188" t="s">
        <v>5656</v>
      </c>
    </row>
    <row r="4991" spans="1:5" x14ac:dyDescent="0.25">
      <c r="A4991" s="356">
        <v>39711</v>
      </c>
      <c r="B4991" s="16" t="s">
        <v>4437</v>
      </c>
      <c r="C4991" s="16" t="s">
        <v>44</v>
      </c>
      <c r="D4991" s="16" t="s">
        <v>27</v>
      </c>
      <c r="E4991" s="188" t="s">
        <v>7569</v>
      </c>
    </row>
    <row r="4992" spans="1:5" x14ac:dyDescent="0.25">
      <c r="A4992" s="356">
        <v>39712</v>
      </c>
      <c r="B4992" s="16" t="s">
        <v>4438</v>
      </c>
      <c r="C4992" s="16" t="s">
        <v>44</v>
      </c>
      <c r="D4992" s="16" t="s">
        <v>27</v>
      </c>
      <c r="E4992" s="188" t="s">
        <v>5452</v>
      </c>
    </row>
    <row r="4993" spans="1:5" x14ac:dyDescent="0.25">
      <c r="A4993" s="356">
        <v>39713</v>
      </c>
      <c r="B4993" s="16" t="s">
        <v>4439</v>
      </c>
      <c r="C4993" s="16" t="s">
        <v>44</v>
      </c>
      <c r="D4993" s="16" t="s">
        <v>27</v>
      </c>
      <c r="E4993" s="188" t="s">
        <v>6054</v>
      </c>
    </row>
    <row r="4994" spans="1:5" x14ac:dyDescent="0.25">
      <c r="A4994" s="356">
        <v>39714</v>
      </c>
      <c r="B4994" s="16" t="s">
        <v>4440</v>
      </c>
      <c r="C4994" s="16" t="s">
        <v>44</v>
      </c>
      <c r="D4994" s="16" t="s">
        <v>27</v>
      </c>
      <c r="E4994" s="188" t="s">
        <v>7513</v>
      </c>
    </row>
    <row r="4995" spans="1:5" x14ac:dyDescent="0.25">
      <c r="A4995" s="356">
        <v>39715</v>
      </c>
      <c r="B4995" s="16" t="s">
        <v>4441</v>
      </c>
      <c r="C4995" s="16" t="s">
        <v>44</v>
      </c>
      <c r="D4995" s="16" t="s">
        <v>27</v>
      </c>
      <c r="E4995" s="188" t="s">
        <v>5869</v>
      </c>
    </row>
    <row r="4996" spans="1:5" x14ac:dyDescent="0.25">
      <c r="A4996" s="356">
        <v>39716</v>
      </c>
      <c r="B4996" s="16" t="s">
        <v>4442</v>
      </c>
      <c r="C4996" s="16" t="s">
        <v>44</v>
      </c>
      <c r="D4996" s="16" t="s">
        <v>27</v>
      </c>
      <c r="E4996" s="188" t="s">
        <v>5609</v>
      </c>
    </row>
    <row r="4997" spans="1:5" x14ac:dyDescent="0.25">
      <c r="A4997" s="356">
        <v>39718</v>
      </c>
      <c r="B4997" s="16" t="s">
        <v>4443</v>
      </c>
      <c r="C4997" s="16" t="s">
        <v>44</v>
      </c>
      <c r="D4997" s="16" t="s">
        <v>27</v>
      </c>
      <c r="E4997" s="188" t="s">
        <v>5464</v>
      </c>
    </row>
    <row r="4998" spans="1:5" x14ac:dyDescent="0.25">
      <c r="A4998" s="356">
        <v>9813</v>
      </c>
      <c r="B4998" s="16" t="s">
        <v>4444</v>
      </c>
      <c r="C4998" s="16" t="s">
        <v>44</v>
      </c>
      <c r="D4998" s="16" t="s">
        <v>27</v>
      </c>
      <c r="E4998" s="188" t="s">
        <v>6461</v>
      </c>
    </row>
    <row r="4999" spans="1:5" x14ac:dyDescent="0.25">
      <c r="A4999" s="356">
        <v>9815</v>
      </c>
      <c r="B4999" s="16" t="s">
        <v>4445</v>
      </c>
      <c r="C4999" s="16" t="s">
        <v>44</v>
      </c>
      <c r="D4999" s="16" t="s">
        <v>27</v>
      </c>
      <c r="E4999" s="188" t="s">
        <v>6295</v>
      </c>
    </row>
    <row r="5000" spans="1:5" x14ac:dyDescent="0.25">
      <c r="A5000" s="356">
        <v>25876</v>
      </c>
      <c r="B5000" s="16" t="s">
        <v>4446</v>
      </c>
      <c r="C5000" s="16" t="s">
        <v>44</v>
      </c>
      <c r="D5000" s="16" t="s">
        <v>27</v>
      </c>
      <c r="E5000" s="188" t="s">
        <v>9945</v>
      </c>
    </row>
    <row r="5001" spans="1:5" x14ac:dyDescent="0.25">
      <c r="A5001" s="356">
        <v>25888</v>
      </c>
      <c r="B5001" s="16" t="s">
        <v>4447</v>
      </c>
      <c r="C5001" s="16" t="s">
        <v>44</v>
      </c>
      <c r="D5001" s="16" t="s">
        <v>27</v>
      </c>
      <c r="E5001" s="188" t="s">
        <v>9946</v>
      </c>
    </row>
    <row r="5002" spans="1:5" x14ac:dyDescent="0.25">
      <c r="A5002" s="356">
        <v>25874</v>
      </c>
      <c r="B5002" s="16" t="s">
        <v>4448</v>
      </c>
      <c r="C5002" s="16" t="s">
        <v>44</v>
      </c>
      <c r="D5002" s="16" t="s">
        <v>27</v>
      </c>
      <c r="E5002" s="188" t="s">
        <v>9947</v>
      </c>
    </row>
    <row r="5003" spans="1:5" x14ac:dyDescent="0.25">
      <c r="A5003" s="356">
        <v>25877</v>
      </c>
      <c r="B5003" s="16" t="s">
        <v>4449</v>
      </c>
      <c r="C5003" s="16" t="s">
        <v>44</v>
      </c>
      <c r="D5003" s="16" t="s">
        <v>27</v>
      </c>
      <c r="E5003" s="188" t="s">
        <v>9948</v>
      </c>
    </row>
    <row r="5004" spans="1:5" x14ac:dyDescent="0.25">
      <c r="A5004" s="356">
        <v>25878</v>
      </c>
      <c r="B5004" s="16" t="s">
        <v>4450</v>
      </c>
      <c r="C5004" s="16" t="s">
        <v>44</v>
      </c>
      <c r="D5004" s="16" t="s">
        <v>27</v>
      </c>
      <c r="E5004" s="188" t="s">
        <v>9949</v>
      </c>
    </row>
    <row r="5005" spans="1:5" x14ac:dyDescent="0.25">
      <c r="A5005" s="356">
        <v>25879</v>
      </c>
      <c r="B5005" s="16" t="s">
        <v>4451</v>
      </c>
      <c r="C5005" s="16" t="s">
        <v>44</v>
      </c>
      <c r="D5005" s="16" t="s">
        <v>27</v>
      </c>
      <c r="E5005" s="188" t="s">
        <v>9950</v>
      </c>
    </row>
    <row r="5006" spans="1:5" x14ac:dyDescent="0.25">
      <c r="A5006" s="356">
        <v>25887</v>
      </c>
      <c r="B5006" s="16" t="s">
        <v>4452</v>
      </c>
      <c r="C5006" s="16" t="s">
        <v>44</v>
      </c>
      <c r="D5006" s="16" t="s">
        <v>27</v>
      </c>
      <c r="E5006" s="188" t="s">
        <v>9951</v>
      </c>
    </row>
    <row r="5007" spans="1:5" x14ac:dyDescent="0.25">
      <c r="A5007" s="356">
        <v>25880</v>
      </c>
      <c r="B5007" s="16" t="s">
        <v>4453</v>
      </c>
      <c r="C5007" s="16" t="s">
        <v>44</v>
      </c>
      <c r="D5007" s="16" t="s">
        <v>27</v>
      </c>
      <c r="E5007" s="188" t="s">
        <v>9952</v>
      </c>
    </row>
    <row r="5008" spans="1:5" x14ac:dyDescent="0.25">
      <c r="A5008" s="356">
        <v>25881</v>
      </c>
      <c r="B5008" s="16" t="s">
        <v>4454</v>
      </c>
      <c r="C5008" s="16" t="s">
        <v>44</v>
      </c>
      <c r="D5008" s="16" t="s">
        <v>27</v>
      </c>
      <c r="E5008" s="188" t="s">
        <v>9953</v>
      </c>
    </row>
    <row r="5009" spans="1:5" x14ac:dyDescent="0.25">
      <c r="A5009" s="356">
        <v>25882</v>
      </c>
      <c r="B5009" s="16" t="s">
        <v>4455</v>
      </c>
      <c r="C5009" s="16" t="s">
        <v>44</v>
      </c>
      <c r="D5009" s="16" t="s">
        <v>27</v>
      </c>
      <c r="E5009" s="188" t="s">
        <v>9954</v>
      </c>
    </row>
    <row r="5010" spans="1:5" x14ac:dyDescent="0.25">
      <c r="A5010" s="356">
        <v>25883</v>
      </c>
      <c r="B5010" s="16" t="s">
        <v>4456</v>
      </c>
      <c r="C5010" s="16" t="s">
        <v>44</v>
      </c>
      <c r="D5010" s="16" t="s">
        <v>27</v>
      </c>
      <c r="E5010" s="188" t="s">
        <v>6361</v>
      </c>
    </row>
    <row r="5011" spans="1:5" x14ac:dyDescent="0.25">
      <c r="A5011" s="356">
        <v>25884</v>
      </c>
      <c r="B5011" s="16" t="s">
        <v>4457</v>
      </c>
      <c r="C5011" s="16" t="s">
        <v>44</v>
      </c>
      <c r="D5011" s="16" t="s">
        <v>27</v>
      </c>
      <c r="E5011" s="188" t="s">
        <v>9955</v>
      </c>
    </row>
    <row r="5012" spans="1:5" x14ac:dyDescent="0.25">
      <c r="A5012" s="356">
        <v>25885</v>
      </c>
      <c r="B5012" s="16" t="s">
        <v>4458</v>
      </c>
      <c r="C5012" s="16" t="s">
        <v>44</v>
      </c>
      <c r="D5012" s="16" t="s">
        <v>27</v>
      </c>
      <c r="E5012" s="188" t="s">
        <v>9956</v>
      </c>
    </row>
    <row r="5013" spans="1:5" x14ac:dyDescent="0.25">
      <c r="A5013" s="356">
        <v>25889</v>
      </c>
      <c r="B5013" s="16" t="s">
        <v>4459</v>
      </c>
      <c r="C5013" s="16" t="s">
        <v>44</v>
      </c>
      <c r="D5013" s="16" t="s">
        <v>27</v>
      </c>
      <c r="E5013" s="188" t="s">
        <v>9957</v>
      </c>
    </row>
    <row r="5014" spans="1:5" x14ac:dyDescent="0.25">
      <c r="A5014" s="356">
        <v>25886</v>
      </c>
      <c r="B5014" s="16" t="s">
        <v>4460</v>
      </c>
      <c r="C5014" s="16" t="s">
        <v>44</v>
      </c>
      <c r="D5014" s="16" t="s">
        <v>27</v>
      </c>
      <c r="E5014" s="188" t="s">
        <v>9958</v>
      </c>
    </row>
    <row r="5015" spans="1:5" x14ac:dyDescent="0.25">
      <c r="A5015" s="356">
        <v>25875</v>
      </c>
      <c r="B5015" s="16" t="s">
        <v>4461</v>
      </c>
      <c r="C5015" s="16" t="s">
        <v>44</v>
      </c>
      <c r="D5015" s="16" t="s">
        <v>27</v>
      </c>
      <c r="E5015" s="188" t="s">
        <v>9959</v>
      </c>
    </row>
    <row r="5016" spans="1:5" x14ac:dyDescent="0.25">
      <c r="A5016" s="356">
        <v>9876</v>
      </c>
      <c r="B5016" s="16" t="s">
        <v>4462</v>
      </c>
      <c r="C5016" s="16" t="s">
        <v>44</v>
      </c>
      <c r="D5016" s="16" t="s">
        <v>24</v>
      </c>
      <c r="E5016" s="188" t="s">
        <v>9759</v>
      </c>
    </row>
    <row r="5017" spans="1:5" x14ac:dyDescent="0.25">
      <c r="A5017" s="356">
        <v>9877</v>
      </c>
      <c r="B5017" s="16" t="s">
        <v>4463</v>
      </c>
      <c r="C5017" s="16" t="s">
        <v>44</v>
      </c>
      <c r="D5017" s="16" t="s">
        <v>24</v>
      </c>
      <c r="E5017" s="188" t="s">
        <v>9960</v>
      </c>
    </row>
    <row r="5018" spans="1:5" x14ac:dyDescent="0.25">
      <c r="A5018" s="356">
        <v>9878</v>
      </c>
      <c r="B5018" s="16" t="s">
        <v>4464</v>
      </c>
      <c r="C5018" s="16" t="s">
        <v>44</v>
      </c>
      <c r="D5018" s="16" t="s">
        <v>24</v>
      </c>
      <c r="E5018" s="188" t="s">
        <v>9961</v>
      </c>
    </row>
    <row r="5019" spans="1:5" x14ac:dyDescent="0.25">
      <c r="A5019" s="356">
        <v>9879</v>
      </c>
      <c r="B5019" s="16" t="s">
        <v>4465</v>
      </c>
      <c r="C5019" s="16" t="s">
        <v>44</v>
      </c>
      <c r="D5019" s="16" t="s">
        <v>24</v>
      </c>
      <c r="E5019" s="188" t="s">
        <v>9962</v>
      </c>
    </row>
    <row r="5020" spans="1:5" x14ac:dyDescent="0.25">
      <c r="A5020" s="356">
        <v>42001</v>
      </c>
      <c r="B5020" s="16" t="s">
        <v>4466</v>
      </c>
      <c r="C5020" s="16" t="s">
        <v>44</v>
      </c>
      <c r="D5020" s="16" t="s">
        <v>27</v>
      </c>
      <c r="E5020" s="188" t="s">
        <v>9963</v>
      </c>
    </row>
    <row r="5021" spans="1:5" x14ac:dyDescent="0.25">
      <c r="A5021" s="356">
        <v>41986</v>
      </c>
      <c r="B5021" s="16" t="s">
        <v>9964</v>
      </c>
      <c r="C5021" s="16" t="s">
        <v>44</v>
      </c>
      <c r="D5021" s="16" t="s">
        <v>27</v>
      </c>
      <c r="E5021" s="188" t="s">
        <v>9965</v>
      </c>
    </row>
    <row r="5022" spans="1:5" x14ac:dyDescent="0.25">
      <c r="A5022" s="356">
        <v>43422</v>
      </c>
      <c r="B5022" s="16" t="s">
        <v>9966</v>
      </c>
      <c r="C5022" s="16" t="s">
        <v>44</v>
      </c>
      <c r="D5022" s="16" t="s">
        <v>27</v>
      </c>
      <c r="E5022" s="188" t="s">
        <v>9967</v>
      </c>
    </row>
    <row r="5023" spans="1:5" x14ac:dyDescent="0.25">
      <c r="A5023" s="356">
        <v>41987</v>
      </c>
      <c r="B5023" s="16" t="s">
        <v>9968</v>
      </c>
      <c r="C5023" s="16" t="s">
        <v>44</v>
      </c>
      <c r="D5023" s="16" t="s">
        <v>27</v>
      </c>
      <c r="E5023" s="188" t="s">
        <v>9969</v>
      </c>
    </row>
    <row r="5024" spans="1:5" x14ac:dyDescent="0.25">
      <c r="A5024" s="356">
        <v>41988</v>
      </c>
      <c r="B5024" s="16" t="s">
        <v>9970</v>
      </c>
      <c r="C5024" s="16" t="s">
        <v>44</v>
      </c>
      <c r="D5024" s="16" t="s">
        <v>27</v>
      </c>
      <c r="E5024" s="188" t="s">
        <v>9971</v>
      </c>
    </row>
    <row r="5025" spans="1:5" x14ac:dyDescent="0.25">
      <c r="A5025" s="356">
        <v>41697</v>
      </c>
      <c r="B5025" s="16" t="s">
        <v>9972</v>
      </c>
      <c r="C5025" s="16" t="s">
        <v>44</v>
      </c>
      <c r="D5025" s="16" t="s">
        <v>27</v>
      </c>
      <c r="E5025" s="188" t="s">
        <v>9973</v>
      </c>
    </row>
    <row r="5026" spans="1:5" x14ac:dyDescent="0.25">
      <c r="A5026" s="356">
        <v>41985</v>
      </c>
      <c r="B5026" s="16" t="s">
        <v>9974</v>
      </c>
      <c r="C5026" s="16" t="s">
        <v>44</v>
      </c>
      <c r="D5026" s="16" t="s">
        <v>27</v>
      </c>
      <c r="E5026" s="188" t="s">
        <v>9975</v>
      </c>
    </row>
    <row r="5027" spans="1:5" x14ac:dyDescent="0.25">
      <c r="A5027" s="356">
        <v>41699</v>
      </c>
      <c r="B5027" s="16" t="s">
        <v>9976</v>
      </c>
      <c r="C5027" s="16" t="s">
        <v>44</v>
      </c>
      <c r="D5027" s="16" t="s">
        <v>27</v>
      </c>
      <c r="E5027" s="188" t="s">
        <v>9977</v>
      </c>
    </row>
    <row r="5028" spans="1:5" x14ac:dyDescent="0.25">
      <c r="A5028" s="356">
        <v>38053</v>
      </c>
      <c r="B5028" s="16" t="s">
        <v>4467</v>
      </c>
      <c r="C5028" s="16" t="s">
        <v>44</v>
      </c>
      <c r="D5028" s="16" t="s">
        <v>27</v>
      </c>
      <c r="E5028" s="188" t="s">
        <v>9978</v>
      </c>
    </row>
    <row r="5029" spans="1:5" x14ac:dyDescent="0.25">
      <c r="A5029" s="356">
        <v>38054</v>
      </c>
      <c r="B5029" s="16" t="s">
        <v>4468</v>
      </c>
      <c r="C5029" s="16" t="s">
        <v>44</v>
      </c>
      <c r="D5029" s="16" t="s">
        <v>27</v>
      </c>
      <c r="E5029" s="188" t="s">
        <v>9979</v>
      </c>
    </row>
    <row r="5030" spans="1:5" x14ac:dyDescent="0.25">
      <c r="A5030" s="356">
        <v>38052</v>
      </c>
      <c r="B5030" s="16" t="s">
        <v>4469</v>
      </c>
      <c r="C5030" s="16" t="s">
        <v>44</v>
      </c>
      <c r="D5030" s="16" t="s">
        <v>27</v>
      </c>
      <c r="E5030" s="188" t="s">
        <v>6636</v>
      </c>
    </row>
    <row r="5031" spans="1:5" x14ac:dyDescent="0.25">
      <c r="A5031" s="356">
        <v>38051</v>
      </c>
      <c r="B5031" s="16" t="s">
        <v>4470</v>
      </c>
      <c r="C5031" s="16" t="s">
        <v>44</v>
      </c>
      <c r="D5031" s="16" t="s">
        <v>27</v>
      </c>
      <c r="E5031" s="188" t="s">
        <v>5795</v>
      </c>
    </row>
    <row r="5032" spans="1:5" x14ac:dyDescent="0.25">
      <c r="A5032" s="356">
        <v>38787</v>
      </c>
      <c r="B5032" s="16" t="s">
        <v>4471</v>
      </c>
      <c r="C5032" s="16" t="s">
        <v>44</v>
      </c>
      <c r="D5032" s="16" t="s">
        <v>27</v>
      </c>
      <c r="E5032" s="188" t="s">
        <v>5884</v>
      </c>
    </row>
    <row r="5033" spans="1:5" x14ac:dyDescent="0.25">
      <c r="A5033" s="356">
        <v>38825</v>
      </c>
      <c r="B5033" s="16" t="s">
        <v>4472</v>
      </c>
      <c r="C5033" s="16" t="s">
        <v>44</v>
      </c>
      <c r="D5033" s="16" t="s">
        <v>27</v>
      </c>
      <c r="E5033" s="188" t="s">
        <v>6694</v>
      </c>
    </row>
    <row r="5034" spans="1:5" x14ac:dyDescent="0.25">
      <c r="A5034" s="356">
        <v>38826</v>
      </c>
      <c r="B5034" s="16" t="s">
        <v>4473</v>
      </c>
      <c r="C5034" s="16" t="s">
        <v>44</v>
      </c>
      <c r="D5034" s="16" t="s">
        <v>27</v>
      </c>
      <c r="E5034" s="188" t="s">
        <v>9980</v>
      </c>
    </row>
    <row r="5035" spans="1:5" x14ac:dyDescent="0.25">
      <c r="A5035" s="356">
        <v>38827</v>
      </c>
      <c r="B5035" s="16" t="s">
        <v>4474</v>
      </c>
      <c r="C5035" s="16" t="s">
        <v>44</v>
      </c>
      <c r="D5035" s="16" t="s">
        <v>27</v>
      </c>
      <c r="E5035" s="188" t="s">
        <v>6034</v>
      </c>
    </row>
    <row r="5036" spans="1:5" x14ac:dyDescent="0.25">
      <c r="A5036" s="356">
        <v>38830</v>
      </c>
      <c r="B5036" s="16" t="s">
        <v>4475</v>
      </c>
      <c r="C5036" s="16" t="s">
        <v>44</v>
      </c>
      <c r="D5036" s="16" t="s">
        <v>27</v>
      </c>
      <c r="E5036" s="188" t="s">
        <v>9981</v>
      </c>
    </row>
    <row r="5037" spans="1:5" x14ac:dyDescent="0.25">
      <c r="A5037" s="356">
        <v>38828</v>
      </c>
      <c r="B5037" s="16" t="s">
        <v>4476</v>
      </c>
      <c r="C5037" s="16" t="s">
        <v>44</v>
      </c>
      <c r="D5037" s="16" t="s">
        <v>27</v>
      </c>
      <c r="E5037" s="188" t="s">
        <v>9982</v>
      </c>
    </row>
    <row r="5038" spans="1:5" x14ac:dyDescent="0.25">
      <c r="A5038" s="356">
        <v>38829</v>
      </c>
      <c r="B5038" s="16" t="s">
        <v>4477</v>
      </c>
      <c r="C5038" s="16" t="s">
        <v>44</v>
      </c>
      <c r="D5038" s="16" t="s">
        <v>27</v>
      </c>
      <c r="E5038" s="188" t="s">
        <v>9983</v>
      </c>
    </row>
    <row r="5039" spans="1:5" x14ac:dyDescent="0.25">
      <c r="A5039" s="356">
        <v>38831</v>
      </c>
      <c r="B5039" s="16" t="s">
        <v>4478</v>
      </c>
      <c r="C5039" s="16" t="s">
        <v>44</v>
      </c>
      <c r="D5039" s="16" t="s">
        <v>27</v>
      </c>
      <c r="E5039" s="188" t="s">
        <v>9984</v>
      </c>
    </row>
    <row r="5040" spans="1:5" x14ac:dyDescent="0.25">
      <c r="A5040" s="356">
        <v>36274</v>
      </c>
      <c r="B5040" s="16" t="s">
        <v>4479</v>
      </c>
      <c r="C5040" s="16" t="s">
        <v>44</v>
      </c>
      <c r="D5040" s="16" t="s">
        <v>27</v>
      </c>
      <c r="E5040" s="188" t="s">
        <v>5888</v>
      </c>
    </row>
    <row r="5041" spans="1:5" x14ac:dyDescent="0.25">
      <c r="A5041" s="356">
        <v>36278</v>
      </c>
      <c r="B5041" s="16" t="s">
        <v>4480</v>
      </c>
      <c r="C5041" s="16" t="s">
        <v>44</v>
      </c>
      <c r="D5041" s="16" t="s">
        <v>27</v>
      </c>
      <c r="E5041" s="188" t="s">
        <v>6962</v>
      </c>
    </row>
    <row r="5042" spans="1:5" x14ac:dyDescent="0.25">
      <c r="A5042" s="356">
        <v>38977</v>
      </c>
      <c r="B5042" s="16" t="s">
        <v>4481</v>
      </c>
      <c r="C5042" s="16" t="s">
        <v>44</v>
      </c>
      <c r="D5042" s="16" t="s">
        <v>27</v>
      </c>
      <c r="E5042" s="188" t="s">
        <v>9985</v>
      </c>
    </row>
    <row r="5043" spans="1:5" x14ac:dyDescent="0.25">
      <c r="A5043" s="356">
        <v>38971</v>
      </c>
      <c r="B5043" s="16" t="s">
        <v>4482</v>
      </c>
      <c r="C5043" s="16" t="s">
        <v>44</v>
      </c>
      <c r="D5043" s="16" t="s">
        <v>27</v>
      </c>
      <c r="E5043" s="188" t="s">
        <v>6171</v>
      </c>
    </row>
    <row r="5044" spans="1:5" x14ac:dyDescent="0.25">
      <c r="A5044" s="356">
        <v>38972</v>
      </c>
      <c r="B5044" s="16" t="s">
        <v>4483</v>
      </c>
      <c r="C5044" s="16" t="s">
        <v>44</v>
      </c>
      <c r="D5044" s="16" t="s">
        <v>27</v>
      </c>
      <c r="E5044" s="188" t="s">
        <v>6273</v>
      </c>
    </row>
    <row r="5045" spans="1:5" x14ac:dyDescent="0.25">
      <c r="A5045" s="356">
        <v>38973</v>
      </c>
      <c r="B5045" s="16" t="s">
        <v>4484</v>
      </c>
      <c r="C5045" s="16" t="s">
        <v>44</v>
      </c>
      <c r="D5045" s="16" t="s">
        <v>27</v>
      </c>
      <c r="E5045" s="188" t="s">
        <v>6357</v>
      </c>
    </row>
    <row r="5046" spans="1:5" x14ac:dyDescent="0.25">
      <c r="A5046" s="356">
        <v>38974</v>
      </c>
      <c r="B5046" s="16" t="s">
        <v>4485</v>
      </c>
      <c r="C5046" s="16" t="s">
        <v>44</v>
      </c>
      <c r="D5046" s="16" t="s">
        <v>27</v>
      </c>
      <c r="E5046" s="188" t="s">
        <v>9986</v>
      </c>
    </row>
    <row r="5047" spans="1:5" x14ac:dyDescent="0.25">
      <c r="A5047" s="356">
        <v>38975</v>
      </c>
      <c r="B5047" s="16" t="s">
        <v>4486</v>
      </c>
      <c r="C5047" s="16" t="s">
        <v>44</v>
      </c>
      <c r="D5047" s="16" t="s">
        <v>27</v>
      </c>
      <c r="E5047" s="188" t="s">
        <v>9987</v>
      </c>
    </row>
    <row r="5048" spans="1:5" x14ac:dyDescent="0.25">
      <c r="A5048" s="356">
        <v>38976</v>
      </c>
      <c r="B5048" s="16" t="s">
        <v>4487</v>
      </c>
      <c r="C5048" s="16" t="s">
        <v>44</v>
      </c>
      <c r="D5048" s="16" t="s">
        <v>27</v>
      </c>
      <c r="E5048" s="188" t="s">
        <v>9988</v>
      </c>
    </row>
    <row r="5049" spans="1:5" x14ac:dyDescent="0.25">
      <c r="A5049" s="356">
        <v>38986</v>
      </c>
      <c r="B5049" s="16" t="s">
        <v>4488</v>
      </c>
      <c r="C5049" s="16" t="s">
        <v>44</v>
      </c>
      <c r="D5049" s="16" t="s">
        <v>27</v>
      </c>
      <c r="E5049" s="188" t="s">
        <v>9989</v>
      </c>
    </row>
    <row r="5050" spans="1:5" x14ac:dyDescent="0.25">
      <c r="A5050" s="356">
        <v>38978</v>
      </c>
      <c r="B5050" s="16" t="s">
        <v>4489</v>
      </c>
      <c r="C5050" s="16" t="s">
        <v>44</v>
      </c>
      <c r="D5050" s="16" t="s">
        <v>27</v>
      </c>
      <c r="E5050" s="188" t="s">
        <v>5888</v>
      </c>
    </row>
    <row r="5051" spans="1:5" x14ac:dyDescent="0.25">
      <c r="A5051" s="356">
        <v>38979</v>
      </c>
      <c r="B5051" s="16" t="s">
        <v>4490</v>
      </c>
      <c r="C5051" s="16" t="s">
        <v>44</v>
      </c>
      <c r="D5051" s="16" t="s">
        <v>27</v>
      </c>
      <c r="E5051" s="188" t="s">
        <v>6962</v>
      </c>
    </row>
    <row r="5052" spans="1:5" x14ac:dyDescent="0.25">
      <c r="A5052" s="356">
        <v>38980</v>
      </c>
      <c r="B5052" s="16" t="s">
        <v>4491</v>
      </c>
      <c r="C5052" s="16" t="s">
        <v>44</v>
      </c>
      <c r="D5052" s="16" t="s">
        <v>27</v>
      </c>
      <c r="E5052" s="188" t="s">
        <v>5602</v>
      </c>
    </row>
    <row r="5053" spans="1:5" x14ac:dyDescent="0.25">
      <c r="A5053" s="356">
        <v>38981</v>
      </c>
      <c r="B5053" s="16" t="s">
        <v>4492</v>
      </c>
      <c r="C5053" s="16" t="s">
        <v>44</v>
      </c>
      <c r="D5053" s="16" t="s">
        <v>27</v>
      </c>
      <c r="E5053" s="188" t="s">
        <v>9990</v>
      </c>
    </row>
    <row r="5054" spans="1:5" x14ac:dyDescent="0.25">
      <c r="A5054" s="356">
        <v>38982</v>
      </c>
      <c r="B5054" s="16" t="s">
        <v>4493</v>
      </c>
      <c r="C5054" s="16" t="s">
        <v>44</v>
      </c>
      <c r="D5054" s="16" t="s">
        <v>27</v>
      </c>
      <c r="E5054" s="188" t="s">
        <v>9991</v>
      </c>
    </row>
    <row r="5055" spans="1:5" x14ac:dyDescent="0.25">
      <c r="A5055" s="356">
        <v>38983</v>
      </c>
      <c r="B5055" s="16" t="s">
        <v>4494</v>
      </c>
      <c r="C5055" s="16" t="s">
        <v>44</v>
      </c>
      <c r="D5055" s="16" t="s">
        <v>27</v>
      </c>
      <c r="E5055" s="188" t="s">
        <v>9757</v>
      </c>
    </row>
    <row r="5056" spans="1:5" x14ac:dyDescent="0.25">
      <c r="A5056" s="356">
        <v>38984</v>
      </c>
      <c r="B5056" s="16" t="s">
        <v>4495</v>
      </c>
      <c r="C5056" s="16" t="s">
        <v>44</v>
      </c>
      <c r="D5056" s="16" t="s">
        <v>27</v>
      </c>
      <c r="E5056" s="188" t="s">
        <v>6746</v>
      </c>
    </row>
    <row r="5057" spans="1:5" x14ac:dyDescent="0.25">
      <c r="A5057" s="356">
        <v>38985</v>
      </c>
      <c r="B5057" s="16" t="s">
        <v>4496</v>
      </c>
      <c r="C5057" s="16" t="s">
        <v>44</v>
      </c>
      <c r="D5057" s="16" t="s">
        <v>27</v>
      </c>
      <c r="E5057" s="188" t="s">
        <v>9992</v>
      </c>
    </row>
    <row r="5058" spans="1:5" x14ac:dyDescent="0.25">
      <c r="A5058" s="356">
        <v>9836</v>
      </c>
      <c r="B5058" s="16" t="s">
        <v>4497</v>
      </c>
      <c r="C5058" s="16" t="s">
        <v>44</v>
      </c>
      <c r="D5058" s="16" t="s">
        <v>33</v>
      </c>
      <c r="E5058" s="188" t="s">
        <v>7125</v>
      </c>
    </row>
    <row r="5059" spans="1:5" x14ac:dyDescent="0.25">
      <c r="A5059" s="356">
        <v>20065</v>
      </c>
      <c r="B5059" s="16" t="s">
        <v>4498</v>
      </c>
      <c r="C5059" s="16" t="s">
        <v>44</v>
      </c>
      <c r="D5059" s="16" t="s">
        <v>24</v>
      </c>
      <c r="E5059" s="188" t="s">
        <v>9465</v>
      </c>
    </row>
    <row r="5060" spans="1:5" x14ac:dyDescent="0.25">
      <c r="A5060" s="356">
        <v>9835</v>
      </c>
      <c r="B5060" s="16" t="s">
        <v>4499</v>
      </c>
      <c r="C5060" s="16" t="s">
        <v>44</v>
      </c>
      <c r="D5060" s="16" t="s">
        <v>24</v>
      </c>
      <c r="E5060" s="188" t="s">
        <v>9536</v>
      </c>
    </row>
    <row r="5061" spans="1:5" x14ac:dyDescent="0.25">
      <c r="A5061" s="356">
        <v>38032</v>
      </c>
      <c r="B5061" s="16" t="s">
        <v>4500</v>
      </c>
      <c r="C5061" s="16" t="s">
        <v>44</v>
      </c>
      <c r="D5061" s="16" t="s">
        <v>27</v>
      </c>
      <c r="E5061" s="188" t="s">
        <v>9993</v>
      </c>
    </row>
    <row r="5062" spans="1:5" x14ac:dyDescent="0.25">
      <c r="A5062" s="356">
        <v>38033</v>
      </c>
      <c r="B5062" s="16" t="s">
        <v>4501</v>
      </c>
      <c r="C5062" s="16" t="s">
        <v>44</v>
      </c>
      <c r="D5062" s="16" t="s">
        <v>27</v>
      </c>
      <c r="E5062" s="188" t="s">
        <v>9994</v>
      </c>
    </row>
    <row r="5063" spans="1:5" x14ac:dyDescent="0.25">
      <c r="A5063" s="356">
        <v>38034</v>
      </c>
      <c r="B5063" s="16" t="s">
        <v>4502</v>
      </c>
      <c r="C5063" s="16" t="s">
        <v>44</v>
      </c>
      <c r="D5063" s="16" t="s">
        <v>27</v>
      </c>
      <c r="E5063" s="188" t="s">
        <v>9995</v>
      </c>
    </row>
    <row r="5064" spans="1:5" x14ac:dyDescent="0.25">
      <c r="A5064" s="356">
        <v>38035</v>
      </c>
      <c r="B5064" s="16" t="s">
        <v>4503</v>
      </c>
      <c r="C5064" s="16" t="s">
        <v>44</v>
      </c>
      <c r="D5064" s="16" t="s">
        <v>27</v>
      </c>
      <c r="E5064" s="188" t="s">
        <v>9996</v>
      </c>
    </row>
    <row r="5065" spans="1:5" x14ac:dyDescent="0.25">
      <c r="A5065" s="356">
        <v>38036</v>
      </c>
      <c r="B5065" s="16" t="s">
        <v>4504</v>
      </c>
      <c r="C5065" s="16" t="s">
        <v>44</v>
      </c>
      <c r="D5065" s="16" t="s">
        <v>27</v>
      </c>
      <c r="E5065" s="188" t="s">
        <v>9997</v>
      </c>
    </row>
    <row r="5066" spans="1:5" x14ac:dyDescent="0.25">
      <c r="A5066" s="356">
        <v>38037</v>
      </c>
      <c r="B5066" s="16" t="s">
        <v>4505</v>
      </c>
      <c r="C5066" s="16" t="s">
        <v>44</v>
      </c>
      <c r="D5066" s="16" t="s">
        <v>27</v>
      </c>
      <c r="E5066" s="188" t="s">
        <v>9998</v>
      </c>
    </row>
    <row r="5067" spans="1:5" x14ac:dyDescent="0.25">
      <c r="A5067" s="356">
        <v>9850</v>
      </c>
      <c r="B5067" s="16" t="s">
        <v>4506</v>
      </c>
      <c r="C5067" s="16" t="s">
        <v>44</v>
      </c>
      <c r="D5067" s="16" t="s">
        <v>27</v>
      </c>
      <c r="E5067" s="188" t="s">
        <v>9999</v>
      </c>
    </row>
    <row r="5068" spans="1:5" x14ac:dyDescent="0.25">
      <c r="A5068" s="356">
        <v>9853</v>
      </c>
      <c r="B5068" s="16" t="s">
        <v>4507</v>
      </c>
      <c r="C5068" s="16" t="s">
        <v>44</v>
      </c>
      <c r="D5068" s="16" t="s">
        <v>27</v>
      </c>
      <c r="E5068" s="188" t="s">
        <v>10000</v>
      </c>
    </row>
    <row r="5069" spans="1:5" x14ac:dyDescent="0.25">
      <c r="A5069" s="356">
        <v>9854</v>
      </c>
      <c r="B5069" s="16" t="s">
        <v>4508</v>
      </c>
      <c r="C5069" s="16" t="s">
        <v>44</v>
      </c>
      <c r="D5069" s="16" t="s">
        <v>27</v>
      </c>
      <c r="E5069" s="188" t="s">
        <v>6677</v>
      </c>
    </row>
    <row r="5070" spans="1:5" x14ac:dyDescent="0.25">
      <c r="A5070" s="356">
        <v>9851</v>
      </c>
      <c r="B5070" s="16" t="s">
        <v>4509</v>
      </c>
      <c r="C5070" s="16" t="s">
        <v>44</v>
      </c>
      <c r="D5070" s="16" t="s">
        <v>27</v>
      </c>
      <c r="E5070" s="188" t="s">
        <v>10001</v>
      </c>
    </row>
    <row r="5071" spans="1:5" x14ac:dyDescent="0.25">
      <c r="A5071" s="356">
        <v>9855</v>
      </c>
      <c r="B5071" s="16" t="s">
        <v>4510</v>
      </c>
      <c r="C5071" s="16" t="s">
        <v>44</v>
      </c>
      <c r="D5071" s="16" t="s">
        <v>27</v>
      </c>
      <c r="E5071" s="188" t="s">
        <v>10002</v>
      </c>
    </row>
    <row r="5072" spans="1:5" x14ac:dyDescent="0.25">
      <c r="A5072" s="356">
        <v>9825</v>
      </c>
      <c r="B5072" s="16" t="s">
        <v>4511</v>
      </c>
      <c r="C5072" s="16" t="s">
        <v>44</v>
      </c>
      <c r="D5072" s="16" t="s">
        <v>27</v>
      </c>
      <c r="E5072" s="188" t="s">
        <v>6602</v>
      </c>
    </row>
    <row r="5073" spans="1:5" x14ac:dyDescent="0.25">
      <c r="A5073" s="356">
        <v>9828</v>
      </c>
      <c r="B5073" s="16" t="s">
        <v>4512</v>
      </c>
      <c r="C5073" s="16" t="s">
        <v>44</v>
      </c>
      <c r="D5073" s="16" t="s">
        <v>27</v>
      </c>
      <c r="E5073" s="188" t="s">
        <v>10003</v>
      </c>
    </row>
    <row r="5074" spans="1:5" x14ac:dyDescent="0.25">
      <c r="A5074" s="356">
        <v>9829</v>
      </c>
      <c r="B5074" s="16" t="s">
        <v>4513</v>
      </c>
      <c r="C5074" s="16" t="s">
        <v>44</v>
      </c>
      <c r="D5074" s="16" t="s">
        <v>27</v>
      </c>
      <c r="E5074" s="188" t="s">
        <v>9903</v>
      </c>
    </row>
    <row r="5075" spans="1:5" x14ac:dyDescent="0.25">
      <c r="A5075" s="356">
        <v>9826</v>
      </c>
      <c r="B5075" s="16" t="s">
        <v>4514</v>
      </c>
      <c r="C5075" s="16" t="s">
        <v>44</v>
      </c>
      <c r="D5075" s="16" t="s">
        <v>27</v>
      </c>
      <c r="E5075" s="188" t="s">
        <v>10004</v>
      </c>
    </row>
    <row r="5076" spans="1:5" x14ac:dyDescent="0.25">
      <c r="A5076" s="356">
        <v>9827</v>
      </c>
      <c r="B5076" s="16" t="s">
        <v>4515</v>
      </c>
      <c r="C5076" s="16" t="s">
        <v>44</v>
      </c>
      <c r="D5076" s="16" t="s">
        <v>27</v>
      </c>
      <c r="E5076" s="188" t="s">
        <v>10005</v>
      </c>
    </row>
    <row r="5077" spans="1:5" x14ac:dyDescent="0.25">
      <c r="A5077" s="356">
        <v>36374</v>
      </c>
      <c r="B5077" s="16" t="s">
        <v>4516</v>
      </c>
      <c r="C5077" s="16" t="s">
        <v>44</v>
      </c>
      <c r="D5077" s="16" t="s">
        <v>27</v>
      </c>
      <c r="E5077" s="188" t="s">
        <v>10006</v>
      </c>
    </row>
    <row r="5078" spans="1:5" x14ac:dyDescent="0.25">
      <c r="A5078" s="356">
        <v>36084</v>
      </c>
      <c r="B5078" s="16" t="s">
        <v>4517</v>
      </c>
      <c r="C5078" s="16" t="s">
        <v>44</v>
      </c>
      <c r="D5078" s="16" t="s">
        <v>27</v>
      </c>
      <c r="E5078" s="188" t="s">
        <v>8434</v>
      </c>
    </row>
    <row r="5079" spans="1:5" x14ac:dyDescent="0.25">
      <c r="A5079" s="356">
        <v>36373</v>
      </c>
      <c r="B5079" s="16" t="s">
        <v>4518</v>
      </c>
      <c r="C5079" s="16" t="s">
        <v>44</v>
      </c>
      <c r="D5079" s="16" t="s">
        <v>27</v>
      </c>
      <c r="E5079" s="188" t="s">
        <v>7638</v>
      </c>
    </row>
    <row r="5080" spans="1:5" x14ac:dyDescent="0.25">
      <c r="A5080" s="356">
        <v>36377</v>
      </c>
      <c r="B5080" s="16" t="s">
        <v>4519</v>
      </c>
      <c r="C5080" s="16" t="s">
        <v>44</v>
      </c>
      <c r="D5080" s="16" t="s">
        <v>27</v>
      </c>
      <c r="E5080" s="188" t="s">
        <v>10007</v>
      </c>
    </row>
    <row r="5081" spans="1:5" x14ac:dyDescent="0.25">
      <c r="A5081" s="356">
        <v>36375</v>
      </c>
      <c r="B5081" s="16" t="s">
        <v>4520</v>
      </c>
      <c r="C5081" s="16" t="s">
        <v>44</v>
      </c>
      <c r="D5081" s="16" t="s">
        <v>27</v>
      </c>
      <c r="E5081" s="188" t="s">
        <v>6403</v>
      </c>
    </row>
    <row r="5082" spans="1:5" x14ac:dyDescent="0.25">
      <c r="A5082" s="356">
        <v>36376</v>
      </c>
      <c r="B5082" s="16" t="s">
        <v>4521</v>
      </c>
      <c r="C5082" s="16" t="s">
        <v>44</v>
      </c>
      <c r="D5082" s="16" t="s">
        <v>27</v>
      </c>
      <c r="E5082" s="188" t="s">
        <v>7412</v>
      </c>
    </row>
    <row r="5083" spans="1:5" x14ac:dyDescent="0.25">
      <c r="A5083" s="356">
        <v>36380</v>
      </c>
      <c r="B5083" s="16" t="s">
        <v>4522</v>
      </c>
      <c r="C5083" s="16" t="s">
        <v>44</v>
      </c>
      <c r="D5083" s="16" t="s">
        <v>27</v>
      </c>
      <c r="E5083" s="188" t="s">
        <v>10008</v>
      </c>
    </row>
    <row r="5084" spans="1:5" x14ac:dyDescent="0.25">
      <c r="A5084" s="356">
        <v>36378</v>
      </c>
      <c r="B5084" s="16" t="s">
        <v>4523</v>
      </c>
      <c r="C5084" s="16" t="s">
        <v>44</v>
      </c>
      <c r="D5084" s="16" t="s">
        <v>27</v>
      </c>
      <c r="E5084" s="188" t="s">
        <v>10009</v>
      </c>
    </row>
    <row r="5085" spans="1:5" x14ac:dyDescent="0.25">
      <c r="A5085" s="356">
        <v>36379</v>
      </c>
      <c r="B5085" s="16" t="s">
        <v>4524</v>
      </c>
      <c r="C5085" s="16" t="s">
        <v>44</v>
      </c>
      <c r="D5085" s="16" t="s">
        <v>27</v>
      </c>
      <c r="E5085" s="188" t="s">
        <v>10010</v>
      </c>
    </row>
    <row r="5086" spans="1:5" x14ac:dyDescent="0.25">
      <c r="A5086" s="356">
        <v>9859</v>
      </c>
      <c r="B5086" s="16" t="s">
        <v>4525</v>
      </c>
      <c r="C5086" s="16" t="s">
        <v>44</v>
      </c>
      <c r="D5086" s="16" t="s">
        <v>24</v>
      </c>
      <c r="E5086" s="188" t="s">
        <v>6696</v>
      </c>
    </row>
    <row r="5087" spans="1:5" x14ac:dyDescent="0.25">
      <c r="A5087" s="356">
        <v>9838</v>
      </c>
      <c r="B5087" s="16" t="s">
        <v>4526</v>
      </c>
      <c r="C5087" s="16" t="s">
        <v>44</v>
      </c>
      <c r="D5087" s="16" t="s">
        <v>24</v>
      </c>
      <c r="E5087" s="188" t="s">
        <v>5984</v>
      </c>
    </row>
    <row r="5088" spans="1:5" x14ac:dyDescent="0.25">
      <c r="A5088" s="356">
        <v>9837</v>
      </c>
      <c r="B5088" s="16" t="s">
        <v>4527</v>
      </c>
      <c r="C5088" s="16" t="s">
        <v>44</v>
      </c>
      <c r="D5088" s="16" t="s">
        <v>24</v>
      </c>
      <c r="E5088" s="188" t="s">
        <v>8105</v>
      </c>
    </row>
    <row r="5089" spans="1:5" x14ac:dyDescent="0.25">
      <c r="A5089" s="356">
        <v>9833</v>
      </c>
      <c r="B5089" s="16" t="s">
        <v>4528</v>
      </c>
      <c r="C5089" s="16" t="s">
        <v>44</v>
      </c>
      <c r="D5089" s="16" t="s">
        <v>27</v>
      </c>
      <c r="E5089" s="188" t="s">
        <v>10011</v>
      </c>
    </row>
    <row r="5090" spans="1:5" x14ac:dyDescent="0.25">
      <c r="A5090" s="356">
        <v>9830</v>
      </c>
      <c r="B5090" s="16" t="s">
        <v>4529</v>
      </c>
      <c r="C5090" s="16" t="s">
        <v>44</v>
      </c>
      <c r="D5090" s="16" t="s">
        <v>27</v>
      </c>
      <c r="E5090" s="188" t="s">
        <v>6065</v>
      </c>
    </row>
    <row r="5091" spans="1:5" x14ac:dyDescent="0.25">
      <c r="A5091" s="356">
        <v>9834</v>
      </c>
      <c r="B5091" s="16" t="s">
        <v>4530</v>
      </c>
      <c r="C5091" s="16" t="s">
        <v>44</v>
      </c>
      <c r="D5091" s="16" t="s">
        <v>27</v>
      </c>
      <c r="E5091" s="188" t="s">
        <v>6270</v>
      </c>
    </row>
    <row r="5092" spans="1:5" x14ac:dyDescent="0.25">
      <c r="A5092" s="356">
        <v>9863</v>
      </c>
      <c r="B5092" s="16" t="s">
        <v>4531</v>
      </c>
      <c r="C5092" s="16" t="s">
        <v>44</v>
      </c>
      <c r="D5092" s="16" t="s">
        <v>24</v>
      </c>
      <c r="E5092" s="188" t="s">
        <v>10012</v>
      </c>
    </row>
    <row r="5093" spans="1:5" x14ac:dyDescent="0.25">
      <c r="A5093" s="356">
        <v>9860</v>
      </c>
      <c r="B5093" s="16" t="s">
        <v>4532</v>
      </c>
      <c r="C5093" s="16" t="s">
        <v>44</v>
      </c>
      <c r="D5093" s="16" t="s">
        <v>24</v>
      </c>
      <c r="E5093" s="188" t="s">
        <v>10013</v>
      </c>
    </row>
    <row r="5094" spans="1:5" x14ac:dyDescent="0.25">
      <c r="A5094" s="356">
        <v>9862</v>
      </c>
      <c r="B5094" s="16" t="s">
        <v>4533</v>
      </c>
      <c r="C5094" s="16" t="s">
        <v>44</v>
      </c>
      <c r="D5094" s="16" t="s">
        <v>24</v>
      </c>
      <c r="E5094" s="188" t="s">
        <v>10014</v>
      </c>
    </row>
    <row r="5095" spans="1:5" x14ac:dyDescent="0.25">
      <c r="A5095" s="356">
        <v>9861</v>
      </c>
      <c r="B5095" s="16" t="s">
        <v>4534</v>
      </c>
      <c r="C5095" s="16" t="s">
        <v>44</v>
      </c>
      <c r="D5095" s="16" t="s">
        <v>24</v>
      </c>
      <c r="E5095" s="188" t="s">
        <v>6680</v>
      </c>
    </row>
    <row r="5096" spans="1:5" x14ac:dyDescent="0.25">
      <c r="A5096" s="356">
        <v>9856</v>
      </c>
      <c r="B5096" s="16" t="s">
        <v>4535</v>
      </c>
      <c r="C5096" s="16" t="s">
        <v>44</v>
      </c>
      <c r="D5096" s="16" t="s">
        <v>24</v>
      </c>
      <c r="E5096" s="188" t="s">
        <v>6151</v>
      </c>
    </row>
    <row r="5097" spans="1:5" x14ac:dyDescent="0.25">
      <c r="A5097" s="356">
        <v>9866</v>
      </c>
      <c r="B5097" s="16" t="s">
        <v>4536</v>
      </c>
      <c r="C5097" s="16" t="s">
        <v>44</v>
      </c>
      <c r="D5097" s="16" t="s">
        <v>24</v>
      </c>
      <c r="E5097" s="188" t="s">
        <v>6280</v>
      </c>
    </row>
    <row r="5098" spans="1:5" x14ac:dyDescent="0.25">
      <c r="A5098" s="356">
        <v>9857</v>
      </c>
      <c r="B5098" s="16" t="s">
        <v>4537</v>
      </c>
      <c r="C5098" s="16" t="s">
        <v>44</v>
      </c>
      <c r="D5098" s="16" t="s">
        <v>24</v>
      </c>
      <c r="E5098" s="188" t="s">
        <v>10015</v>
      </c>
    </row>
    <row r="5099" spans="1:5" x14ac:dyDescent="0.25">
      <c r="A5099" s="356">
        <v>9864</v>
      </c>
      <c r="B5099" s="16" t="s">
        <v>4538</v>
      </c>
      <c r="C5099" s="16" t="s">
        <v>44</v>
      </c>
      <c r="D5099" s="16" t="s">
        <v>24</v>
      </c>
      <c r="E5099" s="188" t="s">
        <v>9490</v>
      </c>
    </row>
    <row r="5100" spans="1:5" x14ac:dyDescent="0.25">
      <c r="A5100" s="356">
        <v>9865</v>
      </c>
      <c r="B5100" s="16" t="s">
        <v>4539</v>
      </c>
      <c r="C5100" s="16" t="s">
        <v>44</v>
      </c>
      <c r="D5100" s="16" t="s">
        <v>24</v>
      </c>
      <c r="E5100" s="188" t="s">
        <v>10016</v>
      </c>
    </row>
    <row r="5101" spans="1:5" x14ac:dyDescent="0.25">
      <c r="A5101" s="356">
        <v>9858</v>
      </c>
      <c r="B5101" s="16" t="s">
        <v>4540</v>
      </c>
      <c r="C5101" s="16" t="s">
        <v>44</v>
      </c>
      <c r="D5101" s="16" t="s">
        <v>24</v>
      </c>
      <c r="E5101" s="188" t="s">
        <v>10017</v>
      </c>
    </row>
    <row r="5102" spans="1:5" x14ac:dyDescent="0.25">
      <c r="A5102" s="356">
        <v>9841</v>
      </c>
      <c r="B5102" s="16" t="s">
        <v>10018</v>
      </c>
      <c r="C5102" s="16" t="s">
        <v>44</v>
      </c>
      <c r="D5102" s="16" t="s">
        <v>24</v>
      </c>
      <c r="E5102" s="188" t="s">
        <v>5996</v>
      </c>
    </row>
    <row r="5103" spans="1:5" x14ac:dyDescent="0.25">
      <c r="A5103" s="356">
        <v>9840</v>
      </c>
      <c r="B5103" s="16" t="s">
        <v>10019</v>
      </c>
      <c r="C5103" s="16" t="s">
        <v>44</v>
      </c>
      <c r="D5103" s="16" t="s">
        <v>24</v>
      </c>
      <c r="E5103" s="188" t="s">
        <v>7310</v>
      </c>
    </row>
    <row r="5104" spans="1:5" x14ac:dyDescent="0.25">
      <c r="A5104" s="356">
        <v>20067</v>
      </c>
      <c r="B5104" s="16" t="s">
        <v>10020</v>
      </c>
      <c r="C5104" s="16" t="s">
        <v>44</v>
      </c>
      <c r="D5104" s="16" t="s">
        <v>24</v>
      </c>
      <c r="E5104" s="188" t="s">
        <v>7369</v>
      </c>
    </row>
    <row r="5105" spans="1:5" x14ac:dyDescent="0.25">
      <c r="A5105" s="356">
        <v>20068</v>
      </c>
      <c r="B5105" s="16" t="s">
        <v>10021</v>
      </c>
      <c r="C5105" s="16" t="s">
        <v>44</v>
      </c>
      <c r="D5105" s="16" t="s">
        <v>24</v>
      </c>
      <c r="E5105" s="188" t="s">
        <v>6620</v>
      </c>
    </row>
    <row r="5106" spans="1:5" x14ac:dyDescent="0.25">
      <c r="A5106" s="356">
        <v>9839</v>
      </c>
      <c r="B5106" s="16" t="s">
        <v>10022</v>
      </c>
      <c r="C5106" s="16" t="s">
        <v>44</v>
      </c>
      <c r="D5106" s="16" t="s">
        <v>24</v>
      </c>
      <c r="E5106" s="188" t="s">
        <v>7788</v>
      </c>
    </row>
    <row r="5107" spans="1:5" x14ac:dyDescent="0.25">
      <c r="A5107" s="356">
        <v>9870</v>
      </c>
      <c r="B5107" s="16" t="s">
        <v>4541</v>
      </c>
      <c r="C5107" s="16" t="s">
        <v>44</v>
      </c>
      <c r="D5107" s="16" t="s">
        <v>24</v>
      </c>
      <c r="E5107" s="188" t="s">
        <v>10023</v>
      </c>
    </row>
    <row r="5108" spans="1:5" x14ac:dyDescent="0.25">
      <c r="A5108" s="356">
        <v>9867</v>
      </c>
      <c r="B5108" s="16" t="s">
        <v>4542</v>
      </c>
      <c r="C5108" s="16" t="s">
        <v>44</v>
      </c>
      <c r="D5108" s="16" t="s">
        <v>24</v>
      </c>
      <c r="E5108" s="188" t="s">
        <v>6423</v>
      </c>
    </row>
    <row r="5109" spans="1:5" x14ac:dyDescent="0.25">
      <c r="A5109" s="356">
        <v>9868</v>
      </c>
      <c r="B5109" s="16" t="s">
        <v>4543</v>
      </c>
      <c r="C5109" s="16" t="s">
        <v>44</v>
      </c>
      <c r="D5109" s="16" t="s">
        <v>33</v>
      </c>
      <c r="E5109" s="188" t="s">
        <v>8122</v>
      </c>
    </row>
    <row r="5110" spans="1:5" x14ac:dyDescent="0.25">
      <c r="A5110" s="356">
        <v>9869</v>
      </c>
      <c r="B5110" s="16" t="s">
        <v>4544</v>
      </c>
      <c r="C5110" s="16" t="s">
        <v>44</v>
      </c>
      <c r="D5110" s="16" t="s">
        <v>24</v>
      </c>
      <c r="E5110" s="188" t="s">
        <v>8929</v>
      </c>
    </row>
    <row r="5111" spans="1:5" x14ac:dyDescent="0.25">
      <c r="A5111" s="356">
        <v>9874</v>
      </c>
      <c r="B5111" s="16" t="s">
        <v>4545</v>
      </c>
      <c r="C5111" s="16" t="s">
        <v>44</v>
      </c>
      <c r="D5111" s="16" t="s">
        <v>24</v>
      </c>
      <c r="E5111" s="188" t="s">
        <v>7397</v>
      </c>
    </row>
    <row r="5112" spans="1:5" x14ac:dyDescent="0.25">
      <c r="A5112" s="356">
        <v>9875</v>
      </c>
      <c r="B5112" s="16" t="s">
        <v>4546</v>
      </c>
      <c r="C5112" s="16" t="s">
        <v>44</v>
      </c>
      <c r="D5112" s="16" t="s">
        <v>24</v>
      </c>
      <c r="E5112" s="188" t="s">
        <v>8487</v>
      </c>
    </row>
    <row r="5113" spans="1:5" x14ac:dyDescent="0.25">
      <c r="A5113" s="356">
        <v>9873</v>
      </c>
      <c r="B5113" s="16" t="s">
        <v>4547</v>
      </c>
      <c r="C5113" s="16" t="s">
        <v>44</v>
      </c>
      <c r="D5113" s="16" t="s">
        <v>24</v>
      </c>
      <c r="E5113" s="188" t="s">
        <v>8477</v>
      </c>
    </row>
    <row r="5114" spans="1:5" x14ac:dyDescent="0.25">
      <c r="A5114" s="356">
        <v>9871</v>
      </c>
      <c r="B5114" s="16" t="s">
        <v>4548</v>
      </c>
      <c r="C5114" s="16" t="s">
        <v>44</v>
      </c>
      <c r="D5114" s="16" t="s">
        <v>24</v>
      </c>
      <c r="E5114" s="188" t="s">
        <v>10024</v>
      </c>
    </row>
    <row r="5115" spans="1:5" x14ac:dyDescent="0.25">
      <c r="A5115" s="356">
        <v>9872</v>
      </c>
      <c r="B5115" s="16" t="s">
        <v>4549</v>
      </c>
      <c r="C5115" s="16" t="s">
        <v>44</v>
      </c>
      <c r="D5115" s="16" t="s">
        <v>24</v>
      </c>
      <c r="E5115" s="188" t="s">
        <v>6591</v>
      </c>
    </row>
    <row r="5116" spans="1:5" x14ac:dyDescent="0.25">
      <c r="A5116" s="356">
        <v>7667</v>
      </c>
      <c r="B5116" s="16" t="s">
        <v>4550</v>
      </c>
      <c r="C5116" s="16" t="s">
        <v>44</v>
      </c>
      <c r="D5116" s="16" t="s">
        <v>27</v>
      </c>
      <c r="E5116" s="188" t="s">
        <v>10025</v>
      </c>
    </row>
    <row r="5117" spans="1:5" x14ac:dyDescent="0.25">
      <c r="A5117" s="356">
        <v>7660</v>
      </c>
      <c r="B5117" s="16" t="s">
        <v>4551</v>
      </c>
      <c r="C5117" s="16" t="s">
        <v>44</v>
      </c>
      <c r="D5117" s="16" t="s">
        <v>27</v>
      </c>
      <c r="E5117" s="188" t="s">
        <v>10026</v>
      </c>
    </row>
    <row r="5118" spans="1:5" x14ac:dyDescent="0.25">
      <c r="A5118" s="356">
        <v>7676</v>
      </c>
      <c r="B5118" s="16" t="s">
        <v>4552</v>
      </c>
      <c r="C5118" s="16" t="s">
        <v>44</v>
      </c>
      <c r="D5118" s="16" t="s">
        <v>27</v>
      </c>
      <c r="E5118" s="188" t="s">
        <v>10027</v>
      </c>
    </row>
    <row r="5119" spans="1:5" x14ac:dyDescent="0.25">
      <c r="A5119" s="356">
        <v>12426</v>
      </c>
      <c r="B5119" s="16" t="s">
        <v>4553</v>
      </c>
      <c r="C5119" s="16" t="s">
        <v>23</v>
      </c>
      <c r="D5119" s="16" t="s">
        <v>27</v>
      </c>
      <c r="E5119" s="188" t="s">
        <v>10028</v>
      </c>
    </row>
    <row r="5120" spans="1:5" x14ac:dyDescent="0.25">
      <c r="A5120" s="356">
        <v>12425</v>
      </c>
      <c r="B5120" s="16" t="s">
        <v>4554</v>
      </c>
      <c r="C5120" s="16" t="s">
        <v>23</v>
      </c>
      <c r="D5120" s="16" t="s">
        <v>27</v>
      </c>
      <c r="E5120" s="188" t="s">
        <v>10029</v>
      </c>
    </row>
    <row r="5121" spans="1:5" x14ac:dyDescent="0.25">
      <c r="A5121" s="356">
        <v>12427</v>
      </c>
      <c r="B5121" s="16" t="s">
        <v>4555</v>
      </c>
      <c r="C5121" s="16" t="s">
        <v>23</v>
      </c>
      <c r="D5121" s="16" t="s">
        <v>27</v>
      </c>
      <c r="E5121" s="188" t="s">
        <v>10030</v>
      </c>
    </row>
    <row r="5122" spans="1:5" x14ac:dyDescent="0.25">
      <c r="A5122" s="356">
        <v>12428</v>
      </c>
      <c r="B5122" s="16" t="s">
        <v>4556</v>
      </c>
      <c r="C5122" s="16" t="s">
        <v>23</v>
      </c>
      <c r="D5122" s="16" t="s">
        <v>27</v>
      </c>
      <c r="E5122" s="188" t="s">
        <v>10031</v>
      </c>
    </row>
    <row r="5123" spans="1:5" x14ac:dyDescent="0.25">
      <c r="A5123" s="356">
        <v>12430</v>
      </c>
      <c r="B5123" s="16" t="s">
        <v>4557</v>
      </c>
      <c r="C5123" s="16" t="s">
        <v>23</v>
      </c>
      <c r="D5123" s="16" t="s">
        <v>27</v>
      </c>
      <c r="E5123" s="188" t="s">
        <v>8640</v>
      </c>
    </row>
    <row r="5124" spans="1:5" x14ac:dyDescent="0.25">
      <c r="A5124" s="356">
        <v>12429</v>
      </c>
      <c r="B5124" s="16" t="s">
        <v>4558</v>
      </c>
      <c r="C5124" s="16" t="s">
        <v>23</v>
      </c>
      <c r="D5124" s="16" t="s">
        <v>27</v>
      </c>
      <c r="E5124" s="188" t="s">
        <v>10032</v>
      </c>
    </row>
    <row r="5125" spans="1:5" x14ac:dyDescent="0.25">
      <c r="A5125" s="356">
        <v>12431</v>
      </c>
      <c r="B5125" s="16" t="s">
        <v>4559</v>
      </c>
      <c r="C5125" s="16" t="s">
        <v>23</v>
      </c>
      <c r="D5125" s="16" t="s">
        <v>27</v>
      </c>
      <c r="E5125" s="188" t="s">
        <v>10033</v>
      </c>
    </row>
    <row r="5126" spans="1:5" x14ac:dyDescent="0.25">
      <c r="A5126" s="356">
        <v>12432</v>
      </c>
      <c r="B5126" s="16" t="s">
        <v>4560</v>
      </c>
      <c r="C5126" s="16" t="s">
        <v>23</v>
      </c>
      <c r="D5126" s="16" t="s">
        <v>27</v>
      </c>
      <c r="E5126" s="188" t="s">
        <v>10034</v>
      </c>
    </row>
    <row r="5127" spans="1:5" x14ac:dyDescent="0.25">
      <c r="A5127" s="356">
        <v>12434</v>
      </c>
      <c r="B5127" s="16" t="s">
        <v>4561</v>
      </c>
      <c r="C5127" s="16" t="s">
        <v>23</v>
      </c>
      <c r="D5127" s="16" t="s">
        <v>27</v>
      </c>
      <c r="E5127" s="188" t="s">
        <v>6709</v>
      </c>
    </row>
    <row r="5128" spans="1:5" x14ac:dyDescent="0.25">
      <c r="A5128" s="356">
        <v>12433</v>
      </c>
      <c r="B5128" s="16" t="s">
        <v>4562</v>
      </c>
      <c r="C5128" s="16" t="s">
        <v>23</v>
      </c>
      <c r="D5128" s="16" t="s">
        <v>27</v>
      </c>
      <c r="E5128" s="188" t="s">
        <v>6752</v>
      </c>
    </row>
    <row r="5129" spans="1:5" x14ac:dyDescent="0.25">
      <c r="A5129" s="356">
        <v>12435</v>
      </c>
      <c r="B5129" s="16" t="s">
        <v>4563</v>
      </c>
      <c r="C5129" s="16" t="s">
        <v>23</v>
      </c>
      <c r="D5129" s="16" t="s">
        <v>27</v>
      </c>
      <c r="E5129" s="188" t="s">
        <v>10035</v>
      </c>
    </row>
    <row r="5130" spans="1:5" x14ac:dyDescent="0.25">
      <c r="A5130" s="356">
        <v>12437</v>
      </c>
      <c r="B5130" s="16" t="s">
        <v>4564</v>
      </c>
      <c r="C5130" s="16" t="s">
        <v>23</v>
      </c>
      <c r="D5130" s="16" t="s">
        <v>27</v>
      </c>
      <c r="E5130" s="188" t="s">
        <v>10036</v>
      </c>
    </row>
    <row r="5131" spans="1:5" x14ac:dyDescent="0.25">
      <c r="A5131" s="356">
        <v>12439</v>
      </c>
      <c r="B5131" s="16" t="s">
        <v>4565</v>
      </c>
      <c r="C5131" s="16" t="s">
        <v>23</v>
      </c>
      <c r="D5131" s="16" t="s">
        <v>27</v>
      </c>
      <c r="E5131" s="188" t="s">
        <v>6616</v>
      </c>
    </row>
    <row r="5132" spans="1:5" x14ac:dyDescent="0.25">
      <c r="A5132" s="356">
        <v>12438</v>
      </c>
      <c r="B5132" s="16" t="s">
        <v>4566</v>
      </c>
      <c r="C5132" s="16" t="s">
        <v>23</v>
      </c>
      <c r="D5132" s="16" t="s">
        <v>27</v>
      </c>
      <c r="E5132" s="188" t="s">
        <v>10037</v>
      </c>
    </row>
    <row r="5133" spans="1:5" x14ac:dyDescent="0.25">
      <c r="A5133" s="356">
        <v>12436</v>
      </c>
      <c r="B5133" s="16" t="s">
        <v>4567</v>
      </c>
      <c r="C5133" s="16" t="s">
        <v>23</v>
      </c>
      <c r="D5133" s="16" t="s">
        <v>27</v>
      </c>
      <c r="E5133" s="188" t="s">
        <v>10038</v>
      </c>
    </row>
    <row r="5134" spans="1:5" x14ac:dyDescent="0.25">
      <c r="A5134" s="356">
        <v>36357</v>
      </c>
      <c r="B5134" s="16" t="s">
        <v>4568</v>
      </c>
      <c r="C5134" s="16" t="s">
        <v>23</v>
      </c>
      <c r="D5134" s="16" t="s">
        <v>27</v>
      </c>
      <c r="E5134" s="188" t="s">
        <v>6336</v>
      </c>
    </row>
    <row r="5135" spans="1:5" x14ac:dyDescent="0.25">
      <c r="A5135" s="356">
        <v>12424</v>
      </c>
      <c r="B5135" s="16" t="s">
        <v>4569</v>
      </c>
      <c r="C5135" s="16" t="s">
        <v>23</v>
      </c>
      <c r="D5135" s="16" t="s">
        <v>27</v>
      </c>
      <c r="E5135" s="188" t="s">
        <v>8720</v>
      </c>
    </row>
    <row r="5136" spans="1:5" x14ac:dyDescent="0.25">
      <c r="A5136" s="356">
        <v>12440</v>
      </c>
      <c r="B5136" s="16" t="s">
        <v>4570</v>
      </c>
      <c r="C5136" s="16" t="s">
        <v>23</v>
      </c>
      <c r="D5136" s="16" t="s">
        <v>27</v>
      </c>
      <c r="E5136" s="188" t="s">
        <v>10039</v>
      </c>
    </row>
    <row r="5137" spans="1:5" x14ac:dyDescent="0.25">
      <c r="A5137" s="356">
        <v>9884</v>
      </c>
      <c r="B5137" s="16" t="s">
        <v>4571</v>
      </c>
      <c r="C5137" s="16" t="s">
        <v>23</v>
      </c>
      <c r="D5137" s="16" t="s">
        <v>27</v>
      </c>
      <c r="E5137" s="188" t="s">
        <v>10040</v>
      </c>
    </row>
    <row r="5138" spans="1:5" x14ac:dyDescent="0.25">
      <c r="A5138" s="356">
        <v>9888</v>
      </c>
      <c r="B5138" s="16" t="s">
        <v>4572</v>
      </c>
      <c r="C5138" s="16" t="s">
        <v>23</v>
      </c>
      <c r="D5138" s="16" t="s">
        <v>27</v>
      </c>
      <c r="E5138" s="188" t="s">
        <v>10041</v>
      </c>
    </row>
    <row r="5139" spans="1:5" x14ac:dyDescent="0.25">
      <c r="A5139" s="356">
        <v>9883</v>
      </c>
      <c r="B5139" s="16" t="s">
        <v>4573</v>
      </c>
      <c r="C5139" s="16" t="s">
        <v>23</v>
      </c>
      <c r="D5139" s="16" t="s">
        <v>27</v>
      </c>
      <c r="E5139" s="188" t="s">
        <v>8383</v>
      </c>
    </row>
    <row r="5140" spans="1:5" x14ac:dyDescent="0.25">
      <c r="A5140" s="356">
        <v>9886</v>
      </c>
      <c r="B5140" s="16" t="s">
        <v>4574</v>
      </c>
      <c r="C5140" s="16" t="s">
        <v>23</v>
      </c>
      <c r="D5140" s="16" t="s">
        <v>27</v>
      </c>
      <c r="E5140" s="188" t="s">
        <v>10042</v>
      </c>
    </row>
    <row r="5141" spans="1:5" x14ac:dyDescent="0.25">
      <c r="A5141" s="356">
        <v>9889</v>
      </c>
      <c r="B5141" s="16" t="s">
        <v>4575</v>
      </c>
      <c r="C5141" s="16" t="s">
        <v>23</v>
      </c>
      <c r="D5141" s="16" t="s">
        <v>27</v>
      </c>
      <c r="E5141" s="188" t="s">
        <v>10043</v>
      </c>
    </row>
    <row r="5142" spans="1:5" x14ac:dyDescent="0.25">
      <c r="A5142" s="356">
        <v>9887</v>
      </c>
      <c r="B5142" s="16" t="s">
        <v>4576</v>
      </c>
      <c r="C5142" s="16" t="s">
        <v>23</v>
      </c>
      <c r="D5142" s="16" t="s">
        <v>27</v>
      </c>
      <c r="E5142" s="188" t="s">
        <v>10044</v>
      </c>
    </row>
    <row r="5143" spans="1:5" x14ac:dyDescent="0.25">
      <c r="A5143" s="356">
        <v>9885</v>
      </c>
      <c r="B5143" s="16" t="s">
        <v>4577</v>
      </c>
      <c r="C5143" s="16" t="s">
        <v>23</v>
      </c>
      <c r="D5143" s="16" t="s">
        <v>27</v>
      </c>
      <c r="E5143" s="188" t="s">
        <v>5893</v>
      </c>
    </row>
    <row r="5144" spans="1:5" x14ac:dyDescent="0.25">
      <c r="A5144" s="356">
        <v>9890</v>
      </c>
      <c r="B5144" s="16" t="s">
        <v>4578</v>
      </c>
      <c r="C5144" s="16" t="s">
        <v>23</v>
      </c>
      <c r="D5144" s="16" t="s">
        <v>27</v>
      </c>
      <c r="E5144" s="188" t="s">
        <v>10045</v>
      </c>
    </row>
    <row r="5145" spans="1:5" x14ac:dyDescent="0.25">
      <c r="A5145" s="356">
        <v>9891</v>
      </c>
      <c r="B5145" s="16" t="s">
        <v>4579</v>
      </c>
      <c r="C5145" s="16" t="s">
        <v>23</v>
      </c>
      <c r="D5145" s="16" t="s">
        <v>27</v>
      </c>
      <c r="E5145" s="188" t="s">
        <v>10046</v>
      </c>
    </row>
    <row r="5146" spans="1:5" x14ac:dyDescent="0.25">
      <c r="A5146" s="356">
        <v>39292</v>
      </c>
      <c r="B5146" s="16" t="s">
        <v>4580</v>
      </c>
      <c r="C5146" s="16" t="s">
        <v>23</v>
      </c>
      <c r="D5146" s="16" t="s">
        <v>27</v>
      </c>
      <c r="E5146" s="188" t="s">
        <v>10047</v>
      </c>
    </row>
    <row r="5147" spans="1:5" x14ac:dyDescent="0.25">
      <c r="A5147" s="356">
        <v>39293</v>
      </c>
      <c r="B5147" s="16" t="s">
        <v>4581</v>
      </c>
      <c r="C5147" s="16" t="s">
        <v>23</v>
      </c>
      <c r="D5147" s="16" t="s">
        <v>27</v>
      </c>
      <c r="E5147" s="188" t="s">
        <v>5422</v>
      </c>
    </row>
    <row r="5148" spans="1:5" x14ac:dyDescent="0.25">
      <c r="A5148" s="356">
        <v>39294</v>
      </c>
      <c r="B5148" s="16" t="s">
        <v>4582</v>
      </c>
      <c r="C5148" s="16" t="s">
        <v>23</v>
      </c>
      <c r="D5148" s="16" t="s">
        <v>27</v>
      </c>
      <c r="E5148" s="188" t="s">
        <v>5422</v>
      </c>
    </row>
    <row r="5149" spans="1:5" x14ac:dyDescent="0.25">
      <c r="A5149" s="356">
        <v>39295</v>
      </c>
      <c r="B5149" s="16" t="s">
        <v>4583</v>
      </c>
      <c r="C5149" s="16" t="s">
        <v>23</v>
      </c>
      <c r="D5149" s="16" t="s">
        <v>27</v>
      </c>
      <c r="E5149" s="188" t="s">
        <v>10048</v>
      </c>
    </row>
    <row r="5150" spans="1:5" x14ac:dyDescent="0.25">
      <c r="A5150" s="356">
        <v>36313</v>
      </c>
      <c r="B5150" s="16" t="s">
        <v>4584</v>
      </c>
      <c r="C5150" s="16" t="s">
        <v>23</v>
      </c>
      <c r="D5150" s="16" t="s">
        <v>27</v>
      </c>
      <c r="E5150" s="188" t="s">
        <v>10049</v>
      </c>
    </row>
    <row r="5151" spans="1:5" x14ac:dyDescent="0.25">
      <c r="A5151" s="356">
        <v>36316</v>
      </c>
      <c r="B5151" s="16" t="s">
        <v>4585</v>
      </c>
      <c r="C5151" s="16" t="s">
        <v>23</v>
      </c>
      <c r="D5151" s="16" t="s">
        <v>27</v>
      </c>
      <c r="E5151" s="188" t="s">
        <v>10050</v>
      </c>
    </row>
    <row r="5152" spans="1:5" x14ac:dyDescent="0.25">
      <c r="A5152" s="356">
        <v>64</v>
      </c>
      <c r="B5152" s="16" t="s">
        <v>4586</v>
      </c>
      <c r="C5152" s="16" t="s">
        <v>23</v>
      </c>
      <c r="D5152" s="16" t="s">
        <v>27</v>
      </c>
      <c r="E5152" s="188" t="s">
        <v>6778</v>
      </c>
    </row>
    <row r="5153" spans="1:5" x14ac:dyDescent="0.25">
      <c r="A5153" s="356">
        <v>37423</v>
      </c>
      <c r="B5153" s="16" t="s">
        <v>4587</v>
      </c>
      <c r="C5153" s="16" t="s">
        <v>23</v>
      </c>
      <c r="D5153" s="16" t="s">
        <v>27</v>
      </c>
      <c r="E5153" s="188" t="s">
        <v>6288</v>
      </c>
    </row>
    <row r="5154" spans="1:5" x14ac:dyDescent="0.25">
      <c r="A5154" s="356">
        <v>39296</v>
      </c>
      <c r="B5154" s="16" t="s">
        <v>4588</v>
      </c>
      <c r="C5154" s="16" t="s">
        <v>23</v>
      </c>
      <c r="D5154" s="16" t="s">
        <v>27</v>
      </c>
      <c r="E5154" s="188" t="s">
        <v>10051</v>
      </c>
    </row>
    <row r="5155" spans="1:5" x14ac:dyDescent="0.25">
      <c r="A5155" s="356">
        <v>39297</v>
      </c>
      <c r="B5155" s="16" t="s">
        <v>4589</v>
      </c>
      <c r="C5155" s="16" t="s">
        <v>23</v>
      </c>
      <c r="D5155" s="16" t="s">
        <v>27</v>
      </c>
      <c r="E5155" s="188" t="s">
        <v>7567</v>
      </c>
    </row>
    <row r="5156" spans="1:5" x14ac:dyDescent="0.25">
      <c r="A5156" s="356">
        <v>39298</v>
      </c>
      <c r="B5156" s="16" t="s">
        <v>4590</v>
      </c>
      <c r="C5156" s="16" t="s">
        <v>23</v>
      </c>
      <c r="D5156" s="16" t="s">
        <v>27</v>
      </c>
      <c r="E5156" s="188" t="s">
        <v>7880</v>
      </c>
    </row>
    <row r="5157" spans="1:5" x14ac:dyDescent="0.25">
      <c r="A5157" s="356">
        <v>39299</v>
      </c>
      <c r="B5157" s="16" t="s">
        <v>4591</v>
      </c>
      <c r="C5157" s="16" t="s">
        <v>23</v>
      </c>
      <c r="D5157" s="16" t="s">
        <v>27</v>
      </c>
      <c r="E5157" s="188" t="s">
        <v>10052</v>
      </c>
    </row>
    <row r="5158" spans="1:5" x14ac:dyDescent="0.25">
      <c r="A5158" s="356">
        <v>9892</v>
      </c>
      <c r="B5158" s="16" t="s">
        <v>4592</v>
      </c>
      <c r="C5158" s="16" t="s">
        <v>23</v>
      </c>
      <c r="D5158" s="16" t="s">
        <v>24</v>
      </c>
      <c r="E5158" s="188" t="s">
        <v>5852</v>
      </c>
    </row>
    <row r="5159" spans="1:5" x14ac:dyDescent="0.25">
      <c r="A5159" s="356">
        <v>9893</v>
      </c>
      <c r="B5159" s="16" t="s">
        <v>4593</v>
      </c>
      <c r="C5159" s="16" t="s">
        <v>23</v>
      </c>
      <c r="D5159" s="16" t="s">
        <v>24</v>
      </c>
      <c r="E5159" s="188" t="s">
        <v>7316</v>
      </c>
    </row>
    <row r="5160" spans="1:5" x14ac:dyDescent="0.25">
      <c r="A5160" s="356">
        <v>9901</v>
      </c>
      <c r="B5160" s="16" t="s">
        <v>4594</v>
      </c>
      <c r="C5160" s="16" t="s">
        <v>23</v>
      </c>
      <c r="D5160" s="16" t="s">
        <v>24</v>
      </c>
      <c r="E5160" s="188" t="s">
        <v>7137</v>
      </c>
    </row>
    <row r="5161" spans="1:5" x14ac:dyDescent="0.25">
      <c r="A5161" s="356">
        <v>9896</v>
      </c>
      <c r="B5161" s="16" t="s">
        <v>4595</v>
      </c>
      <c r="C5161" s="16" t="s">
        <v>23</v>
      </c>
      <c r="D5161" s="16" t="s">
        <v>24</v>
      </c>
      <c r="E5161" s="188" t="s">
        <v>10053</v>
      </c>
    </row>
    <row r="5162" spans="1:5" x14ac:dyDescent="0.25">
      <c r="A5162" s="356">
        <v>9900</v>
      </c>
      <c r="B5162" s="16" t="s">
        <v>4596</v>
      </c>
      <c r="C5162" s="16" t="s">
        <v>23</v>
      </c>
      <c r="D5162" s="16" t="s">
        <v>24</v>
      </c>
      <c r="E5162" s="188" t="s">
        <v>6453</v>
      </c>
    </row>
    <row r="5163" spans="1:5" x14ac:dyDescent="0.25">
      <c r="A5163" s="356">
        <v>9898</v>
      </c>
      <c r="B5163" s="16" t="s">
        <v>4597</v>
      </c>
      <c r="C5163" s="16" t="s">
        <v>23</v>
      </c>
      <c r="D5163" s="16" t="s">
        <v>24</v>
      </c>
      <c r="E5163" s="188" t="s">
        <v>10054</v>
      </c>
    </row>
    <row r="5164" spans="1:5" x14ac:dyDescent="0.25">
      <c r="A5164" s="356">
        <v>9899</v>
      </c>
      <c r="B5164" s="16" t="s">
        <v>4598</v>
      </c>
      <c r="C5164" s="16" t="s">
        <v>23</v>
      </c>
      <c r="D5164" s="16" t="s">
        <v>24</v>
      </c>
      <c r="E5164" s="188" t="s">
        <v>6277</v>
      </c>
    </row>
    <row r="5165" spans="1:5" x14ac:dyDescent="0.25">
      <c r="A5165" s="356">
        <v>9902</v>
      </c>
      <c r="B5165" s="16" t="s">
        <v>4599</v>
      </c>
      <c r="C5165" s="16" t="s">
        <v>23</v>
      </c>
      <c r="D5165" s="16" t="s">
        <v>24</v>
      </c>
      <c r="E5165" s="188" t="s">
        <v>10055</v>
      </c>
    </row>
    <row r="5166" spans="1:5" x14ac:dyDescent="0.25">
      <c r="A5166" s="356">
        <v>9908</v>
      </c>
      <c r="B5166" s="16" t="s">
        <v>4600</v>
      </c>
      <c r="C5166" s="16" t="s">
        <v>23</v>
      </c>
      <c r="D5166" s="16" t="s">
        <v>24</v>
      </c>
      <c r="E5166" s="188" t="s">
        <v>6671</v>
      </c>
    </row>
    <row r="5167" spans="1:5" x14ac:dyDescent="0.25">
      <c r="A5167" s="356">
        <v>9905</v>
      </c>
      <c r="B5167" s="16" t="s">
        <v>4601</v>
      </c>
      <c r="C5167" s="16" t="s">
        <v>23</v>
      </c>
      <c r="D5167" s="16" t="s">
        <v>24</v>
      </c>
      <c r="E5167" s="188" t="s">
        <v>5940</v>
      </c>
    </row>
    <row r="5168" spans="1:5" x14ac:dyDescent="0.25">
      <c r="A5168" s="356">
        <v>9906</v>
      </c>
      <c r="B5168" s="16" t="s">
        <v>4602</v>
      </c>
      <c r="C5168" s="16" t="s">
        <v>23</v>
      </c>
      <c r="D5168" s="16" t="s">
        <v>24</v>
      </c>
      <c r="E5168" s="188" t="s">
        <v>6390</v>
      </c>
    </row>
    <row r="5169" spans="1:5" x14ac:dyDescent="0.25">
      <c r="A5169" s="356">
        <v>9895</v>
      </c>
      <c r="B5169" s="16" t="s">
        <v>4603</v>
      </c>
      <c r="C5169" s="16" t="s">
        <v>23</v>
      </c>
      <c r="D5169" s="16" t="s">
        <v>24</v>
      </c>
      <c r="E5169" s="188" t="s">
        <v>10056</v>
      </c>
    </row>
    <row r="5170" spans="1:5" x14ac:dyDescent="0.25">
      <c r="A5170" s="356">
        <v>9894</v>
      </c>
      <c r="B5170" s="16" t="s">
        <v>4604</v>
      </c>
      <c r="C5170" s="16" t="s">
        <v>23</v>
      </c>
      <c r="D5170" s="16" t="s">
        <v>24</v>
      </c>
      <c r="E5170" s="188" t="s">
        <v>10057</v>
      </c>
    </row>
    <row r="5171" spans="1:5" x14ac:dyDescent="0.25">
      <c r="A5171" s="356">
        <v>9897</v>
      </c>
      <c r="B5171" s="16" t="s">
        <v>4605</v>
      </c>
      <c r="C5171" s="16" t="s">
        <v>23</v>
      </c>
      <c r="D5171" s="16" t="s">
        <v>24</v>
      </c>
      <c r="E5171" s="188" t="s">
        <v>7364</v>
      </c>
    </row>
    <row r="5172" spans="1:5" x14ac:dyDescent="0.25">
      <c r="A5172" s="356">
        <v>9910</v>
      </c>
      <c r="B5172" s="16" t="s">
        <v>4606</v>
      </c>
      <c r="C5172" s="16" t="s">
        <v>23</v>
      </c>
      <c r="D5172" s="16" t="s">
        <v>24</v>
      </c>
      <c r="E5172" s="188" t="s">
        <v>10058</v>
      </c>
    </row>
    <row r="5173" spans="1:5" x14ac:dyDescent="0.25">
      <c r="A5173" s="356">
        <v>9909</v>
      </c>
      <c r="B5173" s="16" t="s">
        <v>4607</v>
      </c>
      <c r="C5173" s="16" t="s">
        <v>23</v>
      </c>
      <c r="D5173" s="16" t="s">
        <v>24</v>
      </c>
      <c r="E5173" s="188" t="s">
        <v>10059</v>
      </c>
    </row>
    <row r="5174" spans="1:5" x14ac:dyDescent="0.25">
      <c r="A5174" s="356">
        <v>9907</v>
      </c>
      <c r="B5174" s="16" t="s">
        <v>4608</v>
      </c>
      <c r="C5174" s="16" t="s">
        <v>23</v>
      </c>
      <c r="D5174" s="16" t="s">
        <v>24</v>
      </c>
      <c r="E5174" s="188" t="s">
        <v>10060</v>
      </c>
    </row>
    <row r="5175" spans="1:5" x14ac:dyDescent="0.25">
      <c r="A5175" s="356">
        <v>20973</v>
      </c>
      <c r="B5175" s="16" t="s">
        <v>4609</v>
      </c>
      <c r="C5175" s="16" t="s">
        <v>23</v>
      </c>
      <c r="D5175" s="16" t="s">
        <v>24</v>
      </c>
      <c r="E5175" s="188" t="s">
        <v>10061</v>
      </c>
    </row>
    <row r="5176" spans="1:5" x14ac:dyDescent="0.25">
      <c r="A5176" s="356">
        <v>20974</v>
      </c>
      <c r="B5176" s="16" t="s">
        <v>4610</v>
      </c>
      <c r="C5176" s="16" t="s">
        <v>23</v>
      </c>
      <c r="D5176" s="16" t="s">
        <v>24</v>
      </c>
      <c r="E5176" s="188" t="s">
        <v>10062</v>
      </c>
    </row>
    <row r="5177" spans="1:5" x14ac:dyDescent="0.25">
      <c r="A5177" s="356">
        <v>37989</v>
      </c>
      <c r="B5177" s="16" t="s">
        <v>4611</v>
      </c>
      <c r="C5177" s="16" t="s">
        <v>23</v>
      </c>
      <c r="D5177" s="16" t="s">
        <v>24</v>
      </c>
      <c r="E5177" s="188" t="s">
        <v>6881</v>
      </c>
    </row>
    <row r="5178" spans="1:5" x14ac:dyDescent="0.25">
      <c r="A5178" s="356">
        <v>37990</v>
      </c>
      <c r="B5178" s="16" t="s">
        <v>4612</v>
      </c>
      <c r="C5178" s="16" t="s">
        <v>23</v>
      </c>
      <c r="D5178" s="16" t="s">
        <v>24</v>
      </c>
      <c r="E5178" s="188" t="s">
        <v>6966</v>
      </c>
    </row>
    <row r="5179" spans="1:5" x14ac:dyDescent="0.25">
      <c r="A5179" s="356">
        <v>37991</v>
      </c>
      <c r="B5179" s="16" t="s">
        <v>4613</v>
      </c>
      <c r="C5179" s="16" t="s">
        <v>23</v>
      </c>
      <c r="D5179" s="16" t="s">
        <v>24</v>
      </c>
      <c r="E5179" s="188" t="s">
        <v>5975</v>
      </c>
    </row>
    <row r="5180" spans="1:5" x14ac:dyDescent="0.25">
      <c r="A5180" s="356">
        <v>37992</v>
      </c>
      <c r="B5180" s="16" t="s">
        <v>4614</v>
      </c>
      <c r="C5180" s="16" t="s">
        <v>23</v>
      </c>
      <c r="D5180" s="16" t="s">
        <v>24</v>
      </c>
      <c r="E5180" s="188" t="s">
        <v>6640</v>
      </c>
    </row>
    <row r="5181" spans="1:5" x14ac:dyDescent="0.25">
      <c r="A5181" s="356">
        <v>37993</v>
      </c>
      <c r="B5181" s="16" t="s">
        <v>4615</v>
      </c>
      <c r="C5181" s="16" t="s">
        <v>23</v>
      </c>
      <c r="D5181" s="16" t="s">
        <v>24</v>
      </c>
      <c r="E5181" s="188" t="s">
        <v>10063</v>
      </c>
    </row>
    <row r="5182" spans="1:5" x14ac:dyDescent="0.25">
      <c r="A5182" s="356">
        <v>37994</v>
      </c>
      <c r="B5182" s="16" t="s">
        <v>4616</v>
      </c>
      <c r="C5182" s="16" t="s">
        <v>23</v>
      </c>
      <c r="D5182" s="16" t="s">
        <v>24</v>
      </c>
      <c r="E5182" s="188" t="s">
        <v>10064</v>
      </c>
    </row>
    <row r="5183" spans="1:5" x14ac:dyDescent="0.25">
      <c r="A5183" s="356">
        <v>37995</v>
      </c>
      <c r="B5183" s="16" t="s">
        <v>4617</v>
      </c>
      <c r="C5183" s="16" t="s">
        <v>23</v>
      </c>
      <c r="D5183" s="16" t="s">
        <v>24</v>
      </c>
      <c r="E5183" s="188" t="s">
        <v>6790</v>
      </c>
    </row>
    <row r="5184" spans="1:5" x14ac:dyDescent="0.25">
      <c r="A5184" s="356">
        <v>37996</v>
      </c>
      <c r="B5184" s="16" t="s">
        <v>4618</v>
      </c>
      <c r="C5184" s="16" t="s">
        <v>23</v>
      </c>
      <c r="D5184" s="16" t="s">
        <v>24</v>
      </c>
      <c r="E5184" s="188" t="s">
        <v>10065</v>
      </c>
    </row>
    <row r="5185" spans="1:5" x14ac:dyDescent="0.25">
      <c r="A5185" s="356">
        <v>13883</v>
      </c>
      <c r="B5185" s="16" t="s">
        <v>4619</v>
      </c>
      <c r="C5185" s="16" t="s">
        <v>23</v>
      </c>
      <c r="D5185" s="16" t="s">
        <v>27</v>
      </c>
      <c r="E5185" s="188" t="s">
        <v>10066</v>
      </c>
    </row>
    <row r="5186" spans="1:5" x14ac:dyDescent="0.25">
      <c r="A5186" s="356">
        <v>38604</v>
      </c>
      <c r="B5186" s="16" t="s">
        <v>4620</v>
      </c>
      <c r="C5186" s="16" t="s">
        <v>23</v>
      </c>
      <c r="D5186" s="16" t="s">
        <v>27</v>
      </c>
      <c r="E5186" s="188" t="s">
        <v>10067</v>
      </c>
    </row>
    <row r="5187" spans="1:5" x14ac:dyDescent="0.25">
      <c r="A5187" s="356">
        <v>10601</v>
      </c>
      <c r="B5187" s="16" t="s">
        <v>4621</v>
      </c>
      <c r="C5187" s="16" t="s">
        <v>23</v>
      </c>
      <c r="D5187" s="16" t="s">
        <v>27</v>
      </c>
      <c r="E5187" s="188" t="s">
        <v>10068</v>
      </c>
    </row>
    <row r="5188" spans="1:5" x14ac:dyDescent="0.25">
      <c r="A5188" s="356">
        <v>26034</v>
      </c>
      <c r="B5188" s="16" t="s">
        <v>4622</v>
      </c>
      <c r="C5188" s="16" t="s">
        <v>23</v>
      </c>
      <c r="D5188" s="16" t="s">
        <v>27</v>
      </c>
      <c r="E5188" s="188" t="s">
        <v>10069</v>
      </c>
    </row>
    <row r="5189" spans="1:5" x14ac:dyDescent="0.25">
      <c r="A5189" s="356">
        <v>13894</v>
      </c>
      <c r="B5189" s="16" t="s">
        <v>4623</v>
      </c>
      <c r="C5189" s="16" t="s">
        <v>23</v>
      </c>
      <c r="D5189" s="16" t="s">
        <v>27</v>
      </c>
      <c r="E5189" s="188" t="s">
        <v>6785</v>
      </c>
    </row>
    <row r="5190" spans="1:5" x14ac:dyDescent="0.25">
      <c r="A5190" s="356">
        <v>13895</v>
      </c>
      <c r="B5190" s="16" t="s">
        <v>4624</v>
      </c>
      <c r="C5190" s="16" t="s">
        <v>23</v>
      </c>
      <c r="D5190" s="16" t="s">
        <v>27</v>
      </c>
      <c r="E5190" s="188" t="s">
        <v>6786</v>
      </c>
    </row>
    <row r="5191" spans="1:5" x14ac:dyDescent="0.25">
      <c r="A5191" s="356">
        <v>13892</v>
      </c>
      <c r="B5191" s="16" t="s">
        <v>4625</v>
      </c>
      <c r="C5191" s="16" t="s">
        <v>23</v>
      </c>
      <c r="D5191" s="16" t="s">
        <v>27</v>
      </c>
      <c r="E5191" s="188" t="s">
        <v>6787</v>
      </c>
    </row>
    <row r="5192" spans="1:5" x14ac:dyDescent="0.25">
      <c r="A5192" s="356">
        <v>9914</v>
      </c>
      <c r="B5192" s="16" t="s">
        <v>4626</v>
      </c>
      <c r="C5192" s="16" t="s">
        <v>23</v>
      </c>
      <c r="D5192" s="16" t="s">
        <v>27</v>
      </c>
      <c r="E5192" s="188" t="s">
        <v>6788</v>
      </c>
    </row>
    <row r="5193" spans="1:5" x14ac:dyDescent="0.25">
      <c r="A5193" s="356">
        <v>36485</v>
      </c>
      <c r="B5193" s="16" t="s">
        <v>4627</v>
      </c>
      <c r="C5193" s="16" t="s">
        <v>23</v>
      </c>
      <c r="D5193" s="16" t="s">
        <v>27</v>
      </c>
      <c r="E5193" s="188" t="s">
        <v>6789</v>
      </c>
    </row>
    <row r="5194" spans="1:5" x14ac:dyDescent="0.25">
      <c r="A5194" s="356">
        <v>9912</v>
      </c>
      <c r="B5194" s="16" t="s">
        <v>4628</v>
      </c>
      <c r="C5194" s="16" t="s">
        <v>23</v>
      </c>
      <c r="D5194" s="16" t="s">
        <v>27</v>
      </c>
      <c r="E5194" s="188" t="s">
        <v>10070</v>
      </c>
    </row>
    <row r="5195" spans="1:5" x14ac:dyDescent="0.25">
      <c r="A5195" s="356">
        <v>9921</v>
      </c>
      <c r="B5195" s="16" t="s">
        <v>4629</v>
      </c>
      <c r="C5195" s="16" t="s">
        <v>23</v>
      </c>
      <c r="D5195" s="16" t="s">
        <v>27</v>
      </c>
      <c r="E5195" s="188" t="s">
        <v>10071</v>
      </c>
    </row>
    <row r="5196" spans="1:5" x14ac:dyDescent="0.25">
      <c r="A5196" s="356">
        <v>21112</v>
      </c>
      <c r="B5196" s="16" t="s">
        <v>4630</v>
      </c>
      <c r="C5196" s="16" t="s">
        <v>23</v>
      </c>
      <c r="D5196" s="16" t="s">
        <v>24</v>
      </c>
      <c r="E5196" s="188" t="s">
        <v>10072</v>
      </c>
    </row>
    <row r="5197" spans="1:5" x14ac:dyDescent="0.25">
      <c r="A5197" s="356">
        <v>10228</v>
      </c>
      <c r="B5197" s="16" t="s">
        <v>4631</v>
      </c>
      <c r="C5197" s="16" t="s">
        <v>23</v>
      </c>
      <c r="D5197" s="16" t="s">
        <v>33</v>
      </c>
      <c r="E5197" s="188" t="s">
        <v>10073</v>
      </c>
    </row>
    <row r="5198" spans="1:5" x14ac:dyDescent="0.25">
      <c r="A5198" s="356">
        <v>11781</v>
      </c>
      <c r="B5198" s="16" t="s">
        <v>4632</v>
      </c>
      <c r="C5198" s="16" t="s">
        <v>23</v>
      </c>
      <c r="D5198" s="16" t="s">
        <v>24</v>
      </c>
      <c r="E5198" s="188" t="s">
        <v>10074</v>
      </c>
    </row>
    <row r="5199" spans="1:5" x14ac:dyDescent="0.25">
      <c r="A5199" s="356">
        <v>11746</v>
      </c>
      <c r="B5199" s="16" t="s">
        <v>4633</v>
      </c>
      <c r="C5199" s="16" t="s">
        <v>23</v>
      </c>
      <c r="D5199" s="16" t="s">
        <v>24</v>
      </c>
      <c r="E5199" s="188" t="s">
        <v>10075</v>
      </c>
    </row>
    <row r="5200" spans="1:5" x14ac:dyDescent="0.25">
      <c r="A5200" s="356">
        <v>11751</v>
      </c>
      <c r="B5200" s="16" t="s">
        <v>4634</v>
      </c>
      <c r="C5200" s="16" t="s">
        <v>23</v>
      </c>
      <c r="D5200" s="16" t="s">
        <v>24</v>
      </c>
      <c r="E5200" s="188" t="s">
        <v>10076</v>
      </c>
    </row>
    <row r="5201" spans="1:5" x14ac:dyDescent="0.25">
      <c r="A5201" s="356">
        <v>11750</v>
      </c>
      <c r="B5201" s="16" t="s">
        <v>4635</v>
      </c>
      <c r="C5201" s="16" t="s">
        <v>23</v>
      </c>
      <c r="D5201" s="16" t="s">
        <v>24</v>
      </c>
      <c r="E5201" s="188" t="s">
        <v>10077</v>
      </c>
    </row>
    <row r="5202" spans="1:5" x14ac:dyDescent="0.25">
      <c r="A5202" s="356">
        <v>11748</v>
      </c>
      <c r="B5202" s="16" t="s">
        <v>4636</v>
      </c>
      <c r="C5202" s="16" t="s">
        <v>23</v>
      </c>
      <c r="D5202" s="16" t="s">
        <v>24</v>
      </c>
      <c r="E5202" s="188" t="s">
        <v>6029</v>
      </c>
    </row>
    <row r="5203" spans="1:5" x14ac:dyDescent="0.25">
      <c r="A5203" s="356">
        <v>11747</v>
      </c>
      <c r="B5203" s="16" t="s">
        <v>4637</v>
      </c>
      <c r="C5203" s="16" t="s">
        <v>23</v>
      </c>
      <c r="D5203" s="16" t="s">
        <v>24</v>
      </c>
      <c r="E5203" s="188" t="s">
        <v>10078</v>
      </c>
    </row>
    <row r="5204" spans="1:5" x14ac:dyDescent="0.25">
      <c r="A5204" s="356">
        <v>11749</v>
      </c>
      <c r="B5204" s="16" t="s">
        <v>4638</v>
      </c>
      <c r="C5204" s="16" t="s">
        <v>23</v>
      </c>
      <c r="D5204" s="16" t="s">
        <v>24</v>
      </c>
      <c r="E5204" s="188" t="s">
        <v>6110</v>
      </c>
    </row>
    <row r="5205" spans="1:5" x14ac:dyDescent="0.25">
      <c r="A5205" s="356">
        <v>10236</v>
      </c>
      <c r="B5205" s="16" t="s">
        <v>4639</v>
      </c>
      <c r="C5205" s="16" t="s">
        <v>23</v>
      </c>
      <c r="D5205" s="16" t="s">
        <v>27</v>
      </c>
      <c r="E5205" s="188" t="s">
        <v>10079</v>
      </c>
    </row>
    <row r="5206" spans="1:5" x14ac:dyDescent="0.25">
      <c r="A5206" s="356">
        <v>10233</v>
      </c>
      <c r="B5206" s="16" t="s">
        <v>4640</v>
      </c>
      <c r="C5206" s="16" t="s">
        <v>23</v>
      </c>
      <c r="D5206" s="16" t="s">
        <v>27</v>
      </c>
      <c r="E5206" s="188" t="s">
        <v>10080</v>
      </c>
    </row>
    <row r="5207" spans="1:5" x14ac:dyDescent="0.25">
      <c r="A5207" s="356">
        <v>10234</v>
      </c>
      <c r="B5207" s="16" t="s">
        <v>4641</v>
      </c>
      <c r="C5207" s="16" t="s">
        <v>23</v>
      </c>
      <c r="D5207" s="16" t="s">
        <v>27</v>
      </c>
      <c r="E5207" s="188" t="s">
        <v>10081</v>
      </c>
    </row>
    <row r="5208" spans="1:5" x14ac:dyDescent="0.25">
      <c r="A5208" s="356">
        <v>10231</v>
      </c>
      <c r="B5208" s="16" t="s">
        <v>4642</v>
      </c>
      <c r="C5208" s="16" t="s">
        <v>23</v>
      </c>
      <c r="D5208" s="16" t="s">
        <v>27</v>
      </c>
      <c r="E5208" s="188" t="s">
        <v>10082</v>
      </c>
    </row>
    <row r="5209" spans="1:5" x14ac:dyDescent="0.25">
      <c r="A5209" s="356">
        <v>10232</v>
      </c>
      <c r="B5209" s="16" t="s">
        <v>4643</v>
      </c>
      <c r="C5209" s="16" t="s">
        <v>23</v>
      </c>
      <c r="D5209" s="16" t="s">
        <v>27</v>
      </c>
      <c r="E5209" s="188" t="s">
        <v>10083</v>
      </c>
    </row>
    <row r="5210" spans="1:5" x14ac:dyDescent="0.25">
      <c r="A5210" s="356">
        <v>10229</v>
      </c>
      <c r="B5210" s="16" t="s">
        <v>4644</v>
      </c>
      <c r="C5210" s="16" t="s">
        <v>23</v>
      </c>
      <c r="D5210" s="16" t="s">
        <v>27</v>
      </c>
      <c r="E5210" s="188" t="s">
        <v>10084</v>
      </c>
    </row>
    <row r="5211" spans="1:5" x14ac:dyDescent="0.25">
      <c r="A5211" s="356">
        <v>10235</v>
      </c>
      <c r="B5211" s="16" t="s">
        <v>4645</v>
      </c>
      <c r="C5211" s="16" t="s">
        <v>23</v>
      </c>
      <c r="D5211" s="16" t="s">
        <v>27</v>
      </c>
      <c r="E5211" s="188" t="s">
        <v>10085</v>
      </c>
    </row>
    <row r="5212" spans="1:5" x14ac:dyDescent="0.25">
      <c r="A5212" s="356">
        <v>10230</v>
      </c>
      <c r="B5212" s="16" t="s">
        <v>4646</v>
      </c>
      <c r="C5212" s="16" t="s">
        <v>23</v>
      </c>
      <c r="D5212" s="16" t="s">
        <v>27</v>
      </c>
      <c r="E5212" s="188" t="s">
        <v>10086</v>
      </c>
    </row>
    <row r="5213" spans="1:5" x14ac:dyDescent="0.25">
      <c r="A5213" s="356">
        <v>10409</v>
      </c>
      <c r="B5213" s="16" t="s">
        <v>4647</v>
      </c>
      <c r="C5213" s="16" t="s">
        <v>23</v>
      </c>
      <c r="D5213" s="16" t="s">
        <v>27</v>
      </c>
      <c r="E5213" s="188" t="s">
        <v>10087</v>
      </c>
    </row>
    <row r="5214" spans="1:5" x14ac:dyDescent="0.25">
      <c r="A5214" s="356">
        <v>10411</v>
      </c>
      <c r="B5214" s="16" t="s">
        <v>4648</v>
      </c>
      <c r="C5214" s="16" t="s">
        <v>23</v>
      </c>
      <c r="D5214" s="16" t="s">
        <v>27</v>
      </c>
      <c r="E5214" s="188" t="s">
        <v>10088</v>
      </c>
    </row>
    <row r="5215" spans="1:5" x14ac:dyDescent="0.25">
      <c r="A5215" s="356">
        <v>10404</v>
      </c>
      <c r="B5215" s="16" t="s">
        <v>4649</v>
      </c>
      <c r="C5215" s="16" t="s">
        <v>23</v>
      </c>
      <c r="D5215" s="16" t="s">
        <v>27</v>
      </c>
      <c r="E5215" s="188" t="s">
        <v>10089</v>
      </c>
    </row>
    <row r="5216" spans="1:5" x14ac:dyDescent="0.25">
      <c r="A5216" s="356">
        <v>10410</v>
      </c>
      <c r="B5216" s="16" t="s">
        <v>4650</v>
      </c>
      <c r="C5216" s="16" t="s">
        <v>23</v>
      </c>
      <c r="D5216" s="16" t="s">
        <v>27</v>
      </c>
      <c r="E5216" s="188" t="s">
        <v>10090</v>
      </c>
    </row>
    <row r="5217" spans="1:5" x14ac:dyDescent="0.25">
      <c r="A5217" s="356">
        <v>10405</v>
      </c>
      <c r="B5217" s="16" t="s">
        <v>4651</v>
      </c>
      <c r="C5217" s="16" t="s">
        <v>23</v>
      </c>
      <c r="D5217" s="16" t="s">
        <v>27</v>
      </c>
      <c r="E5217" s="188" t="s">
        <v>10091</v>
      </c>
    </row>
    <row r="5218" spans="1:5" x14ac:dyDescent="0.25">
      <c r="A5218" s="356">
        <v>10408</v>
      </c>
      <c r="B5218" s="16" t="s">
        <v>4652</v>
      </c>
      <c r="C5218" s="16" t="s">
        <v>23</v>
      </c>
      <c r="D5218" s="16" t="s">
        <v>27</v>
      </c>
      <c r="E5218" s="188" t="s">
        <v>10092</v>
      </c>
    </row>
    <row r="5219" spans="1:5" x14ac:dyDescent="0.25">
      <c r="A5219" s="356">
        <v>10412</v>
      </c>
      <c r="B5219" s="16" t="s">
        <v>4653</v>
      </c>
      <c r="C5219" s="16" t="s">
        <v>23</v>
      </c>
      <c r="D5219" s="16" t="s">
        <v>27</v>
      </c>
      <c r="E5219" s="188" t="s">
        <v>10093</v>
      </c>
    </row>
    <row r="5220" spans="1:5" x14ac:dyDescent="0.25">
      <c r="A5220" s="356">
        <v>10406</v>
      </c>
      <c r="B5220" s="16" t="s">
        <v>4654</v>
      </c>
      <c r="C5220" s="16" t="s">
        <v>23</v>
      </c>
      <c r="D5220" s="16" t="s">
        <v>27</v>
      </c>
      <c r="E5220" s="188" t="s">
        <v>10094</v>
      </c>
    </row>
    <row r="5221" spans="1:5" x14ac:dyDescent="0.25">
      <c r="A5221" s="356">
        <v>10407</v>
      </c>
      <c r="B5221" s="16" t="s">
        <v>4655</v>
      </c>
      <c r="C5221" s="16" t="s">
        <v>23</v>
      </c>
      <c r="D5221" s="16" t="s">
        <v>27</v>
      </c>
      <c r="E5221" s="188" t="s">
        <v>10095</v>
      </c>
    </row>
    <row r="5222" spans="1:5" x14ac:dyDescent="0.25">
      <c r="A5222" s="356">
        <v>10416</v>
      </c>
      <c r="B5222" s="16" t="s">
        <v>4656</v>
      </c>
      <c r="C5222" s="16" t="s">
        <v>23</v>
      </c>
      <c r="D5222" s="16" t="s">
        <v>27</v>
      </c>
      <c r="E5222" s="188" t="s">
        <v>5874</v>
      </c>
    </row>
    <row r="5223" spans="1:5" x14ac:dyDescent="0.25">
      <c r="A5223" s="356">
        <v>10419</v>
      </c>
      <c r="B5223" s="16" t="s">
        <v>4657</v>
      </c>
      <c r="C5223" s="16" t="s">
        <v>23</v>
      </c>
      <c r="D5223" s="16" t="s">
        <v>27</v>
      </c>
      <c r="E5223" s="188" t="s">
        <v>5775</v>
      </c>
    </row>
    <row r="5224" spans="1:5" x14ac:dyDescent="0.25">
      <c r="A5224" s="356">
        <v>21092</v>
      </c>
      <c r="B5224" s="16" t="s">
        <v>4658</v>
      </c>
      <c r="C5224" s="16" t="s">
        <v>23</v>
      </c>
      <c r="D5224" s="16" t="s">
        <v>27</v>
      </c>
      <c r="E5224" s="188" t="s">
        <v>10096</v>
      </c>
    </row>
    <row r="5225" spans="1:5" x14ac:dyDescent="0.25">
      <c r="A5225" s="356">
        <v>10418</v>
      </c>
      <c r="B5225" s="16" t="s">
        <v>4659</v>
      </c>
      <c r="C5225" s="16" t="s">
        <v>23</v>
      </c>
      <c r="D5225" s="16" t="s">
        <v>27</v>
      </c>
      <c r="E5225" s="188" t="s">
        <v>10097</v>
      </c>
    </row>
    <row r="5226" spans="1:5" x14ac:dyDescent="0.25">
      <c r="A5226" s="356">
        <v>12657</v>
      </c>
      <c r="B5226" s="16" t="s">
        <v>4660</v>
      </c>
      <c r="C5226" s="16" t="s">
        <v>23</v>
      </c>
      <c r="D5226" s="16" t="s">
        <v>27</v>
      </c>
      <c r="E5226" s="188" t="s">
        <v>10098</v>
      </c>
    </row>
    <row r="5227" spans="1:5" x14ac:dyDescent="0.25">
      <c r="A5227" s="356">
        <v>10417</v>
      </c>
      <c r="B5227" s="16" t="s">
        <v>4661</v>
      </c>
      <c r="C5227" s="16" t="s">
        <v>23</v>
      </c>
      <c r="D5227" s="16" t="s">
        <v>27</v>
      </c>
      <c r="E5227" s="188" t="s">
        <v>10099</v>
      </c>
    </row>
    <row r="5228" spans="1:5" x14ac:dyDescent="0.25">
      <c r="A5228" s="356">
        <v>10413</v>
      </c>
      <c r="B5228" s="16" t="s">
        <v>4662</v>
      </c>
      <c r="C5228" s="16" t="s">
        <v>23</v>
      </c>
      <c r="D5228" s="16" t="s">
        <v>27</v>
      </c>
      <c r="E5228" s="188" t="s">
        <v>7244</v>
      </c>
    </row>
    <row r="5229" spans="1:5" x14ac:dyDescent="0.25">
      <c r="A5229" s="356">
        <v>10414</v>
      </c>
      <c r="B5229" s="16" t="s">
        <v>4663</v>
      </c>
      <c r="C5229" s="16" t="s">
        <v>23</v>
      </c>
      <c r="D5229" s="16" t="s">
        <v>27</v>
      </c>
      <c r="E5229" s="188" t="s">
        <v>10100</v>
      </c>
    </row>
    <row r="5230" spans="1:5" x14ac:dyDescent="0.25">
      <c r="A5230" s="356">
        <v>10415</v>
      </c>
      <c r="B5230" s="16" t="s">
        <v>4664</v>
      </c>
      <c r="C5230" s="16" t="s">
        <v>23</v>
      </c>
      <c r="D5230" s="16" t="s">
        <v>27</v>
      </c>
      <c r="E5230" s="188" t="s">
        <v>10101</v>
      </c>
    </row>
    <row r="5231" spans="1:5" x14ac:dyDescent="0.25">
      <c r="A5231" s="356">
        <v>38643</v>
      </c>
      <c r="B5231" s="16" t="s">
        <v>4665</v>
      </c>
      <c r="C5231" s="16" t="s">
        <v>23</v>
      </c>
      <c r="D5231" s="16" t="s">
        <v>24</v>
      </c>
      <c r="E5231" s="188" t="s">
        <v>10102</v>
      </c>
    </row>
    <row r="5232" spans="1:5" x14ac:dyDescent="0.25">
      <c r="A5232" s="356">
        <v>6157</v>
      </c>
      <c r="B5232" s="16" t="s">
        <v>4666</v>
      </c>
      <c r="C5232" s="16" t="s">
        <v>23</v>
      </c>
      <c r="D5232" s="16" t="s">
        <v>24</v>
      </c>
      <c r="E5232" s="188" t="s">
        <v>10103</v>
      </c>
    </row>
    <row r="5233" spans="1:5" x14ac:dyDescent="0.25">
      <c r="A5233" s="356">
        <v>37588</v>
      </c>
      <c r="B5233" s="16" t="s">
        <v>4667</v>
      </c>
      <c r="C5233" s="16" t="s">
        <v>23</v>
      </c>
      <c r="D5233" s="16" t="s">
        <v>24</v>
      </c>
      <c r="E5233" s="188" t="s">
        <v>6795</v>
      </c>
    </row>
    <row r="5234" spans="1:5" x14ac:dyDescent="0.25">
      <c r="A5234" s="356">
        <v>6152</v>
      </c>
      <c r="B5234" s="16" t="s">
        <v>4668</v>
      </c>
      <c r="C5234" s="16" t="s">
        <v>23</v>
      </c>
      <c r="D5234" s="16" t="s">
        <v>24</v>
      </c>
      <c r="E5234" s="188" t="s">
        <v>5644</v>
      </c>
    </row>
    <row r="5235" spans="1:5" x14ac:dyDescent="0.25">
      <c r="A5235" s="356">
        <v>6158</v>
      </c>
      <c r="B5235" s="16" t="s">
        <v>4669</v>
      </c>
      <c r="C5235" s="16" t="s">
        <v>23</v>
      </c>
      <c r="D5235" s="16" t="s">
        <v>24</v>
      </c>
      <c r="E5235" s="188" t="s">
        <v>5493</v>
      </c>
    </row>
    <row r="5236" spans="1:5" x14ac:dyDescent="0.25">
      <c r="A5236" s="356">
        <v>6153</v>
      </c>
      <c r="B5236" s="16" t="s">
        <v>4670</v>
      </c>
      <c r="C5236" s="16" t="s">
        <v>23</v>
      </c>
      <c r="D5236" s="16" t="s">
        <v>24</v>
      </c>
      <c r="E5236" s="188" t="s">
        <v>5669</v>
      </c>
    </row>
    <row r="5237" spans="1:5" x14ac:dyDescent="0.25">
      <c r="A5237" s="356">
        <v>6156</v>
      </c>
      <c r="B5237" s="16" t="s">
        <v>4671</v>
      </c>
      <c r="C5237" s="16" t="s">
        <v>23</v>
      </c>
      <c r="D5237" s="16" t="s">
        <v>24</v>
      </c>
      <c r="E5237" s="188" t="s">
        <v>6890</v>
      </c>
    </row>
    <row r="5238" spans="1:5" x14ac:dyDescent="0.25">
      <c r="A5238" s="356">
        <v>6154</v>
      </c>
      <c r="B5238" s="16" t="s">
        <v>4672</v>
      </c>
      <c r="C5238" s="16" t="s">
        <v>23</v>
      </c>
      <c r="D5238" s="16" t="s">
        <v>24</v>
      </c>
      <c r="E5238" s="188" t="s">
        <v>5873</v>
      </c>
    </row>
    <row r="5239" spans="1:5" x14ac:dyDescent="0.25">
      <c r="A5239" s="356">
        <v>6155</v>
      </c>
      <c r="B5239" s="16" t="s">
        <v>4673</v>
      </c>
      <c r="C5239" s="16" t="s">
        <v>23</v>
      </c>
      <c r="D5239" s="16" t="s">
        <v>24</v>
      </c>
      <c r="E5239" s="188" t="s">
        <v>10104</v>
      </c>
    </row>
    <row r="5240" spans="1:5" x14ac:dyDescent="0.25">
      <c r="A5240" s="356">
        <v>43595</v>
      </c>
      <c r="B5240" s="16" t="s">
        <v>10105</v>
      </c>
      <c r="C5240" s="16" t="s">
        <v>23</v>
      </c>
      <c r="D5240" s="16" t="s">
        <v>24</v>
      </c>
      <c r="E5240" s="188" t="s">
        <v>9820</v>
      </c>
    </row>
    <row r="5241" spans="1:5" x14ac:dyDescent="0.25">
      <c r="A5241" s="356">
        <v>43596</v>
      </c>
      <c r="B5241" s="16" t="s">
        <v>10106</v>
      </c>
      <c r="C5241" s="16" t="s">
        <v>23</v>
      </c>
      <c r="D5241" s="16" t="s">
        <v>24</v>
      </c>
      <c r="E5241" s="188" t="s">
        <v>6779</v>
      </c>
    </row>
    <row r="5242" spans="1:5" x14ac:dyDescent="0.25">
      <c r="A5242" s="356">
        <v>38108</v>
      </c>
      <c r="B5242" s="16" t="s">
        <v>4674</v>
      </c>
      <c r="C5242" s="16" t="s">
        <v>23</v>
      </c>
      <c r="D5242" s="16" t="s">
        <v>24</v>
      </c>
      <c r="E5242" s="188" t="s">
        <v>10107</v>
      </c>
    </row>
    <row r="5243" spans="1:5" x14ac:dyDescent="0.25">
      <c r="A5243" s="356">
        <v>38087</v>
      </c>
      <c r="B5243" s="16" t="s">
        <v>4675</v>
      </c>
      <c r="C5243" s="16" t="s">
        <v>23</v>
      </c>
      <c r="D5243" s="16" t="s">
        <v>24</v>
      </c>
      <c r="E5243" s="188" t="s">
        <v>7533</v>
      </c>
    </row>
    <row r="5244" spans="1:5" x14ac:dyDescent="0.25">
      <c r="A5244" s="356">
        <v>38109</v>
      </c>
      <c r="B5244" s="16" t="s">
        <v>4676</v>
      </c>
      <c r="C5244" s="16" t="s">
        <v>23</v>
      </c>
      <c r="D5244" s="16" t="s">
        <v>24</v>
      </c>
      <c r="E5244" s="188" t="s">
        <v>6628</v>
      </c>
    </row>
    <row r="5245" spans="1:5" x14ac:dyDescent="0.25">
      <c r="A5245" s="356">
        <v>38088</v>
      </c>
      <c r="B5245" s="16" t="s">
        <v>4677</v>
      </c>
      <c r="C5245" s="16" t="s">
        <v>23</v>
      </c>
      <c r="D5245" s="16" t="s">
        <v>24</v>
      </c>
      <c r="E5245" s="188" t="s">
        <v>10108</v>
      </c>
    </row>
    <row r="5246" spans="1:5" x14ac:dyDescent="0.25">
      <c r="A5246" s="356">
        <v>38110</v>
      </c>
      <c r="B5246" s="16" t="s">
        <v>4678</v>
      </c>
      <c r="C5246" s="16" t="s">
        <v>23</v>
      </c>
      <c r="D5246" s="16" t="s">
        <v>24</v>
      </c>
      <c r="E5246" s="188" t="s">
        <v>10109</v>
      </c>
    </row>
    <row r="5247" spans="1:5" x14ac:dyDescent="0.25">
      <c r="A5247" s="356">
        <v>38089</v>
      </c>
      <c r="B5247" s="16" t="s">
        <v>4679</v>
      </c>
      <c r="C5247" s="16" t="s">
        <v>23</v>
      </c>
      <c r="D5247" s="16" t="s">
        <v>24</v>
      </c>
      <c r="E5247" s="188" t="s">
        <v>10110</v>
      </c>
    </row>
    <row r="5248" spans="1:5" x14ac:dyDescent="0.25">
      <c r="A5248" s="356">
        <v>38111</v>
      </c>
      <c r="B5248" s="16" t="s">
        <v>4680</v>
      </c>
      <c r="C5248" s="16" t="s">
        <v>23</v>
      </c>
      <c r="D5248" s="16" t="s">
        <v>24</v>
      </c>
      <c r="E5248" s="188" t="s">
        <v>10111</v>
      </c>
    </row>
    <row r="5249" spans="1:5" x14ac:dyDescent="0.25">
      <c r="A5249" s="356">
        <v>38090</v>
      </c>
      <c r="B5249" s="16" t="s">
        <v>4681</v>
      </c>
      <c r="C5249" s="16" t="s">
        <v>23</v>
      </c>
      <c r="D5249" s="16" t="s">
        <v>24</v>
      </c>
      <c r="E5249" s="188" t="s">
        <v>10112</v>
      </c>
    </row>
    <row r="5250" spans="1:5" x14ac:dyDescent="0.25">
      <c r="A5250" s="356">
        <v>11786</v>
      </c>
      <c r="B5250" s="16" t="s">
        <v>4682</v>
      </c>
      <c r="C5250" s="16" t="s">
        <v>23</v>
      </c>
      <c r="D5250" s="16" t="s">
        <v>24</v>
      </c>
      <c r="E5250" s="188" t="s">
        <v>10113</v>
      </c>
    </row>
    <row r="5251" spans="1:5" x14ac:dyDescent="0.25">
      <c r="A5251" s="356">
        <v>13726</v>
      </c>
      <c r="B5251" s="16" t="s">
        <v>4683</v>
      </c>
      <c r="C5251" s="16" t="s">
        <v>23</v>
      </c>
      <c r="D5251" s="16" t="s">
        <v>27</v>
      </c>
      <c r="E5251" s="188" t="s">
        <v>10114</v>
      </c>
    </row>
    <row r="5252" spans="1:5" x14ac:dyDescent="0.25">
      <c r="A5252" s="356">
        <v>38400</v>
      </c>
      <c r="B5252" s="16" t="s">
        <v>4684</v>
      </c>
      <c r="C5252" s="16" t="s">
        <v>23</v>
      </c>
      <c r="D5252" s="16" t="s">
        <v>24</v>
      </c>
      <c r="E5252" s="188" t="s">
        <v>6369</v>
      </c>
    </row>
    <row r="5253" spans="1:5" x14ac:dyDescent="0.25">
      <c r="A5253" s="356">
        <v>12627</v>
      </c>
      <c r="B5253" s="16" t="s">
        <v>4685</v>
      </c>
      <c r="C5253" s="16" t="s">
        <v>23</v>
      </c>
      <c r="D5253" s="16" t="s">
        <v>27</v>
      </c>
      <c r="E5253" s="188" t="s">
        <v>6563</v>
      </c>
    </row>
    <row r="5254" spans="1:5" x14ac:dyDescent="0.25">
      <c r="A5254" s="356">
        <v>6138</v>
      </c>
      <c r="B5254" s="16" t="s">
        <v>4686</v>
      </c>
      <c r="C5254" s="16" t="s">
        <v>23</v>
      </c>
      <c r="D5254" s="16" t="s">
        <v>24</v>
      </c>
      <c r="E5254" s="188" t="s">
        <v>6147</v>
      </c>
    </row>
    <row r="5255" spans="1:5" x14ac:dyDescent="0.25">
      <c r="A5255" s="356">
        <v>39996</v>
      </c>
      <c r="B5255" s="16" t="s">
        <v>4687</v>
      </c>
      <c r="C5255" s="16" t="s">
        <v>44</v>
      </c>
      <c r="D5255" s="16" t="s">
        <v>24</v>
      </c>
      <c r="E5255" s="188" t="s">
        <v>6378</v>
      </c>
    </row>
    <row r="5256" spans="1:5" x14ac:dyDescent="0.25">
      <c r="A5256" s="356">
        <v>10478</v>
      </c>
      <c r="B5256" s="16" t="s">
        <v>4688</v>
      </c>
      <c r="C5256" s="16" t="s">
        <v>97</v>
      </c>
      <c r="D5256" s="16" t="s">
        <v>24</v>
      </c>
      <c r="E5256" s="188" t="s">
        <v>7842</v>
      </c>
    </row>
    <row r="5257" spans="1:5" x14ac:dyDescent="0.25">
      <c r="A5257" s="356">
        <v>10475</v>
      </c>
      <c r="B5257" s="16" t="s">
        <v>4689</v>
      </c>
      <c r="C5257" s="16" t="s">
        <v>97</v>
      </c>
      <c r="D5257" s="16" t="s">
        <v>24</v>
      </c>
      <c r="E5257" s="188" t="s">
        <v>10115</v>
      </c>
    </row>
    <row r="5258" spans="1:5" x14ac:dyDescent="0.25">
      <c r="A5258" s="356">
        <v>10481</v>
      </c>
      <c r="B5258" s="16" t="s">
        <v>4690</v>
      </c>
      <c r="C5258" s="16" t="s">
        <v>97</v>
      </c>
      <c r="D5258" s="16" t="s">
        <v>24</v>
      </c>
      <c r="E5258" s="188" t="s">
        <v>8509</v>
      </c>
    </row>
    <row r="5259" spans="1:5" x14ac:dyDescent="0.25">
      <c r="A5259" s="356">
        <v>4031</v>
      </c>
      <c r="B5259" s="16" t="s">
        <v>4691</v>
      </c>
      <c r="C5259" s="16" t="s">
        <v>26</v>
      </c>
      <c r="D5259" s="16" t="s">
        <v>24</v>
      </c>
      <c r="E5259" s="188" t="s">
        <v>6442</v>
      </c>
    </row>
    <row r="5260" spans="1:5" x14ac:dyDescent="0.25">
      <c r="A5260" s="356">
        <v>4030</v>
      </c>
      <c r="B5260" s="16" t="s">
        <v>4692</v>
      </c>
      <c r="C5260" s="16" t="s">
        <v>26</v>
      </c>
      <c r="D5260" s="16" t="s">
        <v>24</v>
      </c>
      <c r="E5260" s="188" t="s">
        <v>6022</v>
      </c>
    </row>
    <row r="5261" spans="1:5" x14ac:dyDescent="0.25">
      <c r="A5261" s="356">
        <v>39399</v>
      </c>
      <c r="B5261" s="16" t="s">
        <v>4693</v>
      </c>
      <c r="C5261" s="16" t="s">
        <v>23</v>
      </c>
      <c r="D5261" s="16" t="s">
        <v>27</v>
      </c>
      <c r="E5261" s="188" t="s">
        <v>10116</v>
      </c>
    </row>
    <row r="5262" spans="1:5" x14ac:dyDescent="0.25">
      <c r="A5262" s="356">
        <v>39400</v>
      </c>
      <c r="B5262" s="16" t="s">
        <v>4694</v>
      </c>
      <c r="C5262" s="16" t="s">
        <v>23</v>
      </c>
      <c r="D5262" s="16" t="s">
        <v>27</v>
      </c>
      <c r="E5262" s="188" t="s">
        <v>10117</v>
      </c>
    </row>
    <row r="5263" spans="1:5" x14ac:dyDescent="0.25">
      <c r="A5263" s="356">
        <v>39401</v>
      </c>
      <c r="B5263" s="16" t="s">
        <v>4695</v>
      </c>
      <c r="C5263" s="16" t="s">
        <v>23</v>
      </c>
      <c r="D5263" s="16" t="s">
        <v>27</v>
      </c>
      <c r="E5263" s="188" t="s">
        <v>10118</v>
      </c>
    </row>
    <row r="5264" spans="1:5" x14ac:dyDescent="0.25">
      <c r="A5264" s="356">
        <v>11652</v>
      </c>
      <c r="B5264" s="16" t="s">
        <v>4696</v>
      </c>
      <c r="C5264" s="16" t="s">
        <v>23</v>
      </c>
      <c r="D5264" s="16" t="s">
        <v>27</v>
      </c>
      <c r="E5264" s="188" t="s">
        <v>10119</v>
      </c>
    </row>
    <row r="5265" spans="1:5" x14ac:dyDescent="0.25">
      <c r="A5265" s="356">
        <v>13896</v>
      </c>
      <c r="B5265" s="16" t="s">
        <v>4697</v>
      </c>
      <c r="C5265" s="16" t="s">
        <v>23</v>
      </c>
      <c r="D5265" s="16" t="s">
        <v>27</v>
      </c>
      <c r="E5265" s="188" t="s">
        <v>10120</v>
      </c>
    </row>
    <row r="5266" spans="1:5" x14ac:dyDescent="0.25">
      <c r="A5266" s="356">
        <v>13475</v>
      </c>
      <c r="B5266" s="16" t="s">
        <v>4698</v>
      </c>
      <c r="C5266" s="16" t="s">
        <v>23</v>
      </c>
      <c r="D5266" s="16" t="s">
        <v>27</v>
      </c>
      <c r="E5266" s="188" t="s">
        <v>10121</v>
      </c>
    </row>
    <row r="5267" spans="1:5" x14ac:dyDescent="0.25">
      <c r="A5267" s="356">
        <v>25971</v>
      </c>
      <c r="B5267" s="16" t="s">
        <v>4699</v>
      </c>
      <c r="C5267" s="16" t="s">
        <v>23</v>
      </c>
      <c r="D5267" s="16" t="s">
        <v>27</v>
      </c>
      <c r="E5267" s="188" t="s">
        <v>6799</v>
      </c>
    </row>
    <row r="5268" spans="1:5" x14ac:dyDescent="0.25">
      <c r="A5268" s="356">
        <v>25970</v>
      </c>
      <c r="B5268" s="16" t="s">
        <v>4700</v>
      </c>
      <c r="C5268" s="16" t="s">
        <v>23</v>
      </c>
      <c r="D5268" s="16" t="s">
        <v>27</v>
      </c>
      <c r="E5268" s="188" t="s">
        <v>6800</v>
      </c>
    </row>
    <row r="5269" spans="1:5" x14ac:dyDescent="0.25">
      <c r="A5269" s="356">
        <v>13476</v>
      </c>
      <c r="B5269" s="16" t="s">
        <v>4701</v>
      </c>
      <c r="C5269" s="16" t="s">
        <v>23</v>
      </c>
      <c r="D5269" s="16" t="s">
        <v>27</v>
      </c>
      <c r="E5269" s="188" t="s">
        <v>6801</v>
      </c>
    </row>
    <row r="5270" spans="1:5" x14ac:dyDescent="0.25">
      <c r="A5270" s="356">
        <v>10488</v>
      </c>
      <c r="B5270" s="16" t="s">
        <v>4702</v>
      </c>
      <c r="C5270" s="16" t="s">
        <v>23</v>
      </c>
      <c r="D5270" s="16" t="s">
        <v>27</v>
      </c>
      <c r="E5270" s="188" t="s">
        <v>6802</v>
      </c>
    </row>
    <row r="5271" spans="1:5" x14ac:dyDescent="0.25">
      <c r="A5271" s="356">
        <v>13606</v>
      </c>
      <c r="B5271" s="16" t="s">
        <v>4703</v>
      </c>
      <c r="C5271" s="16" t="s">
        <v>23</v>
      </c>
      <c r="D5271" s="16" t="s">
        <v>27</v>
      </c>
      <c r="E5271" s="188" t="s">
        <v>6803</v>
      </c>
    </row>
    <row r="5272" spans="1:5" x14ac:dyDescent="0.25">
      <c r="A5272" s="356">
        <v>10489</v>
      </c>
      <c r="B5272" s="16" t="s">
        <v>4704</v>
      </c>
      <c r="C5272" s="16" t="s">
        <v>29</v>
      </c>
      <c r="D5272" s="16" t="s">
        <v>24</v>
      </c>
      <c r="E5272" s="188" t="s">
        <v>10122</v>
      </c>
    </row>
    <row r="5273" spans="1:5" x14ac:dyDescent="0.25">
      <c r="A5273" s="356">
        <v>41073</v>
      </c>
      <c r="B5273" s="16" t="s">
        <v>4705</v>
      </c>
      <c r="C5273" s="16" t="s">
        <v>206</v>
      </c>
      <c r="D5273" s="16" t="s">
        <v>24</v>
      </c>
      <c r="E5273" s="188" t="s">
        <v>10123</v>
      </c>
    </row>
    <row r="5274" spans="1:5" x14ac:dyDescent="0.25">
      <c r="A5274" s="356">
        <v>34391</v>
      </c>
      <c r="B5274" s="16" t="s">
        <v>4706</v>
      </c>
      <c r="C5274" s="16" t="s">
        <v>26</v>
      </c>
      <c r="D5274" s="16" t="s">
        <v>24</v>
      </c>
      <c r="E5274" s="188" t="s">
        <v>10124</v>
      </c>
    </row>
    <row r="5275" spans="1:5" x14ac:dyDescent="0.25">
      <c r="A5275" s="356">
        <v>10496</v>
      </c>
      <c r="B5275" s="16" t="s">
        <v>4707</v>
      </c>
      <c r="C5275" s="16" t="s">
        <v>26</v>
      </c>
      <c r="D5275" s="16" t="s">
        <v>24</v>
      </c>
      <c r="E5275" s="188" t="s">
        <v>10125</v>
      </c>
    </row>
    <row r="5276" spans="1:5" x14ac:dyDescent="0.25">
      <c r="A5276" s="356">
        <v>10497</v>
      </c>
      <c r="B5276" s="16" t="s">
        <v>4708</v>
      </c>
      <c r="C5276" s="16" t="s">
        <v>26</v>
      </c>
      <c r="D5276" s="16" t="s">
        <v>24</v>
      </c>
      <c r="E5276" s="188" t="s">
        <v>10126</v>
      </c>
    </row>
    <row r="5277" spans="1:5" x14ac:dyDescent="0.25">
      <c r="A5277" s="356">
        <v>10504</v>
      </c>
      <c r="B5277" s="16" t="s">
        <v>4709</v>
      </c>
      <c r="C5277" s="16" t="s">
        <v>26</v>
      </c>
      <c r="D5277" s="16" t="s">
        <v>24</v>
      </c>
      <c r="E5277" s="188" t="s">
        <v>10127</v>
      </c>
    </row>
    <row r="5278" spans="1:5" x14ac:dyDescent="0.25">
      <c r="A5278" s="356">
        <v>34390</v>
      </c>
      <c r="B5278" s="16" t="s">
        <v>4710</v>
      </c>
      <c r="C5278" s="16" t="s">
        <v>26</v>
      </c>
      <c r="D5278" s="16" t="s">
        <v>24</v>
      </c>
      <c r="E5278" s="188" t="s">
        <v>10128</v>
      </c>
    </row>
    <row r="5279" spans="1:5" x14ac:dyDescent="0.25">
      <c r="A5279" s="356">
        <v>34389</v>
      </c>
      <c r="B5279" s="16" t="s">
        <v>4711</v>
      </c>
      <c r="C5279" s="16" t="s">
        <v>26</v>
      </c>
      <c r="D5279" s="16" t="s">
        <v>24</v>
      </c>
      <c r="E5279" s="188" t="s">
        <v>10129</v>
      </c>
    </row>
    <row r="5280" spans="1:5" x14ac:dyDescent="0.25">
      <c r="A5280" s="356">
        <v>34388</v>
      </c>
      <c r="B5280" s="16" t="s">
        <v>4712</v>
      </c>
      <c r="C5280" s="16" t="s">
        <v>26</v>
      </c>
      <c r="D5280" s="16" t="s">
        <v>24</v>
      </c>
      <c r="E5280" s="188" t="s">
        <v>10130</v>
      </c>
    </row>
    <row r="5281" spans="1:5" x14ac:dyDescent="0.25">
      <c r="A5281" s="356">
        <v>34387</v>
      </c>
      <c r="B5281" s="16" t="s">
        <v>4713</v>
      </c>
      <c r="C5281" s="16" t="s">
        <v>26</v>
      </c>
      <c r="D5281" s="16" t="s">
        <v>24</v>
      </c>
      <c r="E5281" s="188" t="s">
        <v>10131</v>
      </c>
    </row>
    <row r="5282" spans="1:5" x14ac:dyDescent="0.25">
      <c r="A5282" s="356">
        <v>11188</v>
      </c>
      <c r="B5282" s="16" t="s">
        <v>4714</v>
      </c>
      <c r="C5282" s="16" t="s">
        <v>26</v>
      </c>
      <c r="D5282" s="16" t="s">
        <v>24</v>
      </c>
      <c r="E5282" s="188" t="s">
        <v>10132</v>
      </c>
    </row>
    <row r="5283" spans="1:5" x14ac:dyDescent="0.25">
      <c r="A5283" s="356">
        <v>11189</v>
      </c>
      <c r="B5283" s="16" t="s">
        <v>4715</v>
      </c>
      <c r="C5283" s="16" t="s">
        <v>26</v>
      </c>
      <c r="D5283" s="16" t="s">
        <v>24</v>
      </c>
      <c r="E5283" s="188" t="s">
        <v>10133</v>
      </c>
    </row>
    <row r="5284" spans="1:5" x14ac:dyDescent="0.25">
      <c r="A5284" s="356">
        <v>21107</v>
      </c>
      <c r="B5284" s="16" t="s">
        <v>4716</v>
      </c>
      <c r="C5284" s="16" t="s">
        <v>26</v>
      </c>
      <c r="D5284" s="16" t="s">
        <v>24</v>
      </c>
      <c r="E5284" s="188" t="s">
        <v>10134</v>
      </c>
    </row>
    <row r="5285" spans="1:5" x14ac:dyDescent="0.25">
      <c r="A5285" s="356">
        <v>34386</v>
      </c>
      <c r="B5285" s="16" t="s">
        <v>4717</v>
      </c>
      <c r="C5285" s="16" t="s">
        <v>26</v>
      </c>
      <c r="D5285" s="16" t="s">
        <v>24</v>
      </c>
      <c r="E5285" s="188" t="s">
        <v>10135</v>
      </c>
    </row>
    <row r="5286" spans="1:5" x14ac:dyDescent="0.25">
      <c r="A5286" s="356">
        <v>10490</v>
      </c>
      <c r="B5286" s="16" t="s">
        <v>4718</v>
      </c>
      <c r="C5286" s="16" t="s">
        <v>26</v>
      </c>
      <c r="D5286" s="16" t="s">
        <v>33</v>
      </c>
      <c r="E5286" s="188" t="s">
        <v>10136</v>
      </c>
    </row>
    <row r="5287" spans="1:5" x14ac:dyDescent="0.25">
      <c r="A5287" s="356">
        <v>10492</v>
      </c>
      <c r="B5287" s="16" t="s">
        <v>4719</v>
      </c>
      <c r="C5287" s="16" t="s">
        <v>26</v>
      </c>
      <c r="D5287" s="16" t="s">
        <v>24</v>
      </c>
      <c r="E5287" s="188" t="s">
        <v>10137</v>
      </c>
    </row>
    <row r="5288" spans="1:5" x14ac:dyDescent="0.25">
      <c r="A5288" s="356">
        <v>10493</v>
      </c>
      <c r="B5288" s="16" t="s">
        <v>4720</v>
      </c>
      <c r="C5288" s="16" t="s">
        <v>26</v>
      </c>
      <c r="D5288" s="16" t="s">
        <v>24</v>
      </c>
      <c r="E5288" s="188" t="s">
        <v>10129</v>
      </c>
    </row>
    <row r="5289" spans="1:5" x14ac:dyDescent="0.25">
      <c r="A5289" s="356">
        <v>10491</v>
      </c>
      <c r="B5289" s="16" t="s">
        <v>4721</v>
      </c>
      <c r="C5289" s="16" t="s">
        <v>26</v>
      </c>
      <c r="D5289" s="16" t="s">
        <v>24</v>
      </c>
      <c r="E5289" s="188" t="s">
        <v>10138</v>
      </c>
    </row>
    <row r="5290" spans="1:5" x14ac:dyDescent="0.25">
      <c r="A5290" s="356">
        <v>34385</v>
      </c>
      <c r="B5290" s="16" t="s">
        <v>4722</v>
      </c>
      <c r="C5290" s="16" t="s">
        <v>26</v>
      </c>
      <c r="D5290" s="16" t="s">
        <v>24</v>
      </c>
      <c r="E5290" s="188" t="s">
        <v>10139</v>
      </c>
    </row>
    <row r="5291" spans="1:5" x14ac:dyDescent="0.25">
      <c r="A5291" s="356">
        <v>10499</v>
      </c>
      <c r="B5291" s="16" t="s">
        <v>4723</v>
      </c>
      <c r="C5291" s="16" t="s">
        <v>26</v>
      </c>
      <c r="D5291" s="16" t="s">
        <v>24</v>
      </c>
      <c r="E5291" s="188" t="s">
        <v>10140</v>
      </c>
    </row>
    <row r="5292" spans="1:5" x14ac:dyDescent="0.25">
      <c r="A5292" s="356">
        <v>34384</v>
      </c>
      <c r="B5292" s="16" t="s">
        <v>4724</v>
      </c>
      <c r="C5292" s="16" t="s">
        <v>26</v>
      </c>
      <c r="D5292" s="16" t="s">
        <v>24</v>
      </c>
      <c r="E5292" s="188" t="s">
        <v>10135</v>
      </c>
    </row>
    <row r="5293" spans="1:5" x14ac:dyDescent="0.25">
      <c r="A5293" s="356">
        <v>11185</v>
      </c>
      <c r="B5293" s="16" t="s">
        <v>4725</v>
      </c>
      <c r="C5293" s="16" t="s">
        <v>26</v>
      </c>
      <c r="D5293" s="16" t="s">
        <v>24</v>
      </c>
      <c r="E5293" s="188" t="s">
        <v>10141</v>
      </c>
    </row>
    <row r="5294" spans="1:5" x14ac:dyDescent="0.25">
      <c r="A5294" s="356">
        <v>10507</v>
      </c>
      <c r="B5294" s="16" t="s">
        <v>4726</v>
      </c>
      <c r="C5294" s="16" t="s">
        <v>26</v>
      </c>
      <c r="D5294" s="16" t="s">
        <v>24</v>
      </c>
      <c r="E5294" s="188" t="s">
        <v>10142</v>
      </c>
    </row>
    <row r="5295" spans="1:5" x14ac:dyDescent="0.25">
      <c r="A5295" s="356">
        <v>10505</v>
      </c>
      <c r="B5295" s="16" t="s">
        <v>4727</v>
      </c>
      <c r="C5295" s="16" t="s">
        <v>26</v>
      </c>
      <c r="D5295" s="16" t="s">
        <v>24</v>
      </c>
      <c r="E5295" s="188" t="s">
        <v>10143</v>
      </c>
    </row>
    <row r="5296" spans="1:5" x14ac:dyDescent="0.25">
      <c r="A5296" s="356">
        <v>10506</v>
      </c>
      <c r="B5296" s="16" t="s">
        <v>4728</v>
      </c>
      <c r="C5296" s="16" t="s">
        <v>26</v>
      </c>
      <c r="D5296" s="16" t="s">
        <v>24</v>
      </c>
      <c r="E5296" s="188" t="s">
        <v>10144</v>
      </c>
    </row>
    <row r="5297" spans="1:5" x14ac:dyDescent="0.25">
      <c r="A5297" s="356">
        <v>5031</v>
      </c>
      <c r="B5297" s="16" t="s">
        <v>4729</v>
      </c>
      <c r="C5297" s="16" t="s">
        <v>26</v>
      </c>
      <c r="D5297" s="16" t="s">
        <v>33</v>
      </c>
      <c r="E5297" s="188" t="s">
        <v>5815</v>
      </c>
    </row>
    <row r="5298" spans="1:5" x14ac:dyDescent="0.25">
      <c r="A5298" s="356">
        <v>10502</v>
      </c>
      <c r="B5298" s="16" t="s">
        <v>4730</v>
      </c>
      <c r="C5298" s="16" t="s">
        <v>26</v>
      </c>
      <c r="D5298" s="16" t="s">
        <v>24</v>
      </c>
      <c r="E5298" s="188" t="s">
        <v>10145</v>
      </c>
    </row>
    <row r="5299" spans="1:5" x14ac:dyDescent="0.25">
      <c r="A5299" s="356">
        <v>10501</v>
      </c>
      <c r="B5299" s="16" t="s">
        <v>4731</v>
      </c>
      <c r="C5299" s="16" t="s">
        <v>26</v>
      </c>
      <c r="D5299" s="16" t="s">
        <v>24</v>
      </c>
      <c r="E5299" s="188" t="s">
        <v>10146</v>
      </c>
    </row>
    <row r="5300" spans="1:5" x14ac:dyDescent="0.25">
      <c r="A5300" s="356">
        <v>10503</v>
      </c>
      <c r="B5300" s="16" t="s">
        <v>4732</v>
      </c>
      <c r="C5300" s="16" t="s">
        <v>26</v>
      </c>
      <c r="D5300" s="16" t="s">
        <v>24</v>
      </c>
      <c r="E5300" s="188" t="s">
        <v>10147</v>
      </c>
    </row>
    <row r="5301" spans="1:5" x14ac:dyDescent="0.25">
      <c r="A5301" s="356">
        <v>4500</v>
      </c>
      <c r="B5301" s="16" t="s">
        <v>10148</v>
      </c>
      <c r="C5301" s="16" t="s">
        <v>44</v>
      </c>
      <c r="D5301" s="16" t="s">
        <v>24</v>
      </c>
      <c r="E5301" s="188" t="s">
        <v>6376</v>
      </c>
    </row>
    <row r="5302" spans="1:5" x14ac:dyDescent="0.25">
      <c r="A5302" s="356">
        <v>4448</v>
      </c>
      <c r="B5302" s="16" t="s">
        <v>10149</v>
      </c>
      <c r="C5302" s="16" t="s">
        <v>44</v>
      </c>
      <c r="D5302" s="16" t="s">
        <v>24</v>
      </c>
      <c r="E5302" s="188" t="s">
        <v>10150</v>
      </c>
    </row>
    <row r="5303" spans="1:5" x14ac:dyDescent="0.25">
      <c r="A5303" s="356">
        <v>20213</v>
      </c>
      <c r="B5303" s="16" t="s">
        <v>10151</v>
      </c>
      <c r="C5303" s="16" t="s">
        <v>44</v>
      </c>
      <c r="D5303" s="16" t="s">
        <v>24</v>
      </c>
      <c r="E5303" s="188" t="s">
        <v>9759</v>
      </c>
    </row>
    <row r="5304" spans="1:5" x14ac:dyDescent="0.25">
      <c r="A5304" s="356">
        <v>20211</v>
      </c>
      <c r="B5304" s="16" t="s">
        <v>10152</v>
      </c>
      <c r="C5304" s="16" t="s">
        <v>44</v>
      </c>
      <c r="D5304" s="16" t="s">
        <v>24</v>
      </c>
      <c r="E5304" s="188" t="s">
        <v>10153</v>
      </c>
    </row>
    <row r="5305" spans="1:5" x14ac:dyDescent="0.25">
      <c r="A5305" s="356">
        <v>40270</v>
      </c>
      <c r="B5305" s="16" t="s">
        <v>4733</v>
      </c>
      <c r="C5305" s="16" t="s">
        <v>44</v>
      </c>
      <c r="D5305" s="16" t="s">
        <v>27</v>
      </c>
      <c r="E5305" s="188" t="s">
        <v>10154</v>
      </c>
    </row>
    <row r="5306" spans="1:5" x14ac:dyDescent="0.25">
      <c r="A5306" s="356">
        <v>4425</v>
      </c>
      <c r="B5306" s="16" t="s">
        <v>10155</v>
      </c>
      <c r="C5306" s="16" t="s">
        <v>44</v>
      </c>
      <c r="D5306" s="16" t="s">
        <v>24</v>
      </c>
      <c r="E5306" s="188" t="s">
        <v>8810</v>
      </c>
    </row>
    <row r="5307" spans="1:5" x14ac:dyDescent="0.25">
      <c r="A5307" s="356">
        <v>4472</v>
      </c>
      <c r="B5307" s="16" t="s">
        <v>10156</v>
      </c>
      <c r="C5307" s="16" t="s">
        <v>44</v>
      </c>
      <c r="D5307" s="16" t="s">
        <v>24</v>
      </c>
      <c r="E5307" s="188" t="s">
        <v>5943</v>
      </c>
    </row>
    <row r="5308" spans="1:5" x14ac:dyDescent="0.25">
      <c r="A5308" s="356">
        <v>35272</v>
      </c>
      <c r="B5308" s="16" t="s">
        <v>10157</v>
      </c>
      <c r="C5308" s="16" t="s">
        <v>44</v>
      </c>
      <c r="D5308" s="16" t="s">
        <v>24</v>
      </c>
      <c r="E5308" s="188" t="s">
        <v>10158</v>
      </c>
    </row>
    <row r="5309" spans="1:5" x14ac:dyDescent="0.25">
      <c r="A5309" s="356">
        <v>4481</v>
      </c>
      <c r="B5309" s="16" t="s">
        <v>10159</v>
      </c>
      <c r="C5309" s="16" t="s">
        <v>44</v>
      </c>
      <c r="D5309" s="16" t="s">
        <v>24</v>
      </c>
      <c r="E5309" s="188" t="s">
        <v>6899</v>
      </c>
    </row>
    <row r="5310" spans="1:5" x14ac:dyDescent="0.25">
      <c r="A5310" s="356">
        <v>34345</v>
      </c>
      <c r="B5310" s="16" t="s">
        <v>4734</v>
      </c>
      <c r="C5310" s="16" t="s">
        <v>29</v>
      </c>
      <c r="D5310" s="16" t="s">
        <v>24</v>
      </c>
      <c r="E5310" s="188" t="s">
        <v>6727</v>
      </c>
    </row>
    <row r="5311" spans="1:5" x14ac:dyDescent="0.25">
      <c r="A5311" s="356">
        <v>41096</v>
      </c>
      <c r="B5311" s="16" t="s">
        <v>4735</v>
      </c>
      <c r="C5311" s="16" t="s">
        <v>206</v>
      </c>
      <c r="D5311" s="16" t="s">
        <v>24</v>
      </c>
      <c r="E5311" s="188" t="s">
        <v>10160</v>
      </c>
    </row>
    <row r="5312" spans="1:5" x14ac:dyDescent="0.25">
      <c r="A5312" s="356">
        <v>41776</v>
      </c>
      <c r="B5312" s="16" t="s">
        <v>4736</v>
      </c>
      <c r="C5312" s="16" t="s">
        <v>29</v>
      </c>
      <c r="D5312" s="16" t="s">
        <v>24</v>
      </c>
      <c r="E5312" s="188" t="s">
        <v>10161</v>
      </c>
    </row>
    <row r="5313" spans="1:5" x14ac:dyDescent="0.25">
      <c r="A5313" s="356">
        <v>11157</v>
      </c>
      <c r="B5313" s="16" t="s">
        <v>4737</v>
      </c>
      <c r="C5313" s="16" t="s">
        <v>2139</v>
      </c>
      <c r="D5313" s="16" t="s">
        <v>24</v>
      </c>
      <c r="E5313" s="188" t="s">
        <v>10162</v>
      </c>
    </row>
    <row r="5314" spans="1:5" x14ac:dyDescent="0.25">
      <c r="A5314" s="356" t="s">
        <v>16</v>
      </c>
      <c r="B5314" s="16"/>
      <c r="C5314" s="16"/>
      <c r="D5314" s="16"/>
      <c r="E5314" s="188"/>
    </row>
    <row r="5315" spans="1:5" x14ac:dyDescent="0.25">
      <c r="A5315" s="356" t="s">
        <v>10163</v>
      </c>
      <c r="B5315" s="16"/>
      <c r="C5315" s="16"/>
      <c r="D5315" s="16"/>
      <c r="E5315" s="188"/>
    </row>
    <row r="5316" spans="1:5" x14ac:dyDescent="0.25">
      <c r="A5316" s="356"/>
      <c r="B5316" s="16"/>
      <c r="C5316" s="16"/>
      <c r="D5316" s="16"/>
      <c r="E5316" s="188"/>
    </row>
    <row r="5317" spans="1:5" x14ac:dyDescent="0.25">
      <c r="A5317" s="356"/>
      <c r="B5317" s="16"/>
      <c r="C5317" s="16"/>
      <c r="D5317" s="16"/>
      <c r="E5317" s="188"/>
    </row>
    <row r="5318" spans="1:5" x14ac:dyDescent="0.25">
      <c r="A5318" s="356"/>
      <c r="B5318" s="16"/>
      <c r="C5318" s="16"/>
      <c r="D5318" s="16"/>
      <c r="E5318" s="188"/>
    </row>
    <row r="5319" spans="1:5" x14ac:dyDescent="0.25">
      <c r="A5319" s="356"/>
      <c r="B5319" s="16"/>
      <c r="C5319" s="16"/>
      <c r="D5319" s="16"/>
      <c r="E5319" s="188"/>
    </row>
    <row r="5320" spans="1:5" x14ac:dyDescent="0.25">
      <c r="A5320" s="356"/>
      <c r="B5320" s="16"/>
      <c r="C5320" s="16"/>
      <c r="D5320" s="16"/>
      <c r="E5320" s="188"/>
    </row>
    <row r="5321" spans="1:5" x14ac:dyDescent="0.25">
      <c r="A5321" s="356"/>
      <c r="B5321" s="16"/>
      <c r="C5321" s="16"/>
      <c r="D5321" s="16"/>
      <c r="E5321" s="188"/>
    </row>
    <row r="5322" spans="1:5" x14ac:dyDescent="0.25">
      <c r="A5322" s="356"/>
      <c r="B5322" s="16"/>
      <c r="C5322" s="16"/>
      <c r="D5322" s="16"/>
      <c r="E5322" s="188"/>
    </row>
    <row r="5323" spans="1:5" x14ac:dyDescent="0.25">
      <c r="A5323" s="356"/>
      <c r="B5323" s="16"/>
      <c r="C5323" s="16"/>
      <c r="D5323" s="16"/>
      <c r="E5323" s="188"/>
    </row>
    <row r="5324" spans="1:5" x14ac:dyDescent="0.25">
      <c r="A5324" s="356"/>
      <c r="B5324" s="16"/>
      <c r="C5324" s="16"/>
      <c r="D5324" s="16"/>
      <c r="E5324" s="188"/>
    </row>
    <row r="5325" spans="1:5" x14ac:dyDescent="0.25">
      <c r="A5325" s="356"/>
      <c r="B5325" s="16"/>
      <c r="C5325" s="16"/>
      <c r="D5325" s="16"/>
      <c r="E5325" s="188"/>
    </row>
    <row r="5326" spans="1:5" x14ac:dyDescent="0.25">
      <c r="A5326" s="356"/>
      <c r="B5326" s="16"/>
      <c r="C5326" s="16"/>
      <c r="D5326" s="16"/>
      <c r="E5326" s="188"/>
    </row>
    <row r="5327" spans="1:5" x14ac:dyDescent="0.25">
      <c r="A5327" s="356"/>
      <c r="B5327" s="16"/>
      <c r="C5327" s="16"/>
      <c r="D5327" s="16"/>
      <c r="E5327" s="188"/>
    </row>
    <row r="5328" spans="1:5" x14ac:dyDescent="0.25">
      <c r="A5328" s="356"/>
      <c r="B5328" s="16"/>
      <c r="C5328" s="16"/>
      <c r="D5328" s="16"/>
      <c r="E5328" s="188"/>
    </row>
    <row r="5329" spans="1:5" x14ac:dyDescent="0.25">
      <c r="A5329" s="356"/>
      <c r="B5329" s="16"/>
      <c r="C5329" s="16"/>
      <c r="D5329" s="16"/>
      <c r="E5329" s="188"/>
    </row>
    <row r="5330" spans="1:5" x14ac:dyDescent="0.25">
      <c r="A5330" s="356"/>
      <c r="B5330" s="16"/>
      <c r="C5330" s="16"/>
      <c r="D5330" s="16"/>
      <c r="E5330" s="188"/>
    </row>
    <row r="5331" spans="1:5" x14ac:dyDescent="0.25">
      <c r="A5331" s="356"/>
      <c r="B5331" s="16"/>
      <c r="C5331" s="16"/>
      <c r="D5331" s="16"/>
      <c r="E5331" s="188"/>
    </row>
    <row r="5332" spans="1:5" x14ac:dyDescent="0.25">
      <c r="A5332" s="356"/>
      <c r="B5332" s="16"/>
      <c r="C5332" s="16"/>
      <c r="D5332" s="16"/>
      <c r="E5332" s="188"/>
    </row>
    <row r="5333" spans="1:5" x14ac:dyDescent="0.25">
      <c r="A5333" s="356"/>
      <c r="B5333" s="16"/>
      <c r="C5333" s="16"/>
      <c r="D5333" s="16"/>
      <c r="E5333" s="188"/>
    </row>
    <row r="5334" spans="1:5" x14ac:dyDescent="0.25">
      <c r="A5334" s="356"/>
      <c r="B5334" s="16"/>
      <c r="C5334" s="16"/>
      <c r="D5334" s="16"/>
      <c r="E5334" s="188"/>
    </row>
    <row r="5335" spans="1:5" x14ac:dyDescent="0.25">
      <c r="A5335" s="356"/>
      <c r="B5335" s="16"/>
      <c r="C5335" s="16"/>
      <c r="D5335" s="16"/>
      <c r="E5335" s="188"/>
    </row>
    <row r="5336" spans="1:5" x14ac:dyDescent="0.25">
      <c r="A5336" s="356"/>
      <c r="B5336" s="16"/>
      <c r="C5336" s="16"/>
      <c r="D5336" s="16"/>
      <c r="E5336" s="188"/>
    </row>
    <row r="5337" spans="1:5" x14ac:dyDescent="0.25">
      <c r="A5337" s="356"/>
      <c r="B5337" s="16"/>
      <c r="C5337" s="16"/>
      <c r="D5337" s="16"/>
      <c r="E5337" s="188"/>
    </row>
    <row r="5338" spans="1:5" x14ac:dyDescent="0.25">
      <c r="A5338" s="356"/>
      <c r="B5338" s="16"/>
      <c r="C5338" s="16"/>
      <c r="D5338" s="16"/>
      <c r="E5338" s="188"/>
    </row>
    <row r="5339" spans="1:5" x14ac:dyDescent="0.25">
      <c r="A5339" s="356"/>
      <c r="B5339" s="16"/>
      <c r="C5339" s="16"/>
      <c r="D5339" s="16"/>
      <c r="E5339" s="188"/>
    </row>
    <row r="5340" spans="1:5" x14ac:dyDescent="0.25">
      <c r="A5340" s="356"/>
      <c r="B5340" s="16"/>
      <c r="C5340" s="16"/>
      <c r="D5340" s="16"/>
      <c r="E5340" s="188"/>
    </row>
    <row r="5341" spans="1:5" x14ac:dyDescent="0.25">
      <c r="A5341" s="356"/>
      <c r="B5341" s="16"/>
      <c r="C5341" s="16"/>
      <c r="D5341" s="16"/>
      <c r="E5341" s="188"/>
    </row>
    <row r="5342" spans="1:5" x14ac:dyDescent="0.25">
      <c r="A5342" s="356"/>
      <c r="B5342" s="16"/>
      <c r="C5342" s="16"/>
      <c r="D5342" s="16"/>
      <c r="E5342" s="188"/>
    </row>
    <row r="5343" spans="1:5" x14ac:dyDescent="0.25">
      <c r="A5343" s="356"/>
      <c r="B5343" s="16"/>
      <c r="C5343" s="16"/>
      <c r="D5343" s="16"/>
      <c r="E5343" s="188"/>
    </row>
    <row r="5344" spans="1:5" x14ac:dyDescent="0.25">
      <c r="A5344" s="356"/>
      <c r="B5344" s="16"/>
      <c r="C5344" s="16"/>
      <c r="D5344" s="16"/>
      <c r="E5344" s="188"/>
    </row>
    <row r="5345" spans="1:5" x14ac:dyDescent="0.25">
      <c r="A5345" s="356"/>
      <c r="B5345" s="16"/>
      <c r="C5345" s="16"/>
      <c r="D5345" s="16"/>
      <c r="E5345" s="188"/>
    </row>
    <row r="5346" spans="1:5" x14ac:dyDescent="0.25">
      <c r="A5346" s="356"/>
      <c r="B5346" s="16"/>
      <c r="C5346" s="16"/>
      <c r="D5346" s="16"/>
      <c r="E5346" s="188"/>
    </row>
    <row r="5347" spans="1:5" x14ac:dyDescent="0.25">
      <c r="A5347" s="356"/>
      <c r="B5347" s="16"/>
      <c r="C5347" s="16"/>
      <c r="D5347" s="16"/>
      <c r="E5347" s="188"/>
    </row>
    <row r="5348" spans="1:5" x14ac:dyDescent="0.25">
      <c r="A5348" s="356"/>
      <c r="B5348" s="16"/>
      <c r="C5348" s="16"/>
      <c r="D5348" s="16"/>
      <c r="E5348" s="188"/>
    </row>
    <row r="5349" spans="1:5" x14ac:dyDescent="0.25">
      <c r="A5349" s="356"/>
      <c r="B5349" s="16"/>
      <c r="C5349" s="16"/>
      <c r="D5349" s="16"/>
      <c r="E5349" s="188"/>
    </row>
    <row r="5350" spans="1:5" x14ac:dyDescent="0.25">
      <c r="A5350" s="356"/>
      <c r="B5350" s="16"/>
      <c r="C5350" s="16"/>
      <c r="D5350" s="16"/>
      <c r="E5350" s="188"/>
    </row>
    <row r="5351" spans="1:5" x14ac:dyDescent="0.25">
      <c r="A5351" s="356"/>
      <c r="B5351" s="16"/>
      <c r="C5351" s="16"/>
      <c r="D5351" s="16"/>
      <c r="E5351" s="188"/>
    </row>
    <row r="5352" spans="1:5" x14ac:dyDescent="0.25">
      <c r="A5352" s="356"/>
      <c r="B5352" s="16"/>
      <c r="C5352" s="16"/>
      <c r="D5352" s="16"/>
      <c r="E5352" s="188"/>
    </row>
    <row r="5353" spans="1:5" x14ac:dyDescent="0.25">
      <c r="A5353" s="356"/>
      <c r="B5353" s="16"/>
      <c r="C5353" s="16"/>
      <c r="D5353" s="16"/>
      <c r="E5353" s="188"/>
    </row>
    <row r="5354" spans="1:5" x14ac:dyDescent="0.25">
      <c r="A5354" s="356"/>
      <c r="B5354" s="16"/>
      <c r="C5354" s="16"/>
      <c r="D5354" s="16"/>
      <c r="E5354" s="188"/>
    </row>
    <row r="5362" spans="1:5" x14ac:dyDescent="0.25">
      <c r="A5362" s="356"/>
      <c r="B5362" s="16"/>
      <c r="C5362" s="16"/>
      <c r="D5362" s="16"/>
      <c r="E5362" s="16"/>
    </row>
    <row r="5363" spans="1:5" x14ac:dyDescent="0.25">
      <c r="A5363" s="356"/>
      <c r="B5363" s="16"/>
      <c r="C5363" s="16"/>
      <c r="D5363" s="16"/>
      <c r="E5363" s="16"/>
    </row>
    <row r="5364" spans="1:5" x14ac:dyDescent="0.25">
      <c r="A5364" s="356"/>
      <c r="B5364" s="16"/>
      <c r="C5364" s="16"/>
      <c r="D5364" s="16"/>
      <c r="E5364" s="16"/>
    </row>
    <row r="5365" spans="1:5" x14ac:dyDescent="0.25">
      <c r="A5365" s="356"/>
      <c r="B5365" s="16"/>
      <c r="C5365" s="16"/>
      <c r="D5365" s="16"/>
      <c r="E5365" s="16"/>
    </row>
    <row r="5366" spans="1:5" x14ac:dyDescent="0.25">
      <c r="A5366" s="356"/>
      <c r="B5366" s="16"/>
      <c r="C5366" s="16"/>
      <c r="D5366" s="16"/>
      <c r="E5366" s="16"/>
    </row>
    <row r="5367" spans="1:5" x14ac:dyDescent="0.25">
      <c r="A5367" s="356"/>
      <c r="B5367" s="16"/>
      <c r="C5367" s="16"/>
      <c r="D5367" s="16"/>
      <c r="E5367" s="16"/>
    </row>
  </sheetData>
  <pageMargins left="0.51181102362204722" right="0.51181102362204722" top="0.78740157480314965" bottom="0.78740157480314965" header="0.31496062992125984" footer="0.31496062992125984"/>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E4F8F-0D91-4EFB-BF5F-E772999748EE}">
  <sheetPr>
    <pageSetUpPr fitToPage="1"/>
  </sheetPr>
  <dimension ref="A1:I35"/>
  <sheetViews>
    <sheetView showGridLines="0" zoomScale="90" zoomScaleNormal="90" workbookViewId="0">
      <selection activeCell="H5" sqref="H5"/>
    </sheetView>
  </sheetViews>
  <sheetFormatPr defaultRowHeight="15" x14ac:dyDescent="0.25"/>
  <cols>
    <col min="1" max="1" width="17" customWidth="1"/>
    <col min="2" max="2" width="78.28515625" bestFit="1" customWidth="1"/>
    <col min="5" max="5" width="13.28515625" bestFit="1" customWidth="1"/>
    <col min="6" max="6" width="14.140625" bestFit="1" customWidth="1"/>
    <col min="7" max="7" width="4.5703125" bestFit="1" customWidth="1"/>
    <col min="8" max="8" width="13.28515625" bestFit="1" customWidth="1"/>
    <col min="9" max="9" width="10.5703125" bestFit="1" customWidth="1"/>
  </cols>
  <sheetData>
    <row r="1" spans="1:7" x14ac:dyDescent="0.25">
      <c r="A1" t="s">
        <v>5208</v>
      </c>
      <c r="G1" s="288"/>
    </row>
    <row r="2" spans="1:7" x14ac:dyDescent="0.25">
      <c r="G2" s="288"/>
    </row>
    <row r="3" spans="1:7" x14ac:dyDescent="0.25">
      <c r="A3" s="267" t="s">
        <v>6815</v>
      </c>
    </row>
    <row r="4" spans="1:7" x14ac:dyDescent="0.25">
      <c r="A4" s="49" t="s">
        <v>5300</v>
      </c>
      <c r="B4" s="50" t="s">
        <v>4763</v>
      </c>
      <c r="C4" s="50" t="s">
        <v>4812</v>
      </c>
      <c r="D4" s="50" t="s">
        <v>5194</v>
      </c>
      <c r="E4" s="50" t="s">
        <v>5195</v>
      </c>
      <c r="F4" s="266">
        <f>SUM(F5:F19)</f>
        <v>119340.17216666666</v>
      </c>
    </row>
    <row r="5" spans="1:7" x14ac:dyDescent="0.25">
      <c r="A5" s="56" t="s">
        <v>5198</v>
      </c>
      <c r="B5" s="56" t="s">
        <v>5235</v>
      </c>
      <c r="C5" s="244" t="s">
        <v>4836</v>
      </c>
      <c r="D5" s="244">
        <v>1</v>
      </c>
      <c r="E5" s="57">
        <v>656.88</v>
      </c>
      <c r="F5" s="264">
        <f t="shared" ref="F5:F16" si="0">E5*D5</f>
        <v>656.88</v>
      </c>
    </row>
    <row r="6" spans="1:7" x14ac:dyDescent="0.25">
      <c r="A6" s="56" t="s">
        <v>5206</v>
      </c>
      <c r="B6" s="56" t="s">
        <v>5236</v>
      </c>
      <c r="C6" s="244" t="s">
        <v>4836</v>
      </c>
      <c r="D6" s="244">
        <v>1</v>
      </c>
      <c r="E6" s="57">
        <v>3722.3199999999997</v>
      </c>
      <c r="F6" s="264">
        <f t="shared" si="0"/>
        <v>3722.3199999999997</v>
      </c>
    </row>
    <row r="7" spans="1:7" x14ac:dyDescent="0.25">
      <c r="A7" s="56" t="s">
        <v>5197</v>
      </c>
      <c r="B7" s="56" t="s">
        <v>5237</v>
      </c>
      <c r="C7" s="244" t="s">
        <v>4836</v>
      </c>
      <c r="D7" s="244">
        <v>1</v>
      </c>
      <c r="E7" s="57">
        <v>2737</v>
      </c>
      <c r="F7" s="264">
        <f t="shared" si="0"/>
        <v>2737</v>
      </c>
    </row>
    <row r="8" spans="1:7" x14ac:dyDescent="0.25">
      <c r="A8" s="56" t="s">
        <v>5199</v>
      </c>
      <c r="B8" s="56" t="s">
        <v>5238</v>
      </c>
      <c r="C8" s="244" t="s">
        <v>4836</v>
      </c>
      <c r="D8" s="244">
        <v>1</v>
      </c>
      <c r="E8" s="57">
        <v>1313.76</v>
      </c>
      <c r="F8" s="264">
        <f t="shared" si="0"/>
        <v>1313.76</v>
      </c>
    </row>
    <row r="9" spans="1:7" x14ac:dyDescent="0.25">
      <c r="A9" s="56" t="s">
        <v>5200</v>
      </c>
      <c r="B9" s="56" t="s">
        <v>5239</v>
      </c>
      <c r="C9" s="244" t="s">
        <v>4836</v>
      </c>
      <c r="D9" s="244">
        <v>1</v>
      </c>
      <c r="E9" s="57">
        <v>985.31999999999994</v>
      </c>
      <c r="F9" s="264">
        <f t="shared" si="0"/>
        <v>985.31999999999994</v>
      </c>
    </row>
    <row r="10" spans="1:7" x14ac:dyDescent="0.25">
      <c r="A10" s="56" t="s">
        <v>5207</v>
      </c>
      <c r="B10" s="56" t="s">
        <v>5360</v>
      </c>
      <c r="C10" s="244" t="s">
        <v>4836</v>
      </c>
      <c r="D10" s="244">
        <v>5</v>
      </c>
      <c r="E10" s="57">
        <v>71.765999999999991</v>
      </c>
      <c r="F10" s="264">
        <f t="shared" si="0"/>
        <v>358.82999999999993</v>
      </c>
    </row>
    <row r="11" spans="1:7" x14ac:dyDescent="0.25">
      <c r="A11" s="56" t="s">
        <v>5205</v>
      </c>
      <c r="B11" s="56" t="s">
        <v>5240</v>
      </c>
      <c r="C11" s="244" t="s">
        <v>4836</v>
      </c>
      <c r="D11" s="244">
        <v>2</v>
      </c>
      <c r="E11" s="57">
        <v>611.995</v>
      </c>
      <c r="F11" s="264">
        <f t="shared" si="0"/>
        <v>1223.99</v>
      </c>
    </row>
    <row r="12" spans="1:7" x14ac:dyDescent="0.25">
      <c r="A12" s="56" t="s">
        <v>5201</v>
      </c>
      <c r="B12" s="56" t="s">
        <v>5241</v>
      </c>
      <c r="C12" s="244" t="s">
        <v>4836</v>
      </c>
      <c r="D12" s="244">
        <v>5</v>
      </c>
      <c r="E12" s="57">
        <v>119.57</v>
      </c>
      <c r="F12" s="264">
        <f t="shared" si="0"/>
        <v>597.84999999999991</v>
      </c>
    </row>
    <row r="13" spans="1:7" x14ac:dyDescent="0.25">
      <c r="A13" s="56" t="s">
        <v>5202</v>
      </c>
      <c r="B13" s="56" t="s">
        <v>5242</v>
      </c>
      <c r="C13" s="244" t="s">
        <v>4836</v>
      </c>
      <c r="D13" s="244">
        <v>5</v>
      </c>
      <c r="E13" s="57">
        <v>135.07</v>
      </c>
      <c r="F13" s="264">
        <f t="shared" si="0"/>
        <v>675.34999999999991</v>
      </c>
    </row>
    <row r="14" spans="1:7" x14ac:dyDescent="0.25">
      <c r="A14" s="56" t="s">
        <v>5203</v>
      </c>
      <c r="B14" s="56" t="s">
        <v>5243</v>
      </c>
      <c r="C14" s="244" t="s">
        <v>4836</v>
      </c>
      <c r="D14" s="244">
        <v>5</v>
      </c>
      <c r="E14" s="57">
        <v>205.27500000000001</v>
      </c>
      <c r="F14" s="264">
        <f t="shared" si="0"/>
        <v>1026.375</v>
      </c>
    </row>
    <row r="15" spans="1:7" x14ac:dyDescent="0.25">
      <c r="A15" s="56" t="s">
        <v>5196</v>
      </c>
      <c r="B15" s="56" t="s">
        <v>5244</v>
      </c>
      <c r="C15" s="244" t="s">
        <v>4836</v>
      </c>
      <c r="D15" s="244">
        <v>1</v>
      </c>
      <c r="E15" s="57">
        <v>100.10200000000002</v>
      </c>
      <c r="F15" s="264">
        <f t="shared" si="0"/>
        <v>100.10200000000002</v>
      </c>
    </row>
    <row r="16" spans="1:7" x14ac:dyDescent="0.25">
      <c r="A16" s="56" t="s">
        <v>5204</v>
      </c>
      <c r="B16" s="56" t="s">
        <v>5245</v>
      </c>
      <c r="C16" s="244" t="s">
        <v>4836</v>
      </c>
      <c r="D16" s="244">
        <v>1</v>
      </c>
      <c r="E16" s="57">
        <v>613.90933333333339</v>
      </c>
      <c r="F16" s="264">
        <f t="shared" si="0"/>
        <v>613.90933333333339</v>
      </c>
    </row>
    <row r="17" spans="1:6" x14ac:dyDescent="0.25">
      <c r="A17" s="56" t="s">
        <v>5248</v>
      </c>
      <c r="B17" s="56" t="s">
        <v>5246</v>
      </c>
      <c r="C17" s="244" t="s">
        <v>4836</v>
      </c>
      <c r="D17" s="244">
        <v>1</v>
      </c>
      <c r="E17" s="57">
        <v>2017.3286666666665</v>
      </c>
      <c r="F17" s="264">
        <f>E17*D17</f>
        <v>2017.3286666666665</v>
      </c>
    </row>
    <row r="18" spans="1:6" x14ac:dyDescent="0.25">
      <c r="A18" s="56" t="s">
        <v>5234</v>
      </c>
      <c r="B18" s="56" t="s">
        <v>5247</v>
      </c>
      <c r="C18" s="244" t="s">
        <v>4836</v>
      </c>
      <c r="D18" s="244">
        <v>1</v>
      </c>
      <c r="E18" s="57">
        <v>4243.0905000000002</v>
      </c>
      <c r="F18" s="264">
        <f>E18*D18</f>
        <v>4243.0905000000002</v>
      </c>
    </row>
    <row r="19" spans="1:6" x14ac:dyDescent="0.25">
      <c r="A19" s="56" t="s">
        <v>5298</v>
      </c>
      <c r="B19" s="56" t="s">
        <v>5259</v>
      </c>
      <c r="C19" s="244" t="s">
        <v>4836</v>
      </c>
      <c r="D19" s="244">
        <v>128</v>
      </c>
      <c r="E19" s="57">
        <v>773.96927083333333</v>
      </c>
      <c r="F19" s="264">
        <f>E19*D19</f>
        <v>99068.066666666666</v>
      </c>
    </row>
    <row r="21" spans="1:6" x14ac:dyDescent="0.25">
      <c r="A21" s="267" t="s">
        <v>6816</v>
      </c>
      <c r="B21" s="343"/>
      <c r="C21" s="344"/>
      <c r="D21" s="344"/>
      <c r="E21" s="345"/>
      <c r="F21" s="346"/>
    </row>
    <row r="22" spans="1:6" x14ac:dyDescent="0.25">
      <c r="A22" s="49" t="s">
        <v>5301</v>
      </c>
      <c r="B22" s="50" t="s">
        <v>4763</v>
      </c>
      <c r="C22" s="50" t="s">
        <v>4812</v>
      </c>
      <c r="D22" s="50" t="s">
        <v>5194</v>
      </c>
      <c r="E22" s="50" t="s">
        <v>5195</v>
      </c>
      <c r="F22" s="266">
        <f>SUM(F23:F33)</f>
        <v>58391.964999999997</v>
      </c>
    </row>
    <row r="23" spans="1:6" x14ac:dyDescent="0.25">
      <c r="A23" s="56" t="s">
        <v>6827</v>
      </c>
      <c r="B23" s="56" t="s">
        <v>5224</v>
      </c>
      <c r="C23" s="244" t="s">
        <v>4836</v>
      </c>
      <c r="D23" s="244">
        <v>1</v>
      </c>
      <c r="E23" s="57">
        <v>1077.2049999999999</v>
      </c>
      <c r="F23" s="264">
        <f>E23*D23</f>
        <v>1077.2049999999999</v>
      </c>
    </row>
    <row r="24" spans="1:6" x14ac:dyDescent="0.25">
      <c r="A24" s="56" t="s">
        <v>6828</v>
      </c>
      <c r="B24" s="56" t="s">
        <v>5225</v>
      </c>
      <c r="C24" s="244" t="s">
        <v>4836</v>
      </c>
      <c r="D24" s="244">
        <v>1</v>
      </c>
      <c r="E24" s="57">
        <v>907.12</v>
      </c>
      <c r="F24" s="264">
        <f t="shared" ref="F24:F32" si="1">E24*D24</f>
        <v>907.12</v>
      </c>
    </row>
    <row r="25" spans="1:6" x14ac:dyDescent="0.25">
      <c r="A25" s="56" t="s">
        <v>6829</v>
      </c>
      <c r="B25" s="56" t="s">
        <v>5227</v>
      </c>
      <c r="C25" s="244" t="s">
        <v>4836</v>
      </c>
      <c r="D25" s="244">
        <v>1</v>
      </c>
      <c r="E25" s="57">
        <v>2041.02</v>
      </c>
      <c r="F25" s="264">
        <f t="shared" si="1"/>
        <v>2041.02</v>
      </c>
    </row>
    <row r="26" spans="1:6" x14ac:dyDescent="0.25">
      <c r="A26" s="56" t="s">
        <v>6830</v>
      </c>
      <c r="B26" s="56" t="s">
        <v>5226</v>
      </c>
      <c r="C26" s="244" t="s">
        <v>4836</v>
      </c>
      <c r="D26" s="244">
        <v>1</v>
      </c>
      <c r="E26" s="57">
        <v>2041.02</v>
      </c>
      <c r="F26" s="264">
        <f t="shared" si="1"/>
        <v>2041.02</v>
      </c>
    </row>
    <row r="27" spans="1:6" x14ac:dyDescent="0.25">
      <c r="A27" s="56" t="s">
        <v>6831</v>
      </c>
      <c r="B27" s="56" t="s">
        <v>5229</v>
      </c>
      <c r="C27" s="244" t="s">
        <v>4836</v>
      </c>
      <c r="D27" s="244">
        <v>1</v>
      </c>
      <c r="E27" s="57">
        <v>3515.09</v>
      </c>
      <c r="F27" s="264">
        <f t="shared" si="1"/>
        <v>3515.09</v>
      </c>
    </row>
    <row r="28" spans="1:6" x14ac:dyDescent="0.25">
      <c r="A28" s="56" t="s">
        <v>6832</v>
      </c>
      <c r="B28" s="56" t="s">
        <v>5228</v>
      </c>
      <c r="C28" s="244" t="s">
        <v>4836</v>
      </c>
      <c r="D28" s="244">
        <v>1</v>
      </c>
      <c r="E28" s="57">
        <v>3515.09</v>
      </c>
      <c r="F28" s="264">
        <f t="shared" si="1"/>
        <v>3515.09</v>
      </c>
    </row>
    <row r="29" spans="1:6" x14ac:dyDescent="0.25">
      <c r="A29" s="56" t="s">
        <v>6833</v>
      </c>
      <c r="B29" s="56" t="s">
        <v>5230</v>
      </c>
      <c r="C29" s="244" t="s">
        <v>4836</v>
      </c>
      <c r="D29" s="244">
        <v>1</v>
      </c>
      <c r="E29" s="57">
        <v>1814.24</v>
      </c>
      <c r="F29" s="264">
        <f t="shared" si="1"/>
        <v>1814.24</v>
      </c>
    </row>
    <row r="30" spans="1:6" x14ac:dyDescent="0.25">
      <c r="A30" s="56" t="s">
        <v>6834</v>
      </c>
      <c r="B30" s="56" t="s">
        <v>5231</v>
      </c>
      <c r="C30" s="244" t="s">
        <v>4836</v>
      </c>
      <c r="D30" s="244">
        <v>4</v>
      </c>
      <c r="E30" s="57">
        <v>1360.68</v>
      </c>
      <c r="F30" s="264">
        <f t="shared" si="1"/>
        <v>5442.72</v>
      </c>
    </row>
    <row r="31" spans="1:6" x14ac:dyDescent="0.25">
      <c r="A31" s="56" t="s">
        <v>6835</v>
      </c>
      <c r="B31" s="56" t="s">
        <v>5232</v>
      </c>
      <c r="C31" s="244" t="s">
        <v>4836</v>
      </c>
      <c r="D31" s="244">
        <v>1</v>
      </c>
      <c r="E31" s="57">
        <v>2154.41</v>
      </c>
      <c r="F31" s="264">
        <f t="shared" si="1"/>
        <v>2154.41</v>
      </c>
    </row>
    <row r="32" spans="1:6" x14ac:dyDescent="0.25">
      <c r="A32" s="56" t="s">
        <v>6836</v>
      </c>
      <c r="B32" s="56" t="s">
        <v>5233</v>
      </c>
      <c r="C32" s="244" t="s">
        <v>4836</v>
      </c>
      <c r="D32" s="244">
        <v>1</v>
      </c>
      <c r="E32" s="57">
        <v>1700.85</v>
      </c>
      <c r="F32" s="264">
        <f t="shared" si="1"/>
        <v>1700.85</v>
      </c>
    </row>
    <row r="33" spans="1:9" x14ac:dyDescent="0.25">
      <c r="A33" s="56" t="s">
        <v>6837</v>
      </c>
      <c r="B33" s="56" t="s">
        <v>5304</v>
      </c>
      <c r="C33" s="244" t="s">
        <v>4836</v>
      </c>
      <c r="D33" s="244">
        <v>48</v>
      </c>
      <c r="E33" s="57">
        <v>712.15</v>
      </c>
      <c r="F33" s="264">
        <f>E33*D33</f>
        <v>34183.199999999997</v>
      </c>
      <c r="H33" s="172"/>
    </row>
    <row r="34" spans="1:9" x14ac:dyDescent="0.25">
      <c r="A34" s="347"/>
      <c r="B34" s="347"/>
      <c r="C34" s="348"/>
      <c r="D34" s="348"/>
      <c r="E34" s="349"/>
      <c r="F34" s="350"/>
      <c r="H34" s="172"/>
    </row>
    <row r="35" spans="1:9" x14ac:dyDescent="0.25">
      <c r="I35" s="351"/>
    </row>
  </sheetData>
  <phoneticPr fontId="47" type="noConversion"/>
  <pageMargins left="0.511811024" right="0.511811024" top="0.78740157499999996" bottom="0.78740157499999996" header="0.31496062000000002" footer="0.31496062000000002"/>
  <pageSetup paperSize="9" scale="72" fitToHeight="0" orientation="landscape"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4D511-1CFC-4B7F-B274-B3B431A167BF}">
  <sheetPr codeName="Planilha8"/>
  <dimension ref="A1:H630"/>
  <sheetViews>
    <sheetView showGridLines="0" topLeftCell="A22" workbookViewId="0">
      <selection activeCell="A593" sqref="A593:A594"/>
    </sheetView>
  </sheetViews>
  <sheetFormatPr defaultRowHeight="15" x14ac:dyDescent="0.25"/>
  <cols>
    <col min="1" max="1" width="36" customWidth="1"/>
    <col min="2" max="2" width="13.85546875" customWidth="1"/>
    <col min="3" max="3" width="63.5703125" customWidth="1"/>
    <col min="4" max="4" width="14.28515625" bestFit="1" customWidth="1"/>
    <col min="5" max="5" width="16.85546875" bestFit="1" customWidth="1"/>
    <col min="6" max="6" width="13.140625" bestFit="1" customWidth="1"/>
    <col min="7" max="7" width="17.42578125" bestFit="1" customWidth="1"/>
  </cols>
  <sheetData>
    <row r="1" spans="1:8" x14ac:dyDescent="0.25">
      <c r="A1" s="439" t="s">
        <v>4738</v>
      </c>
      <c r="B1" s="439"/>
      <c r="C1" s="439"/>
      <c r="D1" s="439" t="s">
        <v>12</v>
      </c>
      <c r="E1" s="439"/>
      <c r="F1" s="439"/>
      <c r="G1" s="439"/>
    </row>
    <row r="2" spans="1:8" x14ac:dyDescent="0.25">
      <c r="A2" s="439"/>
      <c r="B2" s="439"/>
      <c r="C2" s="439"/>
      <c r="D2" s="440" t="s">
        <v>5062</v>
      </c>
      <c r="E2" s="441"/>
      <c r="F2" s="442"/>
      <c r="G2" s="63">
        <v>43692</v>
      </c>
    </row>
    <row r="3" spans="1:8" x14ac:dyDescent="0.25">
      <c r="A3" s="439"/>
      <c r="B3" s="439"/>
      <c r="C3" s="439"/>
      <c r="D3" s="443"/>
      <c r="E3" s="444"/>
      <c r="F3" s="445"/>
      <c r="G3" s="64" t="s">
        <v>5</v>
      </c>
    </row>
    <row r="4" spans="1:8" x14ac:dyDescent="0.25">
      <c r="A4" s="446" t="s">
        <v>4830</v>
      </c>
      <c r="B4" s="446"/>
      <c r="C4" s="446"/>
      <c r="D4" s="446"/>
      <c r="E4" s="446"/>
      <c r="F4" s="446"/>
      <c r="G4" s="446"/>
    </row>
    <row r="5" spans="1:8" x14ac:dyDescent="0.25">
      <c r="A5" s="446"/>
      <c r="B5" s="446"/>
      <c r="C5" s="446"/>
      <c r="D5" s="446"/>
      <c r="E5" s="446"/>
      <c r="F5" s="446"/>
      <c r="G5" s="446"/>
    </row>
    <row r="6" spans="1:8" x14ac:dyDescent="0.25">
      <c r="A6" s="65"/>
      <c r="B6" s="65"/>
      <c r="C6" s="65"/>
      <c r="D6" s="66"/>
      <c r="E6" s="66"/>
      <c r="F6" s="66"/>
      <c r="G6" s="67"/>
    </row>
    <row r="7" spans="1:8" x14ac:dyDescent="0.25">
      <c r="A7" s="184" t="s">
        <v>4831</v>
      </c>
      <c r="B7" s="184" t="s">
        <v>4832</v>
      </c>
      <c r="C7" s="447" t="s">
        <v>4833</v>
      </c>
      <c r="D7" s="447"/>
      <c r="E7" s="447"/>
      <c r="F7" s="68" t="s">
        <v>4834</v>
      </c>
      <c r="G7" s="184" t="s">
        <v>4835</v>
      </c>
    </row>
    <row r="8" spans="1:8" x14ac:dyDescent="0.25">
      <c r="A8" s="69" t="str">
        <f>"PESQUISA."&amp;H8</f>
        <v>PESQUISA.1</v>
      </c>
      <c r="B8" s="70" t="s">
        <v>4746</v>
      </c>
      <c r="C8" s="448" t="s">
        <v>4780</v>
      </c>
      <c r="D8" s="448"/>
      <c r="E8" s="448"/>
      <c r="F8" s="71" t="s">
        <v>4836</v>
      </c>
      <c r="G8" s="72">
        <f>F11</f>
        <v>46236.996666666666</v>
      </c>
      <c r="H8">
        <v>1</v>
      </c>
    </row>
    <row r="9" spans="1:8" x14ac:dyDescent="0.25">
      <c r="A9" s="438" t="s">
        <v>4837</v>
      </c>
      <c r="B9" s="438" t="s">
        <v>4838</v>
      </c>
      <c r="C9" s="438" t="s">
        <v>4839</v>
      </c>
      <c r="D9" s="438" t="s">
        <v>4840</v>
      </c>
      <c r="E9" s="449" t="s">
        <v>4841</v>
      </c>
      <c r="F9" s="437" t="s">
        <v>4842</v>
      </c>
      <c r="G9" s="438"/>
    </row>
    <row r="10" spans="1:8" x14ac:dyDescent="0.25">
      <c r="A10" s="438"/>
      <c r="B10" s="438"/>
      <c r="C10" s="438"/>
      <c r="D10" s="438"/>
      <c r="E10" s="449"/>
      <c r="F10" s="73" t="s">
        <v>4843</v>
      </c>
      <c r="G10" s="74" t="s">
        <v>4844</v>
      </c>
    </row>
    <row r="11" spans="1:8" x14ac:dyDescent="0.25">
      <c r="A11" s="75" t="s">
        <v>4845</v>
      </c>
      <c r="B11" s="76" t="s">
        <v>4846</v>
      </c>
      <c r="C11" s="233" t="s">
        <v>4847</v>
      </c>
      <c r="D11" s="77">
        <v>57936.99</v>
      </c>
      <c r="E11" s="434">
        <f>AVERAGE(D11:D13)</f>
        <v>46236.996666666666</v>
      </c>
      <c r="F11" s="435">
        <f>E11</f>
        <v>46236.996666666666</v>
      </c>
      <c r="G11" s="436" t="s">
        <v>4848</v>
      </c>
    </row>
    <row r="12" spans="1:8" x14ac:dyDescent="0.25">
      <c r="A12" s="78" t="s">
        <v>4849</v>
      </c>
      <c r="B12" s="76" t="s">
        <v>4850</v>
      </c>
      <c r="C12" s="314" t="s">
        <v>4851</v>
      </c>
      <c r="D12" s="77">
        <v>31925</v>
      </c>
      <c r="E12" s="434"/>
      <c r="F12" s="435"/>
      <c r="G12" s="436"/>
    </row>
    <row r="13" spans="1:8" x14ac:dyDescent="0.25">
      <c r="A13" s="79" t="s">
        <v>4852</v>
      </c>
      <c r="B13" s="80" t="s">
        <v>4853</v>
      </c>
      <c r="C13" s="233" t="s">
        <v>4854</v>
      </c>
      <c r="D13" s="77">
        <v>48849</v>
      </c>
      <c r="E13" s="434"/>
      <c r="F13" s="435"/>
      <c r="G13" s="436"/>
    </row>
    <row r="14" spans="1:8" x14ac:dyDescent="0.25">
      <c r="A14" s="185" t="s">
        <v>4831</v>
      </c>
      <c r="B14" s="185" t="s">
        <v>4832</v>
      </c>
      <c r="C14" s="450" t="s">
        <v>4833</v>
      </c>
      <c r="D14" s="450"/>
      <c r="E14" s="450"/>
      <c r="F14" s="81" t="s">
        <v>20</v>
      </c>
      <c r="G14" s="185" t="s">
        <v>4835</v>
      </c>
    </row>
    <row r="15" spans="1:8" x14ac:dyDescent="0.25">
      <c r="A15" s="69" t="str">
        <f>"PESQUISA."&amp;H15</f>
        <v>PESQUISA.2</v>
      </c>
      <c r="B15" s="82" t="s">
        <v>4746</v>
      </c>
      <c r="C15" s="456" t="s">
        <v>4784</v>
      </c>
      <c r="D15" s="456"/>
      <c r="E15" s="456"/>
      <c r="F15" s="71" t="s">
        <v>4836</v>
      </c>
      <c r="G15" s="83">
        <f>F18</f>
        <v>33099.33</v>
      </c>
      <c r="H15">
        <f>H8+1</f>
        <v>2</v>
      </c>
    </row>
    <row r="16" spans="1:8" x14ac:dyDescent="0.25">
      <c r="A16" s="452" t="s">
        <v>4837</v>
      </c>
      <c r="B16" s="452" t="s">
        <v>4838</v>
      </c>
      <c r="C16" s="452" t="s">
        <v>4839</v>
      </c>
      <c r="D16" s="452" t="s">
        <v>4840</v>
      </c>
      <c r="E16" s="452" t="s">
        <v>4841</v>
      </c>
      <c r="F16" s="451" t="s">
        <v>4842</v>
      </c>
      <c r="G16" s="452"/>
    </row>
    <row r="17" spans="1:8" x14ac:dyDescent="0.25">
      <c r="A17" s="452"/>
      <c r="B17" s="452"/>
      <c r="C17" s="452"/>
      <c r="D17" s="452"/>
      <c r="E17" s="452"/>
      <c r="F17" s="84" t="s">
        <v>4843</v>
      </c>
      <c r="G17" s="85" t="s">
        <v>4844</v>
      </c>
    </row>
    <row r="18" spans="1:8" ht="25.5" x14ac:dyDescent="0.25">
      <c r="A18" s="79" t="s">
        <v>4941</v>
      </c>
      <c r="B18" s="76" t="s">
        <v>4942</v>
      </c>
      <c r="C18" s="191" t="s">
        <v>4943</v>
      </c>
      <c r="D18" s="86">
        <v>35800</v>
      </c>
      <c r="E18" s="453">
        <f>AVERAGE(D18:D20)</f>
        <v>33099.33</v>
      </c>
      <c r="F18" s="454">
        <f>E18</f>
        <v>33099.33</v>
      </c>
      <c r="G18" s="455" t="s">
        <v>4848</v>
      </c>
    </row>
    <row r="19" spans="1:8" x14ac:dyDescent="0.25">
      <c r="A19" s="79" t="s">
        <v>4944</v>
      </c>
      <c r="B19" s="76" t="s">
        <v>4945</v>
      </c>
      <c r="C19" s="191" t="s">
        <v>4946</v>
      </c>
      <c r="D19" s="86">
        <v>16499.990000000002</v>
      </c>
      <c r="E19" s="453"/>
      <c r="F19" s="454"/>
      <c r="G19" s="455"/>
    </row>
    <row r="20" spans="1:8" x14ac:dyDescent="0.25">
      <c r="A20" s="79" t="s">
        <v>4947</v>
      </c>
      <c r="B20" s="80" t="s">
        <v>4948</v>
      </c>
      <c r="C20" s="191" t="s">
        <v>4949</v>
      </c>
      <c r="D20" s="86">
        <v>46998</v>
      </c>
      <c r="E20" s="453"/>
      <c r="F20" s="454"/>
      <c r="G20" s="455"/>
    </row>
    <row r="21" spans="1:8" x14ac:dyDescent="0.25">
      <c r="A21" s="185" t="s">
        <v>4831</v>
      </c>
      <c r="B21" s="185" t="s">
        <v>4832</v>
      </c>
      <c r="C21" s="450" t="s">
        <v>4833</v>
      </c>
      <c r="D21" s="450"/>
      <c r="E21" s="450"/>
      <c r="F21" s="81" t="s">
        <v>20</v>
      </c>
      <c r="G21" s="185" t="s">
        <v>4835</v>
      </c>
    </row>
    <row r="22" spans="1:8" x14ac:dyDescent="0.25">
      <c r="A22" s="69" t="str">
        <f>"PESQUISA."&amp;H22</f>
        <v>PESQUISA.3</v>
      </c>
      <c r="B22" s="82" t="s">
        <v>4746</v>
      </c>
      <c r="C22" s="456" t="s">
        <v>4786</v>
      </c>
      <c r="D22" s="456"/>
      <c r="E22" s="456"/>
      <c r="F22" s="71" t="s">
        <v>4836</v>
      </c>
      <c r="G22" s="83">
        <f>F25</f>
        <v>3549.2966666666666</v>
      </c>
      <c r="H22">
        <f>H15+1</f>
        <v>3</v>
      </c>
    </row>
    <row r="23" spans="1:8" x14ac:dyDescent="0.25">
      <c r="A23" s="452" t="s">
        <v>4837</v>
      </c>
      <c r="B23" s="452" t="s">
        <v>4838</v>
      </c>
      <c r="C23" s="452" t="s">
        <v>4839</v>
      </c>
      <c r="D23" s="452" t="s">
        <v>4840</v>
      </c>
      <c r="E23" s="452" t="s">
        <v>4841</v>
      </c>
      <c r="F23" s="451" t="s">
        <v>4842</v>
      </c>
      <c r="G23" s="452"/>
    </row>
    <row r="24" spans="1:8" x14ac:dyDescent="0.25">
      <c r="A24" s="452"/>
      <c r="B24" s="452"/>
      <c r="C24" s="452"/>
      <c r="D24" s="452"/>
      <c r="E24" s="452"/>
      <c r="F24" s="84" t="s">
        <v>4843</v>
      </c>
      <c r="G24" s="85" t="s">
        <v>4844</v>
      </c>
    </row>
    <row r="25" spans="1:8" x14ac:dyDescent="0.25">
      <c r="A25" s="79" t="s">
        <v>4950</v>
      </c>
      <c r="B25" s="76" t="s">
        <v>4951</v>
      </c>
      <c r="C25" s="192" t="s">
        <v>4952</v>
      </c>
      <c r="D25" s="86">
        <v>3542.9</v>
      </c>
      <c r="E25" s="453">
        <f>AVERAGE(D25:D27)</f>
        <v>3549.2966666666666</v>
      </c>
      <c r="F25" s="454">
        <f>E25</f>
        <v>3549.2966666666666</v>
      </c>
      <c r="G25" s="455" t="s">
        <v>4848</v>
      </c>
    </row>
    <row r="26" spans="1:8" x14ac:dyDescent="0.25">
      <c r="A26" s="79" t="s">
        <v>4953</v>
      </c>
      <c r="B26" s="76" t="s">
        <v>4846</v>
      </c>
      <c r="C26" s="192" t="s">
        <v>4954</v>
      </c>
      <c r="D26" s="86">
        <v>4057.99</v>
      </c>
      <c r="E26" s="453"/>
      <c r="F26" s="454"/>
      <c r="G26" s="455"/>
    </row>
    <row r="27" spans="1:8" x14ac:dyDescent="0.25">
      <c r="A27" s="79" t="s">
        <v>4955</v>
      </c>
      <c r="B27" s="80" t="s">
        <v>4956</v>
      </c>
      <c r="C27" s="191" t="s">
        <v>4957</v>
      </c>
      <c r="D27" s="86">
        <v>3047</v>
      </c>
      <c r="E27" s="453"/>
      <c r="F27" s="454"/>
      <c r="G27" s="455"/>
    </row>
    <row r="28" spans="1:8" x14ac:dyDescent="0.25">
      <c r="A28" s="185" t="s">
        <v>4831</v>
      </c>
      <c r="B28" s="185" t="s">
        <v>4832</v>
      </c>
      <c r="C28" s="450" t="s">
        <v>4833</v>
      </c>
      <c r="D28" s="450"/>
      <c r="E28" s="450"/>
      <c r="F28" s="81" t="s">
        <v>20</v>
      </c>
      <c r="G28" s="185" t="s">
        <v>4835</v>
      </c>
    </row>
    <row r="29" spans="1:8" x14ac:dyDescent="0.25">
      <c r="A29" s="69" t="str">
        <f>"PESQUISA."&amp;H29</f>
        <v>PESQUISA.4</v>
      </c>
      <c r="B29" s="82" t="s">
        <v>4746</v>
      </c>
      <c r="C29" s="456" t="s">
        <v>4788</v>
      </c>
      <c r="D29" s="456"/>
      <c r="E29" s="456"/>
      <c r="F29" s="71" t="s">
        <v>4836</v>
      </c>
      <c r="G29" s="83">
        <f>F32</f>
        <v>351.34</v>
      </c>
      <c r="H29">
        <f>H22+1</f>
        <v>4</v>
      </c>
    </row>
    <row r="30" spans="1:8" x14ac:dyDescent="0.25">
      <c r="A30" s="452" t="s">
        <v>4837</v>
      </c>
      <c r="B30" s="452" t="s">
        <v>4838</v>
      </c>
      <c r="C30" s="452" t="s">
        <v>4839</v>
      </c>
      <c r="D30" s="452" t="s">
        <v>4840</v>
      </c>
      <c r="E30" s="452" t="s">
        <v>4841</v>
      </c>
      <c r="F30" s="451" t="s">
        <v>4842</v>
      </c>
      <c r="G30" s="452"/>
    </row>
    <row r="31" spans="1:8" x14ac:dyDescent="0.25">
      <c r="A31" s="452"/>
      <c r="B31" s="452"/>
      <c r="C31" s="452"/>
      <c r="D31" s="452"/>
      <c r="E31" s="452"/>
      <c r="F31" s="84" t="s">
        <v>4843</v>
      </c>
      <c r="G31" s="85" t="s">
        <v>4844</v>
      </c>
    </row>
    <row r="32" spans="1:8" x14ac:dyDescent="0.25">
      <c r="A32" s="79" t="s">
        <v>4958</v>
      </c>
      <c r="B32" s="76" t="s">
        <v>4959</v>
      </c>
      <c r="C32" s="193" t="s">
        <v>4960</v>
      </c>
      <c r="D32" s="86">
        <v>413.63</v>
      </c>
      <c r="E32" s="453">
        <f>AVERAGE(D32:D34)</f>
        <v>351.34</v>
      </c>
      <c r="F32" s="454">
        <f>E32</f>
        <v>351.34</v>
      </c>
      <c r="G32" s="455" t="s">
        <v>4848</v>
      </c>
    </row>
    <row r="33" spans="1:8" x14ac:dyDescent="0.25">
      <c r="A33" s="79" t="s">
        <v>4961</v>
      </c>
      <c r="B33" s="76" t="s">
        <v>4962</v>
      </c>
      <c r="C33" s="193" t="s">
        <v>4963</v>
      </c>
      <c r="D33" s="86">
        <v>303.49</v>
      </c>
      <c r="E33" s="453"/>
      <c r="F33" s="454"/>
      <c r="G33" s="455"/>
    </row>
    <row r="34" spans="1:8" x14ac:dyDescent="0.25">
      <c r="A34" s="79" t="s">
        <v>4964</v>
      </c>
      <c r="B34" s="76" t="s">
        <v>4965</v>
      </c>
      <c r="C34" s="192" t="s">
        <v>4966</v>
      </c>
      <c r="D34" s="86">
        <v>336.9</v>
      </c>
      <c r="E34" s="453"/>
      <c r="F34" s="454"/>
      <c r="G34" s="455"/>
    </row>
    <row r="35" spans="1:8" x14ac:dyDescent="0.25">
      <c r="A35" s="185" t="s">
        <v>4831</v>
      </c>
      <c r="B35" s="185" t="s">
        <v>4832</v>
      </c>
      <c r="C35" s="450" t="s">
        <v>4833</v>
      </c>
      <c r="D35" s="450"/>
      <c r="E35" s="450"/>
      <c r="F35" s="81" t="s">
        <v>20</v>
      </c>
      <c r="G35" s="185" t="s">
        <v>4835</v>
      </c>
    </row>
    <row r="36" spans="1:8" x14ac:dyDescent="0.25">
      <c r="A36" s="69" t="str">
        <f>"PESQUISA."&amp;H36</f>
        <v>PESQUISA.5</v>
      </c>
      <c r="B36" s="82" t="s">
        <v>4746</v>
      </c>
      <c r="C36" s="456" t="s">
        <v>4790</v>
      </c>
      <c r="D36" s="456"/>
      <c r="E36" s="456"/>
      <c r="F36" s="71" t="s">
        <v>4836</v>
      </c>
      <c r="G36" s="83">
        <f>F39</f>
        <v>456.12999999999994</v>
      </c>
      <c r="H36">
        <f>H29+1</f>
        <v>5</v>
      </c>
    </row>
    <row r="37" spans="1:8" x14ac:dyDescent="0.25">
      <c r="A37" s="452" t="s">
        <v>4837</v>
      </c>
      <c r="B37" s="452" t="s">
        <v>4838</v>
      </c>
      <c r="C37" s="452" t="s">
        <v>4839</v>
      </c>
      <c r="D37" s="452" t="s">
        <v>4840</v>
      </c>
      <c r="E37" s="452" t="s">
        <v>4841</v>
      </c>
      <c r="F37" s="451" t="s">
        <v>4842</v>
      </c>
      <c r="G37" s="452"/>
    </row>
    <row r="38" spans="1:8" x14ac:dyDescent="0.25">
      <c r="A38" s="452"/>
      <c r="B38" s="452"/>
      <c r="C38" s="452"/>
      <c r="D38" s="452"/>
      <c r="E38" s="452"/>
      <c r="F38" s="84" t="s">
        <v>4843</v>
      </c>
      <c r="G38" s="85" t="s">
        <v>4844</v>
      </c>
    </row>
    <row r="39" spans="1:8" x14ac:dyDescent="0.25">
      <c r="A39" s="79" t="s">
        <v>4958</v>
      </c>
      <c r="B39" s="76" t="s">
        <v>4959</v>
      </c>
      <c r="C39" s="193" t="s">
        <v>4960</v>
      </c>
      <c r="D39" s="86">
        <v>236.5</v>
      </c>
      <c r="E39" s="453">
        <f>AVERAGE(D39:D41)</f>
        <v>456.12999999999994</v>
      </c>
      <c r="F39" s="454">
        <f>E39</f>
        <v>456.12999999999994</v>
      </c>
      <c r="G39" s="455" t="s">
        <v>4848</v>
      </c>
    </row>
    <row r="40" spans="1:8" x14ac:dyDescent="0.25">
      <c r="A40" s="79" t="s">
        <v>4961</v>
      </c>
      <c r="B40" s="76" t="s">
        <v>4962</v>
      </c>
      <c r="C40" s="193" t="s">
        <v>4963</v>
      </c>
      <c r="D40" s="86">
        <v>549.9</v>
      </c>
      <c r="E40" s="453"/>
      <c r="F40" s="454"/>
      <c r="G40" s="455"/>
    </row>
    <row r="41" spans="1:8" x14ac:dyDescent="0.25">
      <c r="A41" s="79" t="s">
        <v>4953</v>
      </c>
      <c r="B41" s="76" t="s">
        <v>4846</v>
      </c>
      <c r="C41" s="192" t="s">
        <v>4954</v>
      </c>
      <c r="D41" s="86">
        <v>581.99</v>
      </c>
      <c r="E41" s="453"/>
      <c r="F41" s="454"/>
      <c r="G41" s="455"/>
    </row>
    <row r="42" spans="1:8" x14ac:dyDescent="0.25">
      <c r="A42" s="185" t="s">
        <v>4831</v>
      </c>
      <c r="B42" s="185" t="s">
        <v>4832</v>
      </c>
      <c r="C42" s="450" t="s">
        <v>4833</v>
      </c>
      <c r="D42" s="450"/>
      <c r="E42" s="450"/>
      <c r="F42" s="81" t="s">
        <v>20</v>
      </c>
      <c r="G42" s="185" t="s">
        <v>4835</v>
      </c>
    </row>
    <row r="43" spans="1:8" x14ac:dyDescent="0.25">
      <c r="A43" s="69" t="str">
        <f>"PESQUISA."&amp;H43</f>
        <v>PESQUISA.6</v>
      </c>
      <c r="B43" s="82" t="s">
        <v>4746</v>
      </c>
      <c r="C43" s="456" t="s">
        <v>4792</v>
      </c>
      <c r="D43" s="456"/>
      <c r="E43" s="456"/>
      <c r="F43" s="71" t="s">
        <v>4836</v>
      </c>
      <c r="G43" s="83">
        <f>F46</f>
        <v>677.93666666666661</v>
      </c>
      <c r="H43">
        <f>H36+1</f>
        <v>6</v>
      </c>
    </row>
    <row r="44" spans="1:8" x14ac:dyDescent="0.25">
      <c r="A44" s="452" t="s">
        <v>4837</v>
      </c>
      <c r="B44" s="452" t="s">
        <v>4838</v>
      </c>
      <c r="C44" s="452" t="s">
        <v>4839</v>
      </c>
      <c r="D44" s="452" t="s">
        <v>4840</v>
      </c>
      <c r="E44" s="452" t="s">
        <v>4841</v>
      </c>
      <c r="F44" s="451" t="s">
        <v>4842</v>
      </c>
      <c r="G44" s="452"/>
    </row>
    <row r="45" spans="1:8" x14ac:dyDescent="0.25">
      <c r="A45" s="452"/>
      <c r="B45" s="452"/>
      <c r="C45" s="452"/>
      <c r="D45" s="452"/>
      <c r="E45" s="452"/>
      <c r="F45" s="84" t="s">
        <v>4843</v>
      </c>
      <c r="G45" s="85" t="s">
        <v>4844</v>
      </c>
    </row>
    <row r="46" spans="1:8" x14ac:dyDescent="0.25">
      <c r="A46" s="79" t="s">
        <v>4958</v>
      </c>
      <c r="B46" s="76" t="s">
        <v>4959</v>
      </c>
      <c r="C46" s="193" t="s">
        <v>4960</v>
      </c>
      <c r="D46" s="86">
        <v>839.9</v>
      </c>
      <c r="E46" s="453">
        <f>AVERAGE(D46:D48)</f>
        <v>677.93666666666661</v>
      </c>
      <c r="F46" s="454">
        <f>E46</f>
        <v>677.93666666666661</v>
      </c>
      <c r="G46" s="455" t="s">
        <v>4848</v>
      </c>
    </row>
    <row r="47" spans="1:8" x14ac:dyDescent="0.25">
      <c r="A47" s="79" t="s">
        <v>4953</v>
      </c>
      <c r="B47" s="76" t="s">
        <v>4846</v>
      </c>
      <c r="C47" s="192" t="s">
        <v>4954</v>
      </c>
      <c r="D47" s="86">
        <v>311.99</v>
      </c>
      <c r="E47" s="453"/>
      <c r="F47" s="454"/>
      <c r="G47" s="455"/>
    </row>
    <row r="48" spans="1:8" x14ac:dyDescent="0.25">
      <c r="A48" s="79" t="s">
        <v>4967</v>
      </c>
      <c r="B48" s="76" t="s">
        <v>4968</v>
      </c>
      <c r="C48" s="192" t="s">
        <v>4969</v>
      </c>
      <c r="D48" s="86">
        <v>881.92</v>
      </c>
      <c r="E48" s="453"/>
      <c r="F48" s="454"/>
      <c r="G48" s="455"/>
    </row>
    <row r="49" spans="1:8" x14ac:dyDescent="0.25">
      <c r="A49" s="185" t="s">
        <v>4831</v>
      </c>
      <c r="B49" s="185" t="s">
        <v>4832</v>
      </c>
      <c r="C49" s="450" t="s">
        <v>4833</v>
      </c>
      <c r="D49" s="450"/>
      <c r="E49" s="450"/>
      <c r="F49" s="81" t="s">
        <v>20</v>
      </c>
      <c r="G49" s="185" t="s">
        <v>4835</v>
      </c>
    </row>
    <row r="50" spans="1:8" x14ac:dyDescent="0.25">
      <c r="A50" s="69" t="str">
        <f>"PESQUISA."&amp;H50</f>
        <v>PESQUISA.7</v>
      </c>
      <c r="B50" s="82" t="s">
        <v>4746</v>
      </c>
      <c r="C50" s="456" t="s">
        <v>5072</v>
      </c>
      <c r="D50" s="456"/>
      <c r="E50" s="456"/>
      <c r="F50" s="71" t="s">
        <v>4836</v>
      </c>
      <c r="G50" s="83">
        <f>F53</f>
        <v>801.31000000000006</v>
      </c>
      <c r="H50">
        <f>H43+1</f>
        <v>7</v>
      </c>
    </row>
    <row r="51" spans="1:8" x14ac:dyDescent="0.25">
      <c r="A51" s="452" t="s">
        <v>4837</v>
      </c>
      <c r="B51" s="452" t="s">
        <v>4838</v>
      </c>
      <c r="C51" s="452" t="s">
        <v>4839</v>
      </c>
      <c r="D51" s="452" t="s">
        <v>4840</v>
      </c>
      <c r="E51" s="452" t="s">
        <v>4841</v>
      </c>
      <c r="F51" s="451" t="s">
        <v>4842</v>
      </c>
      <c r="G51" s="452"/>
    </row>
    <row r="52" spans="1:8" x14ac:dyDescent="0.25">
      <c r="A52" s="452"/>
      <c r="B52" s="452"/>
      <c r="C52" s="452"/>
      <c r="D52" s="452"/>
      <c r="E52" s="452"/>
      <c r="F52" s="84" t="s">
        <v>4843</v>
      </c>
      <c r="G52" s="85" t="s">
        <v>4844</v>
      </c>
    </row>
    <row r="53" spans="1:8" x14ac:dyDescent="0.25">
      <c r="A53" s="79" t="s">
        <v>4958</v>
      </c>
      <c r="B53" s="76" t="s">
        <v>4959</v>
      </c>
      <c r="C53" s="193" t="s">
        <v>4960</v>
      </c>
      <c r="D53" s="86">
        <v>707.71</v>
      </c>
      <c r="E53" s="453">
        <f>AVERAGE(D53:D55)</f>
        <v>801.31000000000006</v>
      </c>
      <c r="F53" s="454">
        <f>E53</f>
        <v>801.31000000000006</v>
      </c>
      <c r="G53" s="455" t="s">
        <v>4848</v>
      </c>
    </row>
    <row r="54" spans="1:8" x14ac:dyDescent="0.25">
      <c r="A54" s="79" t="s">
        <v>4970</v>
      </c>
      <c r="B54" s="76" t="s">
        <v>4971</v>
      </c>
      <c r="C54" s="193" t="s">
        <v>4972</v>
      </c>
      <c r="D54" s="86">
        <v>937.72</v>
      </c>
      <c r="E54" s="453"/>
      <c r="F54" s="454"/>
      <c r="G54" s="455"/>
    </row>
    <row r="55" spans="1:8" x14ac:dyDescent="0.25">
      <c r="A55" s="79" t="s">
        <v>4964</v>
      </c>
      <c r="B55" s="80" t="s">
        <v>4965</v>
      </c>
      <c r="C55" s="193" t="s">
        <v>4973</v>
      </c>
      <c r="D55" s="86">
        <v>758.5</v>
      </c>
      <c r="E55" s="453"/>
      <c r="F55" s="454"/>
      <c r="G55" s="455"/>
    </row>
    <row r="56" spans="1:8" x14ac:dyDescent="0.25">
      <c r="A56" s="185" t="s">
        <v>4831</v>
      </c>
      <c r="B56" s="185" t="s">
        <v>4832</v>
      </c>
      <c r="C56" s="450" t="s">
        <v>4833</v>
      </c>
      <c r="D56" s="450"/>
      <c r="E56" s="450"/>
      <c r="F56" s="81" t="s">
        <v>20</v>
      </c>
      <c r="G56" s="185" t="s">
        <v>4835</v>
      </c>
    </row>
    <row r="57" spans="1:8" x14ac:dyDescent="0.25">
      <c r="A57" s="69" t="str">
        <f>"PESQUISA."&amp;H57</f>
        <v>PESQUISA.8</v>
      </c>
      <c r="B57" s="82" t="s">
        <v>4746</v>
      </c>
      <c r="C57" s="456" t="s">
        <v>4795</v>
      </c>
      <c r="D57" s="456"/>
      <c r="E57" s="456"/>
      <c r="F57" s="71" t="s">
        <v>4836</v>
      </c>
      <c r="G57" s="83">
        <f>F60</f>
        <v>423.78</v>
      </c>
      <c r="H57">
        <f>H50+1</f>
        <v>8</v>
      </c>
    </row>
    <row r="58" spans="1:8" x14ac:dyDescent="0.25">
      <c r="A58" s="452" t="s">
        <v>4837</v>
      </c>
      <c r="B58" s="452" t="s">
        <v>4838</v>
      </c>
      <c r="C58" s="452" t="s">
        <v>4839</v>
      </c>
      <c r="D58" s="452" t="s">
        <v>4840</v>
      </c>
      <c r="E58" s="452" t="s">
        <v>4841</v>
      </c>
      <c r="F58" s="451" t="s">
        <v>4842</v>
      </c>
      <c r="G58" s="452"/>
    </row>
    <row r="59" spans="1:8" x14ac:dyDescent="0.25">
      <c r="A59" s="452"/>
      <c r="B59" s="452"/>
      <c r="C59" s="452"/>
      <c r="D59" s="452"/>
      <c r="E59" s="452"/>
      <c r="F59" s="84" t="s">
        <v>4843</v>
      </c>
      <c r="G59" s="85" t="s">
        <v>4844</v>
      </c>
    </row>
    <row r="60" spans="1:8" x14ac:dyDescent="0.25">
      <c r="A60" s="79" t="s">
        <v>4978</v>
      </c>
      <c r="B60" s="76" t="s">
        <v>4979</v>
      </c>
      <c r="C60" s="192" t="s">
        <v>4980</v>
      </c>
      <c r="D60" s="86">
        <v>429.99</v>
      </c>
      <c r="E60" s="453">
        <f>AVERAGE(D60:D62)</f>
        <v>423.78</v>
      </c>
      <c r="F60" s="454">
        <f>E60</f>
        <v>423.78</v>
      </c>
      <c r="G60" s="455" t="s">
        <v>4848</v>
      </c>
    </row>
    <row r="61" spans="1:8" x14ac:dyDescent="0.25">
      <c r="A61" s="79" t="s">
        <v>4967</v>
      </c>
      <c r="B61" s="76" t="s">
        <v>4968</v>
      </c>
      <c r="C61" s="192" t="s">
        <v>4969</v>
      </c>
      <c r="D61" s="86">
        <v>431.9</v>
      </c>
      <c r="E61" s="453"/>
      <c r="F61" s="454"/>
      <c r="G61" s="455"/>
    </row>
    <row r="62" spans="1:8" x14ac:dyDescent="0.25">
      <c r="A62" s="79" t="s">
        <v>4981</v>
      </c>
      <c r="B62" s="80" t="s">
        <v>4982</v>
      </c>
      <c r="C62" s="192" t="s">
        <v>4983</v>
      </c>
      <c r="D62" s="86">
        <v>409.45</v>
      </c>
      <c r="E62" s="453"/>
      <c r="F62" s="454"/>
      <c r="G62" s="455"/>
    </row>
    <row r="63" spans="1:8" x14ac:dyDescent="0.25">
      <c r="A63" s="185" t="s">
        <v>4831</v>
      </c>
      <c r="B63" s="185" t="s">
        <v>4832</v>
      </c>
      <c r="C63" s="450" t="s">
        <v>4984</v>
      </c>
      <c r="D63" s="450"/>
      <c r="E63" s="450"/>
      <c r="F63" s="81" t="s">
        <v>20</v>
      </c>
      <c r="G63" s="185" t="s">
        <v>4835</v>
      </c>
    </row>
    <row r="64" spans="1:8" x14ac:dyDescent="0.25">
      <c r="A64" s="69" t="str">
        <f>"PESQUISA."&amp;H64</f>
        <v>PESQUISA.9</v>
      </c>
      <c r="B64" s="82" t="s">
        <v>4746</v>
      </c>
      <c r="C64" s="456" t="s">
        <v>4797</v>
      </c>
      <c r="D64" s="456"/>
      <c r="E64" s="456"/>
      <c r="F64" s="71" t="s">
        <v>4836</v>
      </c>
      <c r="G64" s="83">
        <f>F67</f>
        <v>464.72333333333336</v>
      </c>
      <c r="H64">
        <f>H57+1</f>
        <v>9</v>
      </c>
    </row>
    <row r="65" spans="1:8" x14ac:dyDescent="0.25">
      <c r="A65" s="452" t="s">
        <v>4837</v>
      </c>
      <c r="B65" s="452" t="s">
        <v>4838</v>
      </c>
      <c r="C65" s="452" t="s">
        <v>4839</v>
      </c>
      <c r="D65" s="452" t="s">
        <v>4840</v>
      </c>
      <c r="E65" s="452" t="s">
        <v>4841</v>
      </c>
      <c r="F65" s="451" t="s">
        <v>4842</v>
      </c>
      <c r="G65" s="452"/>
    </row>
    <row r="66" spans="1:8" x14ac:dyDescent="0.25">
      <c r="A66" s="452"/>
      <c r="B66" s="452"/>
      <c r="C66" s="452"/>
      <c r="D66" s="452"/>
      <c r="E66" s="452"/>
      <c r="F66" s="84" t="s">
        <v>4843</v>
      </c>
      <c r="G66" s="85" t="s">
        <v>4844</v>
      </c>
    </row>
    <row r="67" spans="1:8" x14ac:dyDescent="0.25">
      <c r="A67" s="79" t="s">
        <v>4958</v>
      </c>
      <c r="B67" s="76" t="s">
        <v>4985</v>
      </c>
      <c r="C67" s="192" t="s">
        <v>4960</v>
      </c>
      <c r="D67" s="86">
        <v>351.53</v>
      </c>
      <c r="E67" s="453">
        <f>AVERAGE(D67:D69)</f>
        <v>464.72333333333336</v>
      </c>
      <c r="F67" s="454">
        <f>E67</f>
        <v>464.72333333333336</v>
      </c>
      <c r="G67" s="455" t="s">
        <v>4848</v>
      </c>
    </row>
    <row r="68" spans="1:8" x14ac:dyDescent="0.25">
      <c r="A68" s="79" t="s">
        <v>4986</v>
      </c>
      <c r="B68" s="76" t="s">
        <v>4987</v>
      </c>
      <c r="C68" s="193" t="s">
        <v>4988</v>
      </c>
      <c r="D68" s="86">
        <v>483.12</v>
      </c>
      <c r="E68" s="453"/>
      <c r="F68" s="454"/>
      <c r="G68" s="455"/>
    </row>
    <row r="69" spans="1:8" x14ac:dyDescent="0.25">
      <c r="A69" s="79" t="s">
        <v>4970</v>
      </c>
      <c r="B69" s="80" t="s">
        <v>4971</v>
      </c>
      <c r="C69" s="193" t="s">
        <v>4972</v>
      </c>
      <c r="D69" s="86">
        <v>559.52</v>
      </c>
      <c r="E69" s="453"/>
      <c r="F69" s="454"/>
      <c r="G69" s="455"/>
    </row>
    <row r="70" spans="1:8" x14ac:dyDescent="0.25">
      <c r="A70" s="185" t="s">
        <v>4831</v>
      </c>
      <c r="B70" s="185" t="s">
        <v>4832</v>
      </c>
      <c r="C70" s="450" t="s">
        <v>4833</v>
      </c>
      <c r="D70" s="450"/>
      <c r="E70" s="450"/>
      <c r="F70" s="81" t="s">
        <v>20</v>
      </c>
      <c r="G70" s="185" t="s">
        <v>4835</v>
      </c>
    </row>
    <row r="71" spans="1:8" x14ac:dyDescent="0.25">
      <c r="A71" s="69" t="str">
        <f>"PESQUISA."&amp;H71</f>
        <v>PESQUISA.10</v>
      </c>
      <c r="B71" s="82" t="s">
        <v>4746</v>
      </c>
      <c r="C71" s="456" t="s">
        <v>4799</v>
      </c>
      <c r="D71" s="456"/>
      <c r="E71" s="456"/>
      <c r="F71" s="71" t="s">
        <v>4836</v>
      </c>
      <c r="G71" s="83">
        <f>F74</f>
        <v>294.63333333333333</v>
      </c>
      <c r="H71">
        <f>H64+1</f>
        <v>10</v>
      </c>
    </row>
    <row r="72" spans="1:8" x14ac:dyDescent="0.25">
      <c r="A72" s="452" t="s">
        <v>4837</v>
      </c>
      <c r="B72" s="452" t="s">
        <v>4838</v>
      </c>
      <c r="C72" s="452" t="s">
        <v>4839</v>
      </c>
      <c r="D72" s="452" t="s">
        <v>4840</v>
      </c>
      <c r="E72" s="452" t="s">
        <v>4841</v>
      </c>
      <c r="F72" s="451" t="s">
        <v>4842</v>
      </c>
      <c r="G72" s="452"/>
    </row>
    <row r="73" spans="1:8" x14ac:dyDescent="0.25">
      <c r="A73" s="452"/>
      <c r="B73" s="452"/>
      <c r="C73" s="452"/>
      <c r="D73" s="452"/>
      <c r="E73" s="452"/>
      <c r="F73" s="84" t="s">
        <v>4843</v>
      </c>
      <c r="G73" s="85" t="s">
        <v>4844</v>
      </c>
    </row>
    <row r="74" spans="1:8" x14ac:dyDescent="0.25">
      <c r="A74" s="79" t="s">
        <v>4975</v>
      </c>
      <c r="B74" s="76" t="s">
        <v>4985</v>
      </c>
      <c r="C74" s="192" t="s">
        <v>4960</v>
      </c>
      <c r="D74" s="86">
        <v>319</v>
      </c>
      <c r="E74" s="453">
        <f>AVERAGE(D74:D76)</f>
        <v>294.63333333333333</v>
      </c>
      <c r="F74" s="454">
        <f>E74</f>
        <v>294.63333333333333</v>
      </c>
      <c r="G74" s="455" t="s">
        <v>4848</v>
      </c>
    </row>
    <row r="75" spans="1:8" x14ac:dyDescent="0.25">
      <c r="A75" s="79" t="s">
        <v>4989</v>
      </c>
      <c r="B75" s="76" t="s">
        <v>4965</v>
      </c>
      <c r="C75" s="193" t="s">
        <v>4973</v>
      </c>
      <c r="D75" s="86">
        <v>195.9</v>
      </c>
      <c r="E75" s="453"/>
      <c r="F75" s="454"/>
      <c r="G75" s="455"/>
    </row>
    <row r="76" spans="1:8" x14ac:dyDescent="0.25">
      <c r="A76" s="79" t="s">
        <v>4990</v>
      </c>
      <c r="B76" s="80" t="s">
        <v>4968</v>
      </c>
      <c r="C76" s="193" t="s">
        <v>4991</v>
      </c>
      <c r="D76" s="86">
        <v>369</v>
      </c>
      <c r="E76" s="453"/>
      <c r="F76" s="454"/>
      <c r="G76" s="455"/>
    </row>
    <row r="77" spans="1:8" x14ac:dyDescent="0.25">
      <c r="A77" s="185" t="s">
        <v>4831</v>
      </c>
      <c r="B77" s="185" t="s">
        <v>4832</v>
      </c>
      <c r="C77" s="450" t="s">
        <v>4833</v>
      </c>
      <c r="D77" s="450"/>
      <c r="E77" s="450"/>
      <c r="F77" s="81" t="s">
        <v>20</v>
      </c>
      <c r="G77" s="185" t="s">
        <v>4835</v>
      </c>
    </row>
    <row r="78" spans="1:8" x14ac:dyDescent="0.25">
      <c r="A78" s="69" t="str">
        <f>"PESQUISA."&amp;H78</f>
        <v>PESQUISA.11</v>
      </c>
      <c r="B78" s="82" t="s">
        <v>4746</v>
      </c>
      <c r="C78" s="456" t="s">
        <v>4801</v>
      </c>
      <c r="D78" s="456"/>
      <c r="E78" s="456"/>
      <c r="F78" s="71" t="s">
        <v>4836</v>
      </c>
      <c r="G78" s="83">
        <f>F81</f>
        <v>190.17999999999998</v>
      </c>
      <c r="H78">
        <f>H71+1</f>
        <v>11</v>
      </c>
    </row>
    <row r="79" spans="1:8" x14ac:dyDescent="0.25">
      <c r="A79" s="452" t="s">
        <v>4837</v>
      </c>
      <c r="B79" s="452" t="s">
        <v>4838</v>
      </c>
      <c r="C79" s="452" t="s">
        <v>4839</v>
      </c>
      <c r="D79" s="452" t="s">
        <v>4840</v>
      </c>
      <c r="E79" s="452" t="s">
        <v>4841</v>
      </c>
      <c r="F79" s="451" t="s">
        <v>4842</v>
      </c>
      <c r="G79" s="452"/>
    </row>
    <row r="80" spans="1:8" x14ac:dyDescent="0.25">
      <c r="A80" s="452"/>
      <c r="B80" s="452"/>
      <c r="C80" s="452"/>
      <c r="D80" s="452"/>
      <c r="E80" s="452"/>
      <c r="F80" s="84" t="s">
        <v>4843</v>
      </c>
      <c r="G80" s="85" t="s">
        <v>4844</v>
      </c>
    </row>
    <row r="81" spans="1:8" x14ac:dyDescent="0.25">
      <c r="A81" s="79" t="s">
        <v>4964</v>
      </c>
      <c r="B81" s="76" t="s">
        <v>4951</v>
      </c>
      <c r="C81" s="192" t="s">
        <v>4966</v>
      </c>
      <c r="D81" s="86">
        <v>177.17</v>
      </c>
      <c r="E81" s="453">
        <f>AVERAGE(D81:D83)</f>
        <v>190.17999999999998</v>
      </c>
      <c r="F81" s="454">
        <f>E81</f>
        <v>190.17999999999998</v>
      </c>
      <c r="G81" s="455" t="s">
        <v>4848</v>
      </c>
    </row>
    <row r="82" spans="1:8" x14ac:dyDescent="0.25">
      <c r="A82" s="79" t="s">
        <v>4992</v>
      </c>
      <c r="B82" s="76" t="s">
        <v>4993</v>
      </c>
      <c r="C82" s="192" t="s">
        <v>4994</v>
      </c>
      <c r="D82" s="86">
        <v>166.29</v>
      </c>
      <c r="E82" s="453"/>
      <c r="F82" s="454"/>
      <c r="G82" s="455"/>
    </row>
    <row r="83" spans="1:8" x14ac:dyDescent="0.25">
      <c r="A83" s="79" t="s">
        <v>4970</v>
      </c>
      <c r="B83" s="76" t="s">
        <v>4971</v>
      </c>
      <c r="C83" s="192" t="s">
        <v>4972</v>
      </c>
      <c r="D83" s="86">
        <v>227.08</v>
      </c>
      <c r="E83" s="453"/>
      <c r="F83" s="454"/>
      <c r="G83" s="455"/>
    </row>
    <row r="84" spans="1:8" x14ac:dyDescent="0.25">
      <c r="A84" s="185" t="s">
        <v>4831</v>
      </c>
      <c r="B84" s="185" t="s">
        <v>4832</v>
      </c>
      <c r="C84" s="450" t="s">
        <v>4833</v>
      </c>
      <c r="D84" s="450"/>
      <c r="E84" s="450"/>
      <c r="F84" s="81" t="s">
        <v>20</v>
      </c>
      <c r="G84" s="185" t="s">
        <v>4835</v>
      </c>
    </row>
    <row r="85" spans="1:8" x14ac:dyDescent="0.25">
      <c r="A85" s="69" t="str">
        <f>"PESQUISA."&amp;H85</f>
        <v>PESQUISA.12</v>
      </c>
      <c r="B85" s="82" t="s">
        <v>4746</v>
      </c>
      <c r="C85" s="456" t="s">
        <v>4803</v>
      </c>
      <c r="D85" s="456"/>
      <c r="E85" s="456"/>
      <c r="F85" s="71" t="s">
        <v>4836</v>
      </c>
      <c r="G85" s="83">
        <f>F88</f>
        <v>216.62666666666667</v>
      </c>
      <c r="H85">
        <f>H78+1</f>
        <v>12</v>
      </c>
    </row>
    <row r="86" spans="1:8" x14ac:dyDescent="0.25">
      <c r="A86" s="452" t="s">
        <v>4837</v>
      </c>
      <c r="B86" s="452" t="s">
        <v>4838</v>
      </c>
      <c r="C86" s="452" t="s">
        <v>4839</v>
      </c>
      <c r="D86" s="452" t="s">
        <v>4840</v>
      </c>
      <c r="E86" s="452" t="s">
        <v>4841</v>
      </c>
      <c r="F86" s="451" t="s">
        <v>4842</v>
      </c>
      <c r="G86" s="452"/>
    </row>
    <row r="87" spans="1:8" x14ac:dyDescent="0.25">
      <c r="A87" s="452"/>
      <c r="B87" s="452"/>
      <c r="C87" s="452"/>
      <c r="D87" s="452"/>
      <c r="E87" s="452"/>
      <c r="F87" s="84" t="s">
        <v>4843</v>
      </c>
      <c r="G87" s="85" t="s">
        <v>4844</v>
      </c>
    </row>
    <row r="88" spans="1:8" x14ac:dyDescent="0.25">
      <c r="A88" s="79" t="s">
        <v>4978</v>
      </c>
      <c r="B88" s="76" t="s">
        <v>4979</v>
      </c>
      <c r="C88" s="192" t="s">
        <v>4980</v>
      </c>
      <c r="D88" s="86">
        <v>229.99</v>
      </c>
      <c r="E88" s="453">
        <f>AVERAGE(D88:D90)</f>
        <v>216.62666666666667</v>
      </c>
      <c r="F88" s="454">
        <f>E88</f>
        <v>216.62666666666667</v>
      </c>
      <c r="G88" s="455" t="s">
        <v>4848</v>
      </c>
    </row>
    <row r="89" spans="1:8" x14ac:dyDescent="0.25">
      <c r="A89" s="79" t="s">
        <v>4964</v>
      </c>
      <c r="B89" s="76" t="s">
        <v>4965</v>
      </c>
      <c r="C89" s="192" t="s">
        <v>4966</v>
      </c>
      <c r="D89" s="86">
        <v>189.9</v>
      </c>
      <c r="E89" s="453"/>
      <c r="F89" s="454"/>
      <c r="G89" s="455"/>
    </row>
    <row r="90" spans="1:8" x14ac:dyDescent="0.25">
      <c r="A90" s="79" t="s">
        <v>4995</v>
      </c>
      <c r="B90" s="76" t="s">
        <v>4996</v>
      </c>
      <c r="C90" s="192" t="s">
        <v>4997</v>
      </c>
      <c r="D90" s="86">
        <v>229.99</v>
      </c>
      <c r="E90" s="453"/>
      <c r="F90" s="454"/>
      <c r="G90" s="455"/>
    </row>
    <row r="91" spans="1:8" x14ac:dyDescent="0.25">
      <c r="A91" s="185" t="s">
        <v>4831</v>
      </c>
      <c r="B91" s="185" t="s">
        <v>4832</v>
      </c>
      <c r="C91" s="450" t="s">
        <v>4833</v>
      </c>
      <c r="D91" s="450"/>
      <c r="E91" s="450"/>
      <c r="F91" s="81" t="s">
        <v>20</v>
      </c>
      <c r="G91" s="185" t="s">
        <v>4835</v>
      </c>
    </row>
    <row r="92" spans="1:8" x14ac:dyDescent="0.25">
      <c r="A92" s="69" t="str">
        <f>"PESQUISA."&amp;H92</f>
        <v>PESQUISA.13</v>
      </c>
      <c r="B92" s="82" t="s">
        <v>4746</v>
      </c>
      <c r="C92" s="456" t="s">
        <v>4751</v>
      </c>
      <c r="D92" s="456"/>
      <c r="E92" s="456"/>
      <c r="F92" s="71" t="s">
        <v>4836</v>
      </c>
      <c r="G92" s="83">
        <f>F95</f>
        <v>2770.6333333333332</v>
      </c>
      <c r="H92">
        <f>H85+1</f>
        <v>13</v>
      </c>
    </row>
    <row r="93" spans="1:8" x14ac:dyDescent="0.25">
      <c r="A93" s="452" t="s">
        <v>4837</v>
      </c>
      <c r="B93" s="452" t="s">
        <v>4838</v>
      </c>
      <c r="C93" s="452" t="s">
        <v>4839</v>
      </c>
      <c r="D93" s="452" t="s">
        <v>4840</v>
      </c>
      <c r="E93" s="452" t="s">
        <v>4841</v>
      </c>
      <c r="F93" s="451" t="s">
        <v>4842</v>
      </c>
      <c r="G93" s="452"/>
    </row>
    <row r="94" spans="1:8" x14ac:dyDescent="0.25">
      <c r="A94" s="452"/>
      <c r="B94" s="452"/>
      <c r="C94" s="452"/>
      <c r="D94" s="452"/>
      <c r="E94" s="452"/>
      <c r="F94" s="84" t="s">
        <v>4843</v>
      </c>
      <c r="G94" s="85" t="s">
        <v>4844</v>
      </c>
    </row>
    <row r="95" spans="1:8" x14ac:dyDescent="0.25">
      <c r="A95" s="79" t="s">
        <v>4995</v>
      </c>
      <c r="B95" s="76" t="s">
        <v>4951</v>
      </c>
      <c r="C95" s="192" t="s">
        <v>4997</v>
      </c>
      <c r="D95" s="86">
        <v>2764</v>
      </c>
      <c r="E95" s="453">
        <f>AVERAGE(D95:D97)</f>
        <v>2770.6333333333332</v>
      </c>
      <c r="F95" s="454">
        <f>E95</f>
        <v>2770.6333333333332</v>
      </c>
      <c r="G95" s="455" t="s">
        <v>4848</v>
      </c>
    </row>
    <row r="96" spans="1:8" x14ac:dyDescent="0.25">
      <c r="A96" s="79" t="s">
        <v>4998</v>
      </c>
      <c r="B96" s="76" t="s">
        <v>4999</v>
      </c>
      <c r="C96" s="192" t="s">
        <v>5000</v>
      </c>
      <c r="D96" s="86">
        <v>2764</v>
      </c>
      <c r="E96" s="453"/>
      <c r="F96" s="454"/>
      <c r="G96" s="455"/>
    </row>
    <row r="97" spans="1:8" x14ac:dyDescent="0.25">
      <c r="A97" s="79" t="s">
        <v>5001</v>
      </c>
      <c r="B97" s="80" t="s">
        <v>4956</v>
      </c>
      <c r="C97" s="192" t="s">
        <v>5002</v>
      </c>
      <c r="D97" s="86">
        <v>2783.9</v>
      </c>
      <c r="E97" s="453"/>
      <c r="F97" s="454"/>
      <c r="G97" s="455"/>
    </row>
    <row r="98" spans="1:8" x14ac:dyDescent="0.25">
      <c r="A98" s="185" t="s">
        <v>4831</v>
      </c>
      <c r="B98" s="185" t="s">
        <v>4832</v>
      </c>
      <c r="C98" s="450" t="s">
        <v>4833</v>
      </c>
      <c r="D98" s="450"/>
      <c r="E98" s="450"/>
      <c r="F98" s="81" t="s">
        <v>20</v>
      </c>
      <c r="G98" s="185" t="s">
        <v>4835</v>
      </c>
    </row>
    <row r="99" spans="1:8" x14ac:dyDescent="0.25">
      <c r="A99" s="69" t="str">
        <f>"PESQUISA."&amp;H99</f>
        <v>PESQUISA.14</v>
      </c>
      <c r="B99" s="82" t="s">
        <v>4746</v>
      </c>
      <c r="C99" s="456" t="s">
        <v>4753</v>
      </c>
      <c r="D99" s="456"/>
      <c r="E99" s="456"/>
      <c r="F99" s="71" t="s">
        <v>4836</v>
      </c>
      <c r="G99" s="83">
        <f>F102</f>
        <v>111.97333333333331</v>
      </c>
      <c r="H99">
        <f>H92+1</f>
        <v>14</v>
      </c>
    </row>
    <row r="100" spans="1:8" x14ac:dyDescent="0.25">
      <c r="A100" s="452" t="s">
        <v>4837</v>
      </c>
      <c r="B100" s="452" t="s">
        <v>4838</v>
      </c>
      <c r="C100" s="452" t="s">
        <v>4839</v>
      </c>
      <c r="D100" s="452" t="s">
        <v>4840</v>
      </c>
      <c r="E100" s="452" t="s">
        <v>4841</v>
      </c>
      <c r="F100" s="451" t="s">
        <v>4842</v>
      </c>
      <c r="G100" s="452"/>
    </row>
    <row r="101" spans="1:8" x14ac:dyDescent="0.25">
      <c r="A101" s="452"/>
      <c r="B101" s="452"/>
      <c r="C101" s="452"/>
      <c r="D101" s="452"/>
      <c r="E101" s="452"/>
      <c r="F101" s="84" t="s">
        <v>4843</v>
      </c>
      <c r="G101" s="85" t="s">
        <v>4844</v>
      </c>
    </row>
    <row r="102" spans="1:8" x14ac:dyDescent="0.25">
      <c r="A102" s="79" t="s">
        <v>5003</v>
      </c>
      <c r="B102" s="76" t="s">
        <v>5004</v>
      </c>
      <c r="C102" s="192" t="s">
        <v>5005</v>
      </c>
      <c r="D102" s="86">
        <v>42</v>
      </c>
      <c r="E102" s="453">
        <f>AVERAGE(D102:D104)</f>
        <v>111.97333333333331</v>
      </c>
      <c r="F102" s="454">
        <f>E102</f>
        <v>111.97333333333331</v>
      </c>
      <c r="G102" s="455" t="s">
        <v>4848</v>
      </c>
    </row>
    <row r="103" spans="1:8" x14ac:dyDescent="0.25">
      <c r="A103" s="79" t="s">
        <v>5006</v>
      </c>
      <c r="B103" s="76" t="s">
        <v>5007</v>
      </c>
      <c r="C103" s="192" t="s">
        <v>5008</v>
      </c>
      <c r="D103" s="86">
        <v>122</v>
      </c>
      <c r="E103" s="453"/>
      <c r="F103" s="454"/>
      <c r="G103" s="455"/>
    </row>
    <row r="104" spans="1:8" x14ac:dyDescent="0.25">
      <c r="A104" s="79" t="s">
        <v>5009</v>
      </c>
      <c r="B104" s="80" t="s">
        <v>5010</v>
      </c>
      <c r="C104" s="192" t="s">
        <v>5011</v>
      </c>
      <c r="D104" s="86">
        <v>171.92</v>
      </c>
      <c r="E104" s="453"/>
      <c r="F104" s="454"/>
      <c r="G104" s="455"/>
    </row>
    <row r="105" spans="1:8" x14ac:dyDescent="0.25">
      <c r="A105" s="185" t="s">
        <v>4831</v>
      </c>
      <c r="B105" s="185" t="s">
        <v>4832</v>
      </c>
      <c r="C105" s="450" t="s">
        <v>4833</v>
      </c>
      <c r="D105" s="450"/>
      <c r="E105" s="450"/>
      <c r="F105" s="81" t="s">
        <v>20</v>
      </c>
      <c r="G105" s="185" t="s">
        <v>4835</v>
      </c>
    </row>
    <row r="106" spans="1:8" x14ac:dyDescent="0.25">
      <c r="A106" s="69" t="str">
        <f>"PESQUISA."&amp;H106</f>
        <v>PESQUISA.15</v>
      </c>
      <c r="B106" s="82" t="s">
        <v>4746</v>
      </c>
      <c r="C106" s="456" t="s">
        <v>4755</v>
      </c>
      <c r="D106" s="456"/>
      <c r="E106" s="456"/>
      <c r="F106" s="71" t="s">
        <v>4836</v>
      </c>
      <c r="G106" s="83">
        <f>F109</f>
        <v>44</v>
      </c>
      <c r="H106">
        <f>H99+1</f>
        <v>15</v>
      </c>
    </row>
    <row r="107" spans="1:8" x14ac:dyDescent="0.25">
      <c r="A107" s="452" t="s">
        <v>4837</v>
      </c>
      <c r="B107" s="452" t="s">
        <v>4838</v>
      </c>
      <c r="C107" s="452" t="s">
        <v>4839</v>
      </c>
      <c r="D107" s="452" t="s">
        <v>4840</v>
      </c>
      <c r="E107" s="452" t="s">
        <v>4841</v>
      </c>
      <c r="F107" s="451" t="s">
        <v>4842</v>
      </c>
      <c r="G107" s="452"/>
    </row>
    <row r="108" spans="1:8" x14ac:dyDescent="0.25">
      <c r="A108" s="452"/>
      <c r="B108" s="452"/>
      <c r="C108" s="452"/>
      <c r="D108" s="452"/>
      <c r="E108" s="452"/>
      <c r="F108" s="84" t="s">
        <v>4843</v>
      </c>
      <c r="G108" s="85" t="s">
        <v>4844</v>
      </c>
    </row>
    <row r="109" spans="1:8" x14ac:dyDescent="0.25">
      <c r="A109" s="79" t="s">
        <v>5012</v>
      </c>
      <c r="B109" s="76" t="s">
        <v>5013</v>
      </c>
      <c r="C109" s="192" t="s">
        <v>5014</v>
      </c>
      <c r="D109" s="86">
        <v>88.32</v>
      </c>
      <c r="E109" s="453">
        <f>AVERAGE(D109:D111)</f>
        <v>44</v>
      </c>
      <c r="F109" s="454">
        <f>E109</f>
        <v>44</v>
      </c>
      <c r="G109" s="455" t="s">
        <v>4848</v>
      </c>
    </row>
    <row r="110" spans="1:8" x14ac:dyDescent="0.25">
      <c r="A110" s="79" t="s">
        <v>5006</v>
      </c>
      <c r="B110" s="76" t="s">
        <v>5007</v>
      </c>
      <c r="C110" s="192" t="s">
        <v>5008</v>
      </c>
      <c r="D110" s="86">
        <v>20.2</v>
      </c>
      <c r="E110" s="453"/>
      <c r="F110" s="454"/>
      <c r="G110" s="455"/>
    </row>
    <row r="111" spans="1:8" x14ac:dyDescent="0.25">
      <c r="A111" s="79" t="s">
        <v>5012</v>
      </c>
      <c r="B111" s="80" t="s">
        <v>5013</v>
      </c>
      <c r="C111" s="192" t="s">
        <v>5014</v>
      </c>
      <c r="D111" s="86">
        <v>23.48</v>
      </c>
      <c r="E111" s="453"/>
      <c r="F111" s="454"/>
      <c r="G111" s="455"/>
    </row>
    <row r="112" spans="1:8" x14ac:dyDescent="0.25">
      <c r="A112" s="185" t="s">
        <v>4831</v>
      </c>
      <c r="B112" s="185" t="s">
        <v>4832</v>
      </c>
      <c r="C112" s="450" t="s">
        <v>4833</v>
      </c>
      <c r="D112" s="450"/>
      <c r="E112" s="450"/>
      <c r="F112" s="81" t="s">
        <v>20</v>
      </c>
      <c r="G112" s="185" t="s">
        <v>4835</v>
      </c>
    </row>
    <row r="113" spans="1:8" x14ac:dyDescent="0.25">
      <c r="A113" s="69" t="str">
        <f>"PESQUISA."&amp;H113</f>
        <v>PESQUISA.16</v>
      </c>
      <c r="B113" s="82" t="s">
        <v>4746</v>
      </c>
      <c r="C113" s="456" t="s">
        <v>4810</v>
      </c>
      <c r="D113" s="456"/>
      <c r="E113" s="456"/>
      <c r="F113" s="71" t="s">
        <v>4836</v>
      </c>
      <c r="G113" s="83">
        <f>F116</f>
        <v>591.5333333333333</v>
      </c>
      <c r="H113">
        <f>H106+1</f>
        <v>16</v>
      </c>
    </row>
    <row r="114" spans="1:8" x14ac:dyDescent="0.25">
      <c r="A114" s="452" t="s">
        <v>4837</v>
      </c>
      <c r="B114" s="452" t="s">
        <v>4838</v>
      </c>
      <c r="C114" s="452" t="s">
        <v>4839</v>
      </c>
      <c r="D114" s="452" t="s">
        <v>4840</v>
      </c>
      <c r="E114" s="452" t="s">
        <v>4841</v>
      </c>
      <c r="F114" s="451" t="s">
        <v>4842</v>
      </c>
      <c r="G114" s="452"/>
    </row>
    <row r="115" spans="1:8" x14ac:dyDescent="0.25">
      <c r="A115" s="452"/>
      <c r="B115" s="452"/>
      <c r="C115" s="452"/>
      <c r="D115" s="452"/>
      <c r="E115" s="452"/>
      <c r="F115" s="84" t="s">
        <v>4843</v>
      </c>
      <c r="G115" s="85" t="s">
        <v>4844</v>
      </c>
    </row>
    <row r="116" spans="1:8" x14ac:dyDescent="0.25">
      <c r="A116" s="79" t="s">
        <v>5021</v>
      </c>
      <c r="B116" s="76" t="s">
        <v>5022</v>
      </c>
      <c r="C116" s="192" t="s">
        <v>5023</v>
      </c>
      <c r="D116" s="86">
        <v>341</v>
      </c>
      <c r="E116" s="453">
        <f>AVERAGE(D116:D118)</f>
        <v>591.5333333333333</v>
      </c>
      <c r="F116" s="454">
        <f>E116</f>
        <v>591.5333333333333</v>
      </c>
      <c r="G116" s="455" t="s">
        <v>4848</v>
      </c>
    </row>
    <row r="117" spans="1:8" x14ac:dyDescent="0.25">
      <c r="A117" s="79" t="s">
        <v>5024</v>
      </c>
      <c r="B117" s="76" t="s">
        <v>5017</v>
      </c>
      <c r="C117" s="192" t="s">
        <v>5018</v>
      </c>
      <c r="D117" s="86">
        <v>563.4</v>
      </c>
      <c r="E117" s="453"/>
      <c r="F117" s="454"/>
      <c r="G117" s="455"/>
    </row>
    <row r="118" spans="1:8" x14ac:dyDescent="0.25">
      <c r="A118" s="79" t="s">
        <v>5012</v>
      </c>
      <c r="B118" s="80" t="s">
        <v>5025</v>
      </c>
      <c r="C118" s="192" t="s">
        <v>5014</v>
      </c>
      <c r="D118" s="86">
        <v>870.2</v>
      </c>
      <c r="E118" s="453"/>
      <c r="F118" s="454"/>
      <c r="G118" s="455"/>
    </row>
    <row r="119" spans="1:8" x14ac:dyDescent="0.25">
      <c r="A119" s="185" t="s">
        <v>4831</v>
      </c>
      <c r="B119" s="185" t="s">
        <v>4832</v>
      </c>
      <c r="C119" s="457" t="s">
        <v>4833</v>
      </c>
      <c r="D119" s="458"/>
      <c r="E119" s="459"/>
      <c r="F119" s="81" t="s">
        <v>20</v>
      </c>
      <c r="G119" s="185" t="s">
        <v>4835</v>
      </c>
    </row>
    <row r="120" spans="1:8" x14ac:dyDescent="0.25">
      <c r="A120" s="69" t="str">
        <f>"PESQUISA."&amp;H120</f>
        <v>PESQUISA.17</v>
      </c>
      <c r="B120" s="82" t="s">
        <v>4746</v>
      </c>
      <c r="C120" s="456" t="s">
        <v>4758</v>
      </c>
      <c r="D120" s="456"/>
      <c r="E120" s="456"/>
      <c r="F120" s="71" t="s">
        <v>4836</v>
      </c>
      <c r="G120" s="83">
        <f>F123</f>
        <v>23.096666666666668</v>
      </c>
      <c r="H120">
        <f>H113+1</f>
        <v>17</v>
      </c>
    </row>
    <row r="121" spans="1:8" x14ac:dyDescent="0.25">
      <c r="A121" s="452" t="s">
        <v>4837</v>
      </c>
      <c r="B121" s="452" t="s">
        <v>4838</v>
      </c>
      <c r="C121" s="452" t="s">
        <v>4839</v>
      </c>
      <c r="D121" s="452" t="s">
        <v>4840</v>
      </c>
      <c r="E121" s="452" t="s">
        <v>4841</v>
      </c>
      <c r="F121" s="451" t="s">
        <v>4842</v>
      </c>
      <c r="G121" s="452"/>
    </row>
    <row r="122" spans="1:8" x14ac:dyDescent="0.25">
      <c r="A122" s="452"/>
      <c r="B122" s="452"/>
      <c r="C122" s="452"/>
      <c r="D122" s="452"/>
      <c r="E122" s="452"/>
      <c r="F122" s="84" t="s">
        <v>4843</v>
      </c>
      <c r="G122" s="85" t="s">
        <v>4844</v>
      </c>
    </row>
    <row r="123" spans="1:8" x14ac:dyDescent="0.25">
      <c r="A123" s="79" t="s">
        <v>5019</v>
      </c>
      <c r="B123" s="76" t="s">
        <v>4951</v>
      </c>
      <c r="C123" s="192" t="s">
        <v>5020</v>
      </c>
      <c r="D123" s="86">
        <v>20.61</v>
      </c>
      <c r="E123" s="453">
        <f>AVERAGE(D123:D125)</f>
        <v>23.096666666666668</v>
      </c>
      <c r="F123" s="454">
        <f>E123</f>
        <v>23.096666666666668</v>
      </c>
      <c r="G123" s="455" t="s">
        <v>4848</v>
      </c>
    </row>
    <row r="124" spans="1:8" x14ac:dyDescent="0.25">
      <c r="A124" s="79" t="s">
        <v>5026</v>
      </c>
      <c r="B124" s="76" t="s">
        <v>4993</v>
      </c>
      <c r="C124" s="192" t="s">
        <v>5027</v>
      </c>
      <c r="D124" s="86">
        <v>29.76</v>
      </c>
      <c r="E124" s="453"/>
      <c r="F124" s="454"/>
      <c r="G124" s="455"/>
    </row>
    <row r="125" spans="1:8" x14ac:dyDescent="0.25">
      <c r="A125" s="79" t="s">
        <v>4964</v>
      </c>
      <c r="B125" s="80" t="s">
        <v>4965</v>
      </c>
      <c r="C125" s="192" t="s">
        <v>4973</v>
      </c>
      <c r="D125" s="86">
        <v>18.920000000000002</v>
      </c>
      <c r="E125" s="453"/>
      <c r="F125" s="454"/>
      <c r="G125" s="455"/>
    </row>
    <row r="126" spans="1:8" x14ac:dyDescent="0.25">
      <c r="A126" s="185" t="s">
        <v>4831</v>
      </c>
      <c r="B126" s="185" t="s">
        <v>4832</v>
      </c>
      <c r="C126" s="450" t="s">
        <v>4833</v>
      </c>
      <c r="D126" s="450"/>
      <c r="E126" s="450"/>
      <c r="F126" s="81" t="s">
        <v>20</v>
      </c>
      <c r="G126" s="185" t="s">
        <v>4835</v>
      </c>
    </row>
    <row r="127" spans="1:8" x14ac:dyDescent="0.25">
      <c r="A127" s="69" t="str">
        <f>"PESQUISA."&amp;H127</f>
        <v>PESQUISA.18</v>
      </c>
      <c r="B127" s="82" t="s">
        <v>4746</v>
      </c>
      <c r="C127" s="456" t="s">
        <v>4811</v>
      </c>
      <c r="D127" s="456"/>
      <c r="E127" s="456"/>
      <c r="F127" s="71" t="s">
        <v>4836</v>
      </c>
      <c r="G127" s="83">
        <f>F130</f>
        <v>6.1000000000000005</v>
      </c>
      <c r="H127">
        <f>H120+1</f>
        <v>18</v>
      </c>
    </row>
    <row r="128" spans="1:8" x14ac:dyDescent="0.25">
      <c r="A128" s="452" t="s">
        <v>4837</v>
      </c>
      <c r="B128" s="452" t="s">
        <v>4838</v>
      </c>
      <c r="C128" s="452" t="s">
        <v>4839</v>
      </c>
      <c r="D128" s="452" t="s">
        <v>4840</v>
      </c>
      <c r="E128" s="452" t="s">
        <v>4841</v>
      </c>
      <c r="F128" s="451" t="s">
        <v>4842</v>
      </c>
      <c r="G128" s="452"/>
    </row>
    <row r="129" spans="1:8" x14ac:dyDescent="0.25">
      <c r="A129" s="452"/>
      <c r="B129" s="452"/>
      <c r="C129" s="452"/>
      <c r="D129" s="452"/>
      <c r="E129" s="452"/>
      <c r="F129" s="84" t="s">
        <v>4843</v>
      </c>
      <c r="G129" s="85" t="s">
        <v>4844</v>
      </c>
    </row>
    <row r="130" spans="1:8" x14ac:dyDescent="0.25">
      <c r="A130" s="79" t="s">
        <v>5028</v>
      </c>
      <c r="B130" s="76" t="s">
        <v>5029</v>
      </c>
      <c r="C130" s="192" t="s">
        <v>5030</v>
      </c>
      <c r="D130" s="86">
        <v>4.7</v>
      </c>
      <c r="E130" s="453">
        <f>AVERAGE(D130:D132)</f>
        <v>6.1000000000000005</v>
      </c>
      <c r="F130" s="454">
        <f>E130</f>
        <v>6.1000000000000005</v>
      </c>
      <c r="G130" s="455" t="s">
        <v>4848</v>
      </c>
    </row>
    <row r="131" spans="1:8" x14ac:dyDescent="0.25">
      <c r="A131" s="79" t="s">
        <v>5031</v>
      </c>
      <c r="B131" s="76" t="s">
        <v>5032</v>
      </c>
      <c r="C131" s="192" t="s">
        <v>4980</v>
      </c>
      <c r="D131" s="86">
        <v>8.99</v>
      </c>
      <c r="E131" s="453"/>
      <c r="F131" s="454"/>
      <c r="G131" s="455"/>
    </row>
    <row r="132" spans="1:8" x14ac:dyDescent="0.25">
      <c r="A132" s="79" t="s">
        <v>4975</v>
      </c>
      <c r="B132" s="80" t="s">
        <v>4976</v>
      </c>
      <c r="C132" s="192" t="s">
        <v>4977</v>
      </c>
      <c r="D132" s="86">
        <v>4.6100000000000003</v>
      </c>
      <c r="E132" s="453"/>
      <c r="F132" s="454"/>
      <c r="G132" s="455"/>
    </row>
    <row r="133" spans="1:8" x14ac:dyDescent="0.25">
      <c r="A133" s="185" t="s">
        <v>4831</v>
      </c>
      <c r="B133" s="185" t="s">
        <v>4832</v>
      </c>
      <c r="C133" s="450" t="s">
        <v>4833</v>
      </c>
      <c r="D133" s="450"/>
      <c r="E133" s="450"/>
      <c r="F133" s="81" t="s">
        <v>20</v>
      </c>
      <c r="G133" s="185" t="s">
        <v>4835</v>
      </c>
    </row>
    <row r="134" spans="1:8" x14ac:dyDescent="0.25">
      <c r="A134" s="69" t="str">
        <f>"PESQUISA."&amp;H134</f>
        <v>PESQUISA.19</v>
      </c>
      <c r="B134" s="82" t="s">
        <v>4746</v>
      </c>
      <c r="C134" s="456" t="s">
        <v>4813</v>
      </c>
      <c r="D134" s="456"/>
      <c r="E134" s="456"/>
      <c r="F134" s="71" t="s">
        <v>4836</v>
      </c>
      <c r="G134" s="83">
        <f>F137</f>
        <v>7.4733333333333336</v>
      </c>
      <c r="H134">
        <f>H127+1</f>
        <v>19</v>
      </c>
    </row>
    <row r="135" spans="1:8" x14ac:dyDescent="0.25">
      <c r="A135" s="452" t="s">
        <v>4837</v>
      </c>
      <c r="B135" s="452" t="s">
        <v>4838</v>
      </c>
      <c r="C135" s="452" t="s">
        <v>4839</v>
      </c>
      <c r="D135" s="452" t="s">
        <v>4840</v>
      </c>
      <c r="E135" s="452" t="s">
        <v>4841</v>
      </c>
      <c r="F135" s="451" t="s">
        <v>4842</v>
      </c>
      <c r="G135" s="452"/>
    </row>
    <row r="136" spans="1:8" x14ac:dyDescent="0.25">
      <c r="A136" s="452"/>
      <c r="B136" s="452"/>
      <c r="C136" s="452"/>
      <c r="D136" s="452"/>
      <c r="E136" s="452"/>
      <c r="F136" s="84" t="s">
        <v>4843</v>
      </c>
      <c r="G136" s="85" t="s">
        <v>4844</v>
      </c>
    </row>
    <row r="137" spans="1:8" x14ac:dyDescent="0.25">
      <c r="A137" s="79" t="s">
        <v>5033</v>
      </c>
      <c r="B137" s="76" t="s">
        <v>5034</v>
      </c>
      <c r="C137" s="192" t="s">
        <v>5035</v>
      </c>
      <c r="D137" s="86">
        <v>6.8</v>
      </c>
      <c r="E137" s="453">
        <f>AVERAGE(D137:D139)</f>
        <v>7.4733333333333336</v>
      </c>
      <c r="F137" s="454">
        <f>E137</f>
        <v>7.4733333333333336</v>
      </c>
      <c r="G137" s="455" t="s">
        <v>4848</v>
      </c>
    </row>
    <row r="138" spans="1:8" x14ac:dyDescent="0.25">
      <c r="A138" s="79" t="s">
        <v>4975</v>
      </c>
      <c r="B138" s="76" t="s">
        <v>4976</v>
      </c>
      <c r="C138" s="192" t="s">
        <v>4977</v>
      </c>
      <c r="D138" s="86">
        <v>8.6300000000000008</v>
      </c>
      <c r="E138" s="453"/>
      <c r="F138" s="454"/>
      <c r="G138" s="455"/>
    </row>
    <row r="139" spans="1:8" x14ac:dyDescent="0.25">
      <c r="A139" s="79" t="s">
        <v>5036</v>
      </c>
      <c r="B139" s="80" t="s">
        <v>5037</v>
      </c>
      <c r="C139" s="192" t="s">
        <v>5038</v>
      </c>
      <c r="D139" s="86">
        <v>6.99</v>
      </c>
      <c r="E139" s="453"/>
      <c r="F139" s="454"/>
      <c r="G139" s="455"/>
    </row>
    <row r="140" spans="1:8" x14ac:dyDescent="0.25">
      <c r="A140" s="185" t="s">
        <v>4831</v>
      </c>
      <c r="B140" s="185" t="s">
        <v>4832</v>
      </c>
      <c r="C140" s="450" t="s">
        <v>4833</v>
      </c>
      <c r="D140" s="450"/>
      <c r="E140" s="450"/>
      <c r="F140" s="81" t="s">
        <v>20</v>
      </c>
      <c r="G140" s="185" t="s">
        <v>4835</v>
      </c>
    </row>
    <row r="141" spans="1:8" x14ac:dyDescent="0.25">
      <c r="A141" s="69" t="str">
        <f>"PESQUISA."&amp;H141</f>
        <v>PESQUISA.20</v>
      </c>
      <c r="B141" s="82" t="s">
        <v>4746</v>
      </c>
      <c r="C141" s="456" t="s">
        <v>4815</v>
      </c>
      <c r="D141" s="456"/>
      <c r="E141" s="456"/>
      <c r="F141" s="71" t="s">
        <v>4836</v>
      </c>
      <c r="G141" s="83">
        <f>F144</f>
        <v>27.22</v>
      </c>
      <c r="H141">
        <f>H134+1</f>
        <v>20</v>
      </c>
    </row>
    <row r="142" spans="1:8" x14ac:dyDescent="0.25">
      <c r="A142" s="452" t="s">
        <v>4837</v>
      </c>
      <c r="B142" s="452" t="s">
        <v>4838</v>
      </c>
      <c r="C142" s="452" t="s">
        <v>4839</v>
      </c>
      <c r="D142" s="452" t="s">
        <v>4840</v>
      </c>
      <c r="E142" s="452" t="s">
        <v>4841</v>
      </c>
      <c r="F142" s="451" t="s">
        <v>4842</v>
      </c>
      <c r="G142" s="452"/>
    </row>
    <row r="143" spans="1:8" x14ac:dyDescent="0.25">
      <c r="A143" s="452"/>
      <c r="B143" s="452"/>
      <c r="C143" s="452"/>
      <c r="D143" s="452"/>
      <c r="E143" s="452"/>
      <c r="F143" s="84" t="s">
        <v>4843</v>
      </c>
      <c r="G143" s="85" t="s">
        <v>4844</v>
      </c>
    </row>
    <row r="144" spans="1:8" x14ac:dyDescent="0.25">
      <c r="A144" s="79" t="s">
        <v>5028</v>
      </c>
      <c r="B144" s="76" t="s">
        <v>5029</v>
      </c>
      <c r="C144" s="192" t="s">
        <v>5030</v>
      </c>
      <c r="D144" s="86">
        <v>24.9</v>
      </c>
      <c r="E144" s="453">
        <f>AVERAGE(D144:D146)</f>
        <v>27.22</v>
      </c>
      <c r="F144" s="454">
        <f>E144</f>
        <v>27.22</v>
      </c>
      <c r="G144" s="455" t="s">
        <v>4848</v>
      </c>
    </row>
    <row r="145" spans="1:8" x14ac:dyDescent="0.25">
      <c r="A145" s="79" t="s">
        <v>5012</v>
      </c>
      <c r="B145" s="76" t="s">
        <v>5013</v>
      </c>
      <c r="C145" s="192" t="s">
        <v>5014</v>
      </c>
      <c r="D145" s="86">
        <v>23.58</v>
      </c>
      <c r="E145" s="453"/>
      <c r="F145" s="454"/>
      <c r="G145" s="455"/>
    </row>
    <row r="146" spans="1:8" x14ac:dyDescent="0.25">
      <c r="A146" s="79" t="s">
        <v>5012</v>
      </c>
      <c r="B146" s="80" t="s">
        <v>5013</v>
      </c>
      <c r="C146" s="192" t="s">
        <v>5014</v>
      </c>
      <c r="D146" s="86">
        <v>33.18</v>
      </c>
      <c r="E146" s="453"/>
      <c r="F146" s="454"/>
      <c r="G146" s="455"/>
    </row>
    <row r="147" spans="1:8" x14ac:dyDescent="0.25">
      <c r="A147" s="185" t="s">
        <v>4831</v>
      </c>
      <c r="B147" s="185" t="s">
        <v>4832</v>
      </c>
      <c r="C147" s="450" t="s">
        <v>4833</v>
      </c>
      <c r="D147" s="450"/>
      <c r="E147" s="450"/>
      <c r="F147" s="81" t="s">
        <v>20</v>
      </c>
      <c r="G147" s="185" t="s">
        <v>4835</v>
      </c>
    </row>
    <row r="148" spans="1:8" x14ac:dyDescent="0.25">
      <c r="A148" s="69" t="str">
        <f>"PESQUISA."&amp;H148</f>
        <v>PESQUISA.21</v>
      </c>
      <c r="B148" s="82" t="s">
        <v>4746</v>
      </c>
      <c r="C148" s="456" t="s">
        <v>4816</v>
      </c>
      <c r="D148" s="456"/>
      <c r="E148" s="456"/>
      <c r="F148" s="71" t="s">
        <v>4836</v>
      </c>
      <c r="G148" s="83">
        <f>F151</f>
        <v>11.846666666666666</v>
      </c>
      <c r="H148">
        <f>H141+1</f>
        <v>21</v>
      </c>
    </row>
    <row r="149" spans="1:8" x14ac:dyDescent="0.25">
      <c r="A149" s="452" t="s">
        <v>4837</v>
      </c>
      <c r="B149" s="452" t="s">
        <v>4838</v>
      </c>
      <c r="C149" s="452" t="s">
        <v>4839</v>
      </c>
      <c r="D149" s="452" t="s">
        <v>4840</v>
      </c>
      <c r="E149" s="452" t="s">
        <v>4841</v>
      </c>
      <c r="F149" s="451" t="s">
        <v>4842</v>
      </c>
      <c r="G149" s="452"/>
    </row>
    <row r="150" spans="1:8" x14ac:dyDescent="0.25">
      <c r="A150" s="452"/>
      <c r="B150" s="452"/>
      <c r="C150" s="452"/>
      <c r="D150" s="452"/>
      <c r="E150" s="452"/>
      <c r="F150" s="84" t="s">
        <v>4843</v>
      </c>
      <c r="G150" s="85" t="s">
        <v>4844</v>
      </c>
    </row>
    <row r="151" spans="1:8" x14ac:dyDescent="0.25">
      <c r="A151" s="79" t="s">
        <v>5170</v>
      </c>
      <c r="B151" s="76" t="s">
        <v>5171</v>
      </c>
      <c r="C151" s="250" t="s">
        <v>5169</v>
      </c>
      <c r="D151" s="86">
        <v>11.9</v>
      </c>
      <c r="E151" s="453">
        <f>AVERAGE(D151:D153)</f>
        <v>11.846666666666666</v>
      </c>
      <c r="F151" s="454">
        <f>E151</f>
        <v>11.846666666666666</v>
      </c>
      <c r="G151" s="455" t="s">
        <v>4848</v>
      </c>
    </row>
    <row r="152" spans="1:8" x14ac:dyDescent="0.25">
      <c r="A152" s="79" t="s">
        <v>5173</v>
      </c>
      <c r="B152" s="76" t="s">
        <v>5053</v>
      </c>
      <c r="C152" s="250" t="s">
        <v>5172</v>
      </c>
      <c r="D152" s="86">
        <v>7.64</v>
      </c>
      <c r="E152" s="453"/>
      <c r="F152" s="454"/>
      <c r="G152" s="455"/>
    </row>
    <row r="153" spans="1:8" x14ac:dyDescent="0.25">
      <c r="A153" s="79" t="s">
        <v>5175</v>
      </c>
      <c r="B153" s="80" t="s">
        <v>5176</v>
      </c>
      <c r="C153" s="250" t="s">
        <v>5174</v>
      </c>
      <c r="D153" s="86">
        <v>16</v>
      </c>
      <c r="E153" s="453"/>
      <c r="F153" s="454"/>
      <c r="G153" s="455"/>
    </row>
    <row r="154" spans="1:8" x14ac:dyDescent="0.25">
      <c r="A154" s="185" t="s">
        <v>4831</v>
      </c>
      <c r="B154" s="185" t="s">
        <v>4832</v>
      </c>
      <c r="C154" s="450" t="s">
        <v>4833</v>
      </c>
      <c r="D154" s="450"/>
      <c r="E154" s="450"/>
      <c r="F154" s="81" t="s">
        <v>20</v>
      </c>
      <c r="G154" s="185" t="s">
        <v>4835</v>
      </c>
    </row>
    <row r="155" spans="1:8" x14ac:dyDescent="0.25">
      <c r="A155" s="69" t="str">
        <f>"PESQUISA."&amp;H155</f>
        <v>PESQUISA.22</v>
      </c>
      <c r="B155" s="82" t="s">
        <v>4746</v>
      </c>
      <c r="C155" s="456" t="s">
        <v>4817</v>
      </c>
      <c r="D155" s="456"/>
      <c r="E155" s="456"/>
      <c r="F155" s="71" t="s">
        <v>4836</v>
      </c>
      <c r="G155" s="83">
        <f>F158</f>
        <v>152.89000000000001</v>
      </c>
      <c r="H155">
        <f>H148+1</f>
        <v>22</v>
      </c>
    </row>
    <row r="156" spans="1:8" x14ac:dyDescent="0.25">
      <c r="A156" s="452" t="s">
        <v>4837</v>
      </c>
      <c r="B156" s="452" t="s">
        <v>4838</v>
      </c>
      <c r="C156" s="452" t="s">
        <v>4839</v>
      </c>
      <c r="D156" s="452" t="s">
        <v>4840</v>
      </c>
      <c r="E156" s="452" t="s">
        <v>4841</v>
      </c>
      <c r="F156" s="451" t="s">
        <v>4842</v>
      </c>
      <c r="G156" s="452"/>
    </row>
    <row r="157" spans="1:8" x14ac:dyDescent="0.25">
      <c r="A157" s="452"/>
      <c r="B157" s="452"/>
      <c r="C157" s="452"/>
      <c r="D157" s="452"/>
      <c r="E157" s="452"/>
      <c r="F157" s="84" t="s">
        <v>4843</v>
      </c>
      <c r="G157" s="85" t="s">
        <v>4844</v>
      </c>
    </row>
    <row r="158" spans="1:8" x14ac:dyDescent="0.25">
      <c r="A158" s="79" t="s">
        <v>4958</v>
      </c>
      <c r="B158" s="76" t="s">
        <v>4959</v>
      </c>
      <c r="C158" s="192" t="s">
        <v>4960</v>
      </c>
      <c r="D158" s="86">
        <v>119.9</v>
      </c>
      <c r="E158" s="453">
        <f>AVERAGE(D158:D160)</f>
        <v>152.89000000000001</v>
      </c>
      <c r="F158" s="454">
        <f>E158</f>
        <v>152.89000000000001</v>
      </c>
      <c r="G158" s="455" t="s">
        <v>4848</v>
      </c>
    </row>
    <row r="159" spans="1:8" x14ac:dyDescent="0.25">
      <c r="A159" s="79" t="s">
        <v>4998</v>
      </c>
      <c r="B159" s="76" t="s">
        <v>4999</v>
      </c>
      <c r="C159" s="192" t="s">
        <v>5000</v>
      </c>
      <c r="D159" s="86">
        <v>114.9</v>
      </c>
      <c r="E159" s="453"/>
      <c r="F159" s="454"/>
      <c r="G159" s="455"/>
    </row>
    <row r="160" spans="1:8" x14ac:dyDescent="0.25">
      <c r="A160" s="79" t="s">
        <v>4970</v>
      </c>
      <c r="B160" s="76" t="s">
        <v>4971</v>
      </c>
      <c r="C160" s="193" t="s">
        <v>4972</v>
      </c>
      <c r="D160" s="86">
        <v>223.87</v>
      </c>
      <c r="E160" s="453"/>
      <c r="F160" s="454"/>
      <c r="G160" s="455"/>
    </row>
    <row r="161" spans="1:8" x14ac:dyDescent="0.25">
      <c r="A161" s="185" t="s">
        <v>4831</v>
      </c>
      <c r="B161" s="185" t="s">
        <v>4832</v>
      </c>
      <c r="C161" s="450" t="s">
        <v>4833</v>
      </c>
      <c r="D161" s="450"/>
      <c r="E161" s="450"/>
      <c r="F161" s="81" t="s">
        <v>20</v>
      </c>
      <c r="G161" s="185" t="s">
        <v>4835</v>
      </c>
    </row>
    <row r="162" spans="1:8" ht="21.75" customHeight="1" x14ac:dyDescent="0.25">
      <c r="A162" s="69" t="str">
        <f>"PESQUISA."&amp;H162</f>
        <v>PESQUISA.23</v>
      </c>
      <c r="B162" s="82" t="s">
        <v>4746</v>
      </c>
      <c r="C162" s="456" t="s">
        <v>5040</v>
      </c>
      <c r="D162" s="456"/>
      <c r="E162" s="456"/>
      <c r="F162" s="71" t="s">
        <v>4836</v>
      </c>
      <c r="G162" s="83">
        <f>F165</f>
        <v>226.5</v>
      </c>
      <c r="H162">
        <f>H155+1</f>
        <v>23</v>
      </c>
    </row>
    <row r="163" spans="1:8" x14ac:dyDescent="0.25">
      <c r="A163" s="452" t="s">
        <v>4837</v>
      </c>
      <c r="B163" s="452" t="s">
        <v>4838</v>
      </c>
      <c r="C163" s="452" t="s">
        <v>4839</v>
      </c>
      <c r="D163" s="452" t="s">
        <v>4840</v>
      </c>
      <c r="E163" s="452" t="s">
        <v>4841</v>
      </c>
      <c r="F163" s="451" t="s">
        <v>4842</v>
      </c>
      <c r="G163" s="452"/>
    </row>
    <row r="164" spans="1:8" x14ac:dyDescent="0.25">
      <c r="A164" s="452"/>
      <c r="B164" s="452"/>
      <c r="C164" s="452"/>
      <c r="D164" s="452"/>
      <c r="E164" s="452"/>
      <c r="F164" s="84" t="s">
        <v>4843</v>
      </c>
      <c r="G164" s="85" t="s">
        <v>4844</v>
      </c>
    </row>
    <row r="165" spans="1:8" x14ac:dyDescent="0.25">
      <c r="A165" s="79" t="s">
        <v>5041</v>
      </c>
      <c r="B165" s="76" t="s">
        <v>5042</v>
      </c>
      <c r="C165" s="192" t="s">
        <v>5043</v>
      </c>
      <c r="D165" s="86">
        <v>226.5</v>
      </c>
      <c r="E165" s="453">
        <f>AVERAGE(D165:D167)</f>
        <v>226.5</v>
      </c>
      <c r="F165" s="454">
        <f>E165</f>
        <v>226.5</v>
      </c>
      <c r="G165" s="455" t="s">
        <v>4848</v>
      </c>
    </row>
    <row r="166" spans="1:8" x14ac:dyDescent="0.25">
      <c r="A166" s="79"/>
      <c r="B166" s="76"/>
      <c r="C166" s="192"/>
      <c r="D166" s="86"/>
      <c r="E166" s="453"/>
      <c r="F166" s="454"/>
      <c r="G166" s="455"/>
    </row>
    <row r="167" spans="1:8" x14ac:dyDescent="0.25">
      <c r="A167" s="79"/>
      <c r="B167" s="76"/>
      <c r="C167" s="193"/>
      <c r="D167" s="86"/>
      <c r="E167" s="453"/>
      <c r="F167" s="454"/>
      <c r="G167" s="455"/>
    </row>
    <row r="168" spans="1:8" x14ac:dyDescent="0.25">
      <c r="A168" s="185" t="s">
        <v>4831</v>
      </c>
      <c r="B168" s="185" t="s">
        <v>4832</v>
      </c>
      <c r="C168" s="450" t="s">
        <v>4833</v>
      </c>
      <c r="D168" s="450"/>
      <c r="E168" s="450"/>
      <c r="F168" s="81" t="s">
        <v>20</v>
      </c>
      <c r="G168" s="185" t="s">
        <v>4835</v>
      </c>
    </row>
    <row r="169" spans="1:8" x14ac:dyDescent="0.25">
      <c r="A169" s="69" t="str">
        <f>"PESQUISA."&amp;H169</f>
        <v>PESQUISA.24</v>
      </c>
      <c r="B169" s="82" t="s">
        <v>4746</v>
      </c>
      <c r="C169" s="456" t="s">
        <v>4819</v>
      </c>
      <c r="D169" s="456"/>
      <c r="E169" s="456"/>
      <c r="F169" s="71" t="s">
        <v>4836</v>
      </c>
      <c r="G169" s="83">
        <f>F172</f>
        <v>143.73666666666668</v>
      </c>
      <c r="H169">
        <f>H162+1</f>
        <v>24</v>
      </c>
    </row>
    <row r="170" spans="1:8" x14ac:dyDescent="0.25">
      <c r="A170" s="452" t="s">
        <v>4837</v>
      </c>
      <c r="B170" s="452" t="s">
        <v>4838</v>
      </c>
      <c r="C170" s="452" t="s">
        <v>4839</v>
      </c>
      <c r="D170" s="452" t="s">
        <v>4840</v>
      </c>
      <c r="E170" s="452" t="s">
        <v>4841</v>
      </c>
      <c r="F170" s="451" t="s">
        <v>4842</v>
      </c>
      <c r="G170" s="452"/>
    </row>
    <row r="171" spans="1:8" x14ac:dyDescent="0.25">
      <c r="A171" s="452"/>
      <c r="B171" s="452"/>
      <c r="C171" s="452"/>
      <c r="D171" s="452"/>
      <c r="E171" s="452"/>
      <c r="F171" s="84" t="s">
        <v>4843</v>
      </c>
      <c r="G171" s="85" t="s">
        <v>4844</v>
      </c>
    </row>
    <row r="172" spans="1:8" x14ac:dyDescent="0.25">
      <c r="A172" s="79" t="s">
        <v>4998</v>
      </c>
      <c r="B172" s="76" t="s">
        <v>4999</v>
      </c>
      <c r="C172" s="192" t="s">
        <v>5000</v>
      </c>
      <c r="D172" s="86">
        <v>138.9</v>
      </c>
      <c r="E172" s="453">
        <f>AVERAGE(D172:D174)</f>
        <v>143.73666666666668</v>
      </c>
      <c r="F172" s="454">
        <f>E172</f>
        <v>143.73666666666668</v>
      </c>
      <c r="G172" s="455" t="s">
        <v>4848</v>
      </c>
    </row>
    <row r="173" spans="1:8" x14ac:dyDescent="0.25">
      <c r="A173" s="79" t="s">
        <v>4958</v>
      </c>
      <c r="B173" s="76" t="s">
        <v>4959</v>
      </c>
      <c r="C173" s="193" t="s">
        <v>4960</v>
      </c>
      <c r="D173" s="86">
        <v>162.41</v>
      </c>
      <c r="E173" s="453"/>
      <c r="F173" s="454"/>
      <c r="G173" s="455"/>
    </row>
    <row r="174" spans="1:8" x14ac:dyDescent="0.25">
      <c r="A174" s="79" t="s">
        <v>4964</v>
      </c>
      <c r="B174" s="76" t="s">
        <v>4965</v>
      </c>
      <c r="C174" s="192" t="s">
        <v>4966</v>
      </c>
      <c r="D174" s="86">
        <v>129.9</v>
      </c>
      <c r="E174" s="453"/>
      <c r="F174" s="454"/>
      <c r="G174" s="455"/>
    </row>
    <row r="175" spans="1:8" x14ac:dyDescent="0.25">
      <c r="A175" s="185" t="s">
        <v>4831</v>
      </c>
      <c r="B175" s="185" t="s">
        <v>4832</v>
      </c>
      <c r="C175" s="450" t="s">
        <v>4833</v>
      </c>
      <c r="D175" s="450"/>
      <c r="E175" s="450"/>
      <c r="F175" s="81" t="s">
        <v>20</v>
      </c>
      <c r="G175" s="185" t="s">
        <v>4835</v>
      </c>
    </row>
    <row r="176" spans="1:8" x14ac:dyDescent="0.25">
      <c r="A176" s="69" t="str">
        <f>"PESQUISA."&amp;H176</f>
        <v>PESQUISA.25</v>
      </c>
      <c r="B176" s="82" t="s">
        <v>4746</v>
      </c>
      <c r="C176" s="456" t="s">
        <v>4820</v>
      </c>
      <c r="D176" s="456"/>
      <c r="E176" s="456"/>
      <c r="F176" s="71" t="s">
        <v>4836</v>
      </c>
      <c r="G176" s="83">
        <f>F179</f>
        <v>1047.2633333333335</v>
      </c>
      <c r="H176">
        <f>H169+1</f>
        <v>25</v>
      </c>
    </row>
    <row r="177" spans="1:8" x14ac:dyDescent="0.25">
      <c r="A177" s="452" t="s">
        <v>4837</v>
      </c>
      <c r="B177" s="452" t="s">
        <v>4838</v>
      </c>
      <c r="C177" s="452" t="s">
        <v>4839</v>
      </c>
      <c r="D177" s="452" t="s">
        <v>4840</v>
      </c>
      <c r="E177" s="452" t="s">
        <v>4841</v>
      </c>
      <c r="F177" s="451" t="s">
        <v>4842</v>
      </c>
      <c r="G177" s="452"/>
    </row>
    <row r="178" spans="1:8" x14ac:dyDescent="0.25">
      <c r="A178" s="452"/>
      <c r="B178" s="452"/>
      <c r="C178" s="452"/>
      <c r="D178" s="452"/>
      <c r="E178" s="452"/>
      <c r="F178" s="84" t="s">
        <v>4843</v>
      </c>
      <c r="G178" s="85" t="s">
        <v>4844</v>
      </c>
    </row>
    <row r="179" spans="1:8" x14ac:dyDescent="0.25">
      <c r="A179" s="79" t="s">
        <v>4998</v>
      </c>
      <c r="B179" s="76" t="s">
        <v>4999</v>
      </c>
      <c r="C179" s="192" t="s">
        <v>5000</v>
      </c>
      <c r="D179" s="86">
        <v>998</v>
      </c>
      <c r="E179" s="453">
        <f>AVERAGE(D179:D181)</f>
        <v>1047.2633333333335</v>
      </c>
      <c r="F179" s="454">
        <f>E179</f>
        <v>1047.2633333333335</v>
      </c>
      <c r="G179" s="455" t="s">
        <v>4848</v>
      </c>
    </row>
    <row r="180" spans="1:8" x14ac:dyDescent="0.25">
      <c r="A180" s="79" t="s">
        <v>4958</v>
      </c>
      <c r="B180" s="76" t="s">
        <v>4959</v>
      </c>
      <c r="C180" s="193" t="s">
        <v>4960</v>
      </c>
      <c r="D180" s="86">
        <v>1143.8900000000001</v>
      </c>
      <c r="E180" s="453"/>
      <c r="F180" s="454"/>
      <c r="G180" s="455"/>
    </row>
    <row r="181" spans="1:8" x14ac:dyDescent="0.25">
      <c r="A181" s="79" t="s">
        <v>4964</v>
      </c>
      <c r="B181" s="76" t="s">
        <v>4965</v>
      </c>
      <c r="C181" s="192" t="s">
        <v>4966</v>
      </c>
      <c r="D181" s="86">
        <v>999.9</v>
      </c>
      <c r="E181" s="453"/>
      <c r="F181" s="454"/>
      <c r="G181" s="455"/>
    </row>
    <row r="182" spans="1:8" x14ac:dyDescent="0.25">
      <c r="A182" s="185" t="s">
        <v>4831</v>
      </c>
      <c r="B182" s="185" t="s">
        <v>4832</v>
      </c>
      <c r="C182" s="450" t="s">
        <v>4833</v>
      </c>
      <c r="D182" s="450"/>
      <c r="E182" s="450"/>
      <c r="F182" s="81" t="s">
        <v>20</v>
      </c>
      <c r="G182" s="185" t="s">
        <v>4835</v>
      </c>
    </row>
    <row r="183" spans="1:8" x14ac:dyDescent="0.25">
      <c r="A183" s="69" t="str">
        <f>"PESQUISA."&amp;H183</f>
        <v>PESQUISA.26</v>
      </c>
      <c r="B183" s="82" t="s">
        <v>4746</v>
      </c>
      <c r="C183" s="456" t="s">
        <v>4821</v>
      </c>
      <c r="D183" s="456"/>
      <c r="E183" s="456"/>
      <c r="F183" s="71" t="s">
        <v>4836</v>
      </c>
      <c r="G183" s="83">
        <f>F186</f>
        <v>61.49</v>
      </c>
      <c r="H183">
        <f>H176+1</f>
        <v>26</v>
      </c>
    </row>
    <row r="184" spans="1:8" x14ac:dyDescent="0.25">
      <c r="A184" s="452" t="s">
        <v>4837</v>
      </c>
      <c r="B184" s="452" t="s">
        <v>4838</v>
      </c>
      <c r="C184" s="452" t="s">
        <v>4839</v>
      </c>
      <c r="D184" s="452" t="s">
        <v>4840</v>
      </c>
      <c r="E184" s="452" t="s">
        <v>4841</v>
      </c>
      <c r="F184" s="451" t="s">
        <v>4842</v>
      </c>
      <c r="G184" s="452"/>
    </row>
    <row r="185" spans="1:8" x14ac:dyDescent="0.25">
      <c r="A185" s="452"/>
      <c r="B185" s="452"/>
      <c r="C185" s="452"/>
      <c r="D185" s="452"/>
      <c r="E185" s="452"/>
      <c r="F185" s="84" t="s">
        <v>4843</v>
      </c>
      <c r="G185" s="85" t="s">
        <v>4844</v>
      </c>
    </row>
    <row r="186" spans="1:8" x14ac:dyDescent="0.25">
      <c r="A186" s="79" t="s">
        <v>4953</v>
      </c>
      <c r="B186" s="76" t="s">
        <v>4846</v>
      </c>
      <c r="C186" s="192" t="s">
        <v>4954</v>
      </c>
      <c r="D186" s="86">
        <v>54.99</v>
      </c>
      <c r="E186" s="453">
        <f>AVERAGE(D186:D188)</f>
        <v>61.49</v>
      </c>
      <c r="F186" s="454">
        <f>E186</f>
        <v>61.49</v>
      </c>
      <c r="G186" s="455" t="s">
        <v>4848</v>
      </c>
    </row>
    <row r="187" spans="1:8" x14ac:dyDescent="0.25">
      <c r="A187" s="79" t="s">
        <v>4958</v>
      </c>
      <c r="B187" s="76" t="s">
        <v>4959</v>
      </c>
      <c r="C187" s="193" t="s">
        <v>4960</v>
      </c>
      <c r="D187" s="86">
        <v>69.73</v>
      </c>
      <c r="E187" s="453"/>
      <c r="F187" s="454"/>
      <c r="G187" s="455"/>
    </row>
    <row r="188" spans="1:8" x14ac:dyDescent="0.25">
      <c r="A188" s="79" t="s">
        <v>4964</v>
      </c>
      <c r="B188" s="76" t="s">
        <v>4965</v>
      </c>
      <c r="C188" s="192" t="s">
        <v>4966</v>
      </c>
      <c r="D188" s="86">
        <v>59.75</v>
      </c>
      <c r="E188" s="453"/>
      <c r="F188" s="454"/>
      <c r="G188" s="455"/>
    </row>
    <row r="189" spans="1:8" x14ac:dyDescent="0.25">
      <c r="A189" s="185" t="s">
        <v>4831</v>
      </c>
      <c r="B189" s="185" t="s">
        <v>4832</v>
      </c>
      <c r="C189" s="450" t="s">
        <v>4833</v>
      </c>
      <c r="D189" s="450"/>
      <c r="E189" s="450"/>
      <c r="F189" s="81" t="s">
        <v>20</v>
      </c>
      <c r="G189" s="185" t="s">
        <v>4835</v>
      </c>
    </row>
    <row r="190" spans="1:8" x14ac:dyDescent="0.25">
      <c r="A190" s="69" t="str">
        <f>"PESQUISA."&amp;H190</f>
        <v>PESQUISA.27</v>
      </c>
      <c r="B190" s="82" t="s">
        <v>4746</v>
      </c>
      <c r="C190" s="456" t="s">
        <v>4822</v>
      </c>
      <c r="D190" s="456"/>
      <c r="E190" s="456"/>
      <c r="F190" s="71" t="s">
        <v>4836</v>
      </c>
      <c r="G190" s="83">
        <f>F193</f>
        <v>33.936666666666667</v>
      </c>
      <c r="H190">
        <f>H183+1</f>
        <v>27</v>
      </c>
    </row>
    <row r="191" spans="1:8" x14ac:dyDescent="0.25">
      <c r="A191" s="452" t="s">
        <v>4837</v>
      </c>
      <c r="B191" s="452" t="s">
        <v>4838</v>
      </c>
      <c r="C191" s="452" t="s">
        <v>4839</v>
      </c>
      <c r="D191" s="452" t="s">
        <v>4840</v>
      </c>
      <c r="E191" s="452" t="s">
        <v>4841</v>
      </c>
      <c r="F191" s="451" t="s">
        <v>4842</v>
      </c>
      <c r="G191" s="452"/>
    </row>
    <row r="192" spans="1:8" x14ac:dyDescent="0.25">
      <c r="A192" s="452"/>
      <c r="B192" s="452"/>
      <c r="C192" s="452"/>
      <c r="D192" s="452"/>
      <c r="E192" s="452"/>
      <c r="F192" s="84" t="s">
        <v>4843</v>
      </c>
      <c r="G192" s="85" t="s">
        <v>4844</v>
      </c>
    </row>
    <row r="193" spans="1:8" x14ac:dyDescent="0.25">
      <c r="A193" s="79" t="s">
        <v>4995</v>
      </c>
      <c r="B193" s="76" t="s">
        <v>4996</v>
      </c>
      <c r="C193" s="192" t="s">
        <v>4997</v>
      </c>
      <c r="D193" s="86">
        <v>47.97</v>
      </c>
      <c r="E193" s="453">
        <f>AVERAGE(D193:D195)</f>
        <v>33.936666666666667</v>
      </c>
      <c r="F193" s="454">
        <f>E193</f>
        <v>33.936666666666667</v>
      </c>
      <c r="G193" s="455" t="s">
        <v>4848</v>
      </c>
    </row>
    <row r="194" spans="1:8" x14ac:dyDescent="0.25">
      <c r="A194" s="79" t="s">
        <v>5047</v>
      </c>
      <c r="B194" s="76" t="s">
        <v>5048</v>
      </c>
      <c r="C194" s="193" t="s">
        <v>5049</v>
      </c>
      <c r="D194" s="86">
        <v>22.96</v>
      </c>
      <c r="E194" s="453"/>
      <c r="F194" s="454"/>
      <c r="G194" s="455"/>
    </row>
    <row r="195" spans="1:8" x14ac:dyDescent="0.25">
      <c r="A195" s="79" t="s">
        <v>4958</v>
      </c>
      <c r="B195" s="76" t="s">
        <v>4959</v>
      </c>
      <c r="C195" s="193" t="s">
        <v>4960</v>
      </c>
      <c r="D195" s="86">
        <v>30.88</v>
      </c>
      <c r="E195" s="453"/>
      <c r="F195" s="454"/>
      <c r="G195" s="455"/>
    </row>
    <row r="196" spans="1:8" x14ac:dyDescent="0.25">
      <c r="A196" s="185" t="s">
        <v>4831</v>
      </c>
      <c r="B196" s="185" t="s">
        <v>4832</v>
      </c>
      <c r="C196" s="450" t="s">
        <v>4833</v>
      </c>
      <c r="D196" s="450"/>
      <c r="E196" s="450"/>
      <c r="F196" s="81" t="s">
        <v>20</v>
      </c>
      <c r="G196" s="185" t="s">
        <v>4835</v>
      </c>
    </row>
    <row r="197" spans="1:8" x14ac:dyDescent="0.25">
      <c r="A197" s="69" t="str">
        <f>"PESQUISA."&amp;H197</f>
        <v>PESQUISA.28</v>
      </c>
      <c r="B197" s="82" t="s">
        <v>4746</v>
      </c>
      <c r="C197" s="456" t="s">
        <v>4823</v>
      </c>
      <c r="D197" s="456"/>
      <c r="E197" s="456"/>
      <c r="F197" s="71" t="s">
        <v>4836</v>
      </c>
      <c r="G197" s="83">
        <f>F200</f>
        <v>136.57000000000002</v>
      </c>
      <c r="H197">
        <f>H190+1</f>
        <v>28</v>
      </c>
    </row>
    <row r="198" spans="1:8" x14ac:dyDescent="0.25">
      <c r="A198" s="452" t="s">
        <v>4837</v>
      </c>
      <c r="B198" s="452" t="s">
        <v>4838</v>
      </c>
      <c r="C198" s="452" t="s">
        <v>4839</v>
      </c>
      <c r="D198" s="452" t="s">
        <v>4840</v>
      </c>
      <c r="E198" s="452" t="s">
        <v>4841</v>
      </c>
      <c r="F198" s="451" t="s">
        <v>4842</v>
      </c>
      <c r="G198" s="452"/>
    </row>
    <row r="199" spans="1:8" x14ac:dyDescent="0.25">
      <c r="A199" s="452"/>
      <c r="B199" s="452"/>
      <c r="C199" s="452"/>
      <c r="D199" s="452"/>
      <c r="E199" s="452"/>
      <c r="F199" s="84" t="s">
        <v>4843</v>
      </c>
      <c r="G199" s="85" t="s">
        <v>4844</v>
      </c>
    </row>
    <row r="200" spans="1:8" x14ac:dyDescent="0.25">
      <c r="A200" s="79" t="s">
        <v>4964</v>
      </c>
      <c r="B200" s="76" t="s">
        <v>4965</v>
      </c>
      <c r="C200" s="192" t="s">
        <v>4966</v>
      </c>
      <c r="D200" s="86">
        <v>103.31</v>
      </c>
      <c r="E200" s="453">
        <f>AVERAGE(D200:D202)</f>
        <v>136.57000000000002</v>
      </c>
      <c r="F200" s="454">
        <f>E200</f>
        <v>136.57000000000002</v>
      </c>
      <c r="G200" s="455" t="s">
        <v>4848</v>
      </c>
    </row>
    <row r="201" spans="1:8" x14ac:dyDescent="0.25">
      <c r="A201" s="79" t="s">
        <v>4970</v>
      </c>
      <c r="B201" s="76" t="s">
        <v>4971</v>
      </c>
      <c r="C201" s="193" t="s">
        <v>4972</v>
      </c>
      <c r="D201" s="86">
        <v>186.5</v>
      </c>
      <c r="E201" s="453"/>
      <c r="F201" s="454"/>
      <c r="G201" s="455"/>
    </row>
    <row r="202" spans="1:8" x14ac:dyDescent="0.25">
      <c r="A202" s="79" t="s">
        <v>5050</v>
      </c>
      <c r="B202" s="76" t="s">
        <v>5051</v>
      </c>
      <c r="C202" s="193" t="s">
        <v>4960</v>
      </c>
      <c r="D202" s="86">
        <v>119.9</v>
      </c>
      <c r="E202" s="453"/>
      <c r="F202" s="454"/>
      <c r="G202" s="455"/>
    </row>
    <row r="203" spans="1:8" x14ac:dyDescent="0.25">
      <c r="A203" s="185" t="s">
        <v>4831</v>
      </c>
      <c r="B203" s="185" t="s">
        <v>4832</v>
      </c>
      <c r="C203" s="450" t="s">
        <v>4833</v>
      </c>
      <c r="D203" s="450"/>
      <c r="E203" s="450"/>
      <c r="F203" s="81" t="s">
        <v>20</v>
      </c>
      <c r="G203" s="185" t="s">
        <v>4835</v>
      </c>
    </row>
    <row r="204" spans="1:8" x14ac:dyDescent="0.25">
      <c r="A204" s="69" t="str">
        <f>"PESQUISA."&amp;H204</f>
        <v>PESQUISA.29</v>
      </c>
      <c r="B204" s="82" t="s">
        <v>4746</v>
      </c>
      <c r="C204" s="456" t="s">
        <v>4824</v>
      </c>
      <c r="D204" s="456"/>
      <c r="E204" s="456"/>
      <c r="F204" s="71" t="s">
        <v>4836</v>
      </c>
      <c r="G204" s="83">
        <f>F207</f>
        <v>131.73666666666665</v>
      </c>
      <c r="H204">
        <f>H197+1</f>
        <v>29</v>
      </c>
    </row>
    <row r="205" spans="1:8" x14ac:dyDescent="0.25">
      <c r="A205" s="452" t="s">
        <v>4837</v>
      </c>
      <c r="B205" s="452" t="s">
        <v>4838</v>
      </c>
      <c r="C205" s="452" t="s">
        <v>4839</v>
      </c>
      <c r="D205" s="452" t="s">
        <v>4840</v>
      </c>
      <c r="E205" s="452" t="s">
        <v>4841</v>
      </c>
      <c r="F205" s="451" t="s">
        <v>4842</v>
      </c>
      <c r="G205" s="452"/>
    </row>
    <row r="206" spans="1:8" x14ac:dyDescent="0.25">
      <c r="A206" s="452"/>
      <c r="B206" s="452"/>
      <c r="C206" s="452"/>
      <c r="D206" s="452"/>
      <c r="E206" s="452"/>
      <c r="F206" s="84" t="s">
        <v>4843</v>
      </c>
      <c r="G206" s="85" t="s">
        <v>4844</v>
      </c>
    </row>
    <row r="207" spans="1:8" x14ac:dyDescent="0.25">
      <c r="A207" s="79" t="s">
        <v>4964</v>
      </c>
      <c r="B207" s="76" t="s">
        <v>4965</v>
      </c>
      <c r="C207" s="192" t="s">
        <v>4966</v>
      </c>
      <c r="D207" s="86">
        <v>114.9</v>
      </c>
      <c r="E207" s="453">
        <f>AVERAGE(D207:D209)</f>
        <v>131.73666666666665</v>
      </c>
      <c r="F207" s="454">
        <f>E207</f>
        <v>131.73666666666665</v>
      </c>
      <c r="G207" s="455" t="s">
        <v>4848</v>
      </c>
    </row>
    <row r="208" spans="1:8" x14ac:dyDescent="0.25">
      <c r="A208" s="79" t="s">
        <v>5052</v>
      </c>
      <c r="B208" s="76" t="s">
        <v>5053</v>
      </c>
      <c r="C208" s="193" t="s">
        <v>5054</v>
      </c>
      <c r="D208" s="86">
        <v>102.99</v>
      </c>
      <c r="E208" s="453"/>
      <c r="F208" s="454"/>
      <c r="G208" s="455"/>
    </row>
    <row r="209" spans="1:8" x14ac:dyDescent="0.25">
      <c r="A209" s="79" t="s">
        <v>5050</v>
      </c>
      <c r="B209" s="76" t="s">
        <v>5051</v>
      </c>
      <c r="C209" s="193" t="s">
        <v>4960</v>
      </c>
      <c r="D209" s="86">
        <v>177.32</v>
      </c>
      <c r="E209" s="453"/>
      <c r="F209" s="454"/>
      <c r="G209" s="455"/>
    </row>
    <row r="210" spans="1:8" x14ac:dyDescent="0.25">
      <c r="A210" s="185" t="s">
        <v>4831</v>
      </c>
      <c r="B210" s="185" t="s">
        <v>4832</v>
      </c>
      <c r="C210" s="450" t="s">
        <v>4833</v>
      </c>
      <c r="D210" s="450"/>
      <c r="E210" s="450"/>
      <c r="F210" s="81" t="s">
        <v>20</v>
      </c>
      <c r="G210" s="185" t="s">
        <v>4835</v>
      </c>
    </row>
    <row r="211" spans="1:8" x14ac:dyDescent="0.25">
      <c r="A211" s="69" t="str">
        <f>"PESQUISA."&amp;H211</f>
        <v>PESQUISA.30</v>
      </c>
      <c r="B211" s="82" t="s">
        <v>4746</v>
      </c>
      <c r="C211" s="456" t="s">
        <v>4825</v>
      </c>
      <c r="D211" s="456"/>
      <c r="E211" s="456"/>
      <c r="F211" s="71" t="s">
        <v>4836</v>
      </c>
      <c r="G211" s="83">
        <f>F214</f>
        <v>139.04999999999998</v>
      </c>
      <c r="H211">
        <f>H204+1</f>
        <v>30</v>
      </c>
    </row>
    <row r="212" spans="1:8" x14ac:dyDescent="0.25">
      <c r="A212" s="452" t="s">
        <v>4837</v>
      </c>
      <c r="B212" s="452" t="s">
        <v>4838</v>
      </c>
      <c r="C212" s="452" t="s">
        <v>4839</v>
      </c>
      <c r="D212" s="452" t="s">
        <v>4840</v>
      </c>
      <c r="E212" s="452" t="s">
        <v>4841</v>
      </c>
      <c r="F212" s="451" t="s">
        <v>4842</v>
      </c>
      <c r="G212" s="452"/>
    </row>
    <row r="213" spans="1:8" x14ac:dyDescent="0.25">
      <c r="A213" s="452"/>
      <c r="B213" s="452"/>
      <c r="C213" s="452"/>
      <c r="D213" s="452"/>
      <c r="E213" s="452"/>
      <c r="F213" s="84" t="s">
        <v>4843</v>
      </c>
      <c r="G213" s="85" t="s">
        <v>4844</v>
      </c>
    </row>
    <row r="214" spans="1:8" x14ac:dyDescent="0.25">
      <c r="A214" s="79" t="s">
        <v>5055</v>
      </c>
      <c r="B214" s="76" t="s">
        <v>4965</v>
      </c>
      <c r="C214" s="192" t="s">
        <v>5056</v>
      </c>
      <c r="D214" s="86">
        <v>130</v>
      </c>
      <c r="E214" s="453">
        <f>AVERAGE(D214:D216)</f>
        <v>139.04999999999998</v>
      </c>
      <c r="F214" s="454">
        <f>E214</f>
        <v>139.04999999999998</v>
      </c>
      <c r="G214" s="455" t="s">
        <v>4848</v>
      </c>
    </row>
    <row r="215" spans="1:8" x14ac:dyDescent="0.25">
      <c r="A215" s="79" t="s">
        <v>4981</v>
      </c>
      <c r="B215" s="76" t="s">
        <v>4965</v>
      </c>
      <c r="C215" s="192" t="s">
        <v>5039</v>
      </c>
      <c r="D215" s="86">
        <v>109.83</v>
      </c>
      <c r="E215" s="453"/>
      <c r="F215" s="454"/>
      <c r="G215" s="455"/>
    </row>
    <row r="216" spans="1:8" x14ac:dyDescent="0.25">
      <c r="A216" s="79" t="s">
        <v>5050</v>
      </c>
      <c r="B216" s="76" t="s">
        <v>5051</v>
      </c>
      <c r="C216" s="193" t="s">
        <v>4960</v>
      </c>
      <c r="D216" s="86">
        <v>177.32</v>
      </c>
      <c r="E216" s="453"/>
      <c r="F216" s="454"/>
      <c r="G216" s="455"/>
    </row>
    <row r="217" spans="1:8" x14ac:dyDescent="0.25">
      <c r="A217" s="185" t="s">
        <v>4831</v>
      </c>
      <c r="B217" s="185" t="s">
        <v>4832</v>
      </c>
      <c r="C217" s="450" t="s">
        <v>4833</v>
      </c>
      <c r="D217" s="450"/>
      <c r="E217" s="450"/>
      <c r="F217" s="81" t="s">
        <v>20</v>
      </c>
      <c r="G217" s="185" t="s">
        <v>4835</v>
      </c>
    </row>
    <row r="218" spans="1:8" x14ac:dyDescent="0.25">
      <c r="A218" s="69" t="str">
        <f>"PESQUISA."&amp;H218</f>
        <v>PESQUISA.31</v>
      </c>
      <c r="B218" s="82" t="s">
        <v>4746</v>
      </c>
      <c r="C218" s="456" t="s">
        <v>4826</v>
      </c>
      <c r="D218" s="456"/>
      <c r="E218" s="456"/>
      <c r="F218" s="71" t="s">
        <v>4836</v>
      </c>
      <c r="G218" s="83">
        <f>F221</f>
        <v>448.57666666666665</v>
      </c>
      <c r="H218">
        <f>H211+1</f>
        <v>31</v>
      </c>
    </row>
    <row r="219" spans="1:8" x14ac:dyDescent="0.25">
      <c r="A219" s="452" t="s">
        <v>4837</v>
      </c>
      <c r="B219" s="452" t="s">
        <v>4838</v>
      </c>
      <c r="C219" s="452" t="s">
        <v>4839</v>
      </c>
      <c r="D219" s="452" t="s">
        <v>4840</v>
      </c>
      <c r="E219" s="452" t="s">
        <v>4841</v>
      </c>
      <c r="F219" s="451" t="s">
        <v>4842</v>
      </c>
      <c r="G219" s="452"/>
    </row>
    <row r="220" spans="1:8" x14ac:dyDescent="0.25">
      <c r="A220" s="452"/>
      <c r="B220" s="452"/>
      <c r="C220" s="452"/>
      <c r="D220" s="452"/>
      <c r="E220" s="452"/>
      <c r="F220" s="84" t="s">
        <v>4843</v>
      </c>
      <c r="G220" s="85" t="s">
        <v>4844</v>
      </c>
    </row>
    <row r="221" spans="1:8" x14ac:dyDescent="0.25">
      <c r="A221" s="79" t="s">
        <v>4964</v>
      </c>
      <c r="B221" s="76" t="s">
        <v>4965</v>
      </c>
      <c r="C221" s="192" t="s">
        <v>4966</v>
      </c>
      <c r="D221" s="86">
        <v>450</v>
      </c>
      <c r="E221" s="453">
        <f>AVERAGE(D221:D223)</f>
        <v>448.57666666666665</v>
      </c>
      <c r="F221" s="454">
        <f>E221</f>
        <v>448.57666666666665</v>
      </c>
      <c r="G221" s="455" t="s">
        <v>4848</v>
      </c>
    </row>
    <row r="222" spans="1:8" x14ac:dyDescent="0.25">
      <c r="A222" s="79" t="s">
        <v>4981</v>
      </c>
      <c r="B222" s="76" t="s">
        <v>4965</v>
      </c>
      <c r="C222" s="192" t="s">
        <v>5039</v>
      </c>
      <c r="D222" s="86">
        <v>514.54999999999995</v>
      </c>
      <c r="E222" s="453"/>
      <c r="F222" s="454"/>
      <c r="G222" s="455"/>
    </row>
    <row r="223" spans="1:8" x14ac:dyDescent="0.25">
      <c r="A223" s="79" t="s">
        <v>5057</v>
      </c>
      <c r="B223" s="76" t="s">
        <v>5015</v>
      </c>
      <c r="C223" s="193" t="s">
        <v>5016</v>
      </c>
      <c r="D223" s="86">
        <v>381.18</v>
      </c>
      <c r="E223" s="453"/>
      <c r="F223" s="454"/>
      <c r="G223" s="455"/>
    </row>
    <row r="224" spans="1:8" x14ac:dyDescent="0.25">
      <c r="A224" s="185" t="s">
        <v>4831</v>
      </c>
      <c r="B224" s="185" t="s">
        <v>4832</v>
      </c>
      <c r="C224" s="450" t="s">
        <v>4833</v>
      </c>
      <c r="D224" s="450"/>
      <c r="E224" s="450"/>
      <c r="F224" s="81" t="s">
        <v>20</v>
      </c>
      <c r="G224" s="185" t="s">
        <v>4835</v>
      </c>
    </row>
    <row r="225" spans="1:8" x14ac:dyDescent="0.25">
      <c r="A225" s="69" t="str">
        <f>"PESQUISA."&amp;H225</f>
        <v>PESQUISA.32</v>
      </c>
      <c r="B225" s="82" t="s">
        <v>4746</v>
      </c>
      <c r="C225" s="456" t="s">
        <v>4827</v>
      </c>
      <c r="D225" s="456"/>
      <c r="E225" s="456"/>
      <c r="F225" s="71" t="s">
        <v>4836</v>
      </c>
      <c r="G225" s="83">
        <f>F228</f>
        <v>456.95</v>
      </c>
      <c r="H225">
        <f>H218+1</f>
        <v>32</v>
      </c>
    </row>
    <row r="226" spans="1:8" x14ac:dyDescent="0.25">
      <c r="A226" s="452" t="s">
        <v>4837</v>
      </c>
      <c r="B226" s="452" t="s">
        <v>4838</v>
      </c>
      <c r="C226" s="452" t="s">
        <v>4839</v>
      </c>
      <c r="D226" s="452" t="s">
        <v>4840</v>
      </c>
      <c r="E226" s="452" t="s">
        <v>4841</v>
      </c>
      <c r="F226" s="451" t="s">
        <v>4842</v>
      </c>
      <c r="G226" s="452"/>
    </row>
    <row r="227" spans="1:8" x14ac:dyDescent="0.25">
      <c r="A227" s="452"/>
      <c r="B227" s="452"/>
      <c r="C227" s="452"/>
      <c r="D227" s="452"/>
      <c r="E227" s="452"/>
      <c r="F227" s="84" t="s">
        <v>4843</v>
      </c>
      <c r="G227" s="85" t="s">
        <v>4844</v>
      </c>
    </row>
    <row r="228" spans="1:8" x14ac:dyDescent="0.25">
      <c r="A228" s="79" t="s">
        <v>4958</v>
      </c>
      <c r="B228" s="76" t="s">
        <v>4959</v>
      </c>
      <c r="C228" s="193" t="s">
        <v>4960</v>
      </c>
      <c r="D228" s="86">
        <v>329</v>
      </c>
      <c r="E228" s="453">
        <f>AVERAGE(D228:D230)</f>
        <v>456.95</v>
      </c>
      <c r="F228" s="454">
        <f>E228</f>
        <v>456.95</v>
      </c>
      <c r="G228" s="455" t="s">
        <v>4848</v>
      </c>
    </row>
    <row r="229" spans="1:8" x14ac:dyDescent="0.25">
      <c r="A229" s="79" t="s">
        <v>5044</v>
      </c>
      <c r="B229" s="76" t="s">
        <v>5045</v>
      </c>
      <c r="C229" s="193" t="s">
        <v>5046</v>
      </c>
      <c r="D229" s="86">
        <v>502.85</v>
      </c>
      <c r="E229" s="453"/>
      <c r="F229" s="454"/>
      <c r="G229" s="455"/>
    </row>
    <row r="230" spans="1:8" x14ac:dyDescent="0.25">
      <c r="A230" s="79" t="s">
        <v>4998</v>
      </c>
      <c r="B230" s="76" t="s">
        <v>4999</v>
      </c>
      <c r="C230" s="192" t="s">
        <v>5000</v>
      </c>
      <c r="D230" s="86">
        <v>539</v>
      </c>
      <c r="E230" s="453"/>
      <c r="F230" s="454"/>
      <c r="G230" s="455"/>
    </row>
    <row r="231" spans="1:8" x14ac:dyDescent="0.25">
      <c r="A231" s="194" t="s">
        <v>4831</v>
      </c>
      <c r="B231" s="194" t="s">
        <v>4832</v>
      </c>
      <c r="C231" s="425" t="s">
        <v>4833</v>
      </c>
      <c r="D231" s="425"/>
      <c r="E231" s="425"/>
      <c r="F231" s="196" t="s">
        <v>20</v>
      </c>
      <c r="G231" s="194" t="s">
        <v>4835</v>
      </c>
    </row>
    <row r="232" spans="1:8" x14ac:dyDescent="0.25">
      <c r="A232" s="69" t="str">
        <f>"PESQUISA."&amp;H232</f>
        <v>PESQUISA.33</v>
      </c>
      <c r="B232" s="197" t="s">
        <v>4746</v>
      </c>
      <c r="C232" s="426" t="s">
        <v>5073</v>
      </c>
      <c r="D232" s="426"/>
      <c r="E232" s="426"/>
      <c r="F232" s="198" t="s">
        <v>4836</v>
      </c>
      <c r="G232" s="199">
        <f>F235</f>
        <v>28418.583333333332</v>
      </c>
      <c r="H232">
        <f>H225+1</f>
        <v>33</v>
      </c>
    </row>
    <row r="233" spans="1:8" x14ac:dyDescent="0.25">
      <c r="A233" s="427" t="s">
        <v>4837</v>
      </c>
      <c r="B233" s="427" t="s">
        <v>4838</v>
      </c>
      <c r="C233" s="427" t="s">
        <v>4839</v>
      </c>
      <c r="D233" s="427" t="s">
        <v>4840</v>
      </c>
      <c r="E233" s="427" t="s">
        <v>4841</v>
      </c>
      <c r="F233" s="430" t="s">
        <v>4842</v>
      </c>
      <c r="G233" s="427"/>
    </row>
    <row r="234" spans="1:8" x14ac:dyDescent="0.25">
      <c r="A234" s="427"/>
      <c r="B234" s="427"/>
      <c r="C234" s="427"/>
      <c r="D234" s="427"/>
      <c r="E234" s="427"/>
      <c r="F234" s="200" t="s">
        <v>4843</v>
      </c>
      <c r="G234" s="201" t="s">
        <v>4844</v>
      </c>
    </row>
    <row r="235" spans="1:8" x14ac:dyDescent="0.25">
      <c r="A235" s="79" t="s">
        <v>5092</v>
      </c>
      <c r="B235" s="80" t="s">
        <v>5091</v>
      </c>
      <c r="C235" s="233" t="s">
        <v>5288</v>
      </c>
      <c r="D235" s="268">
        <v>34155.75</v>
      </c>
      <c r="E235" s="431">
        <f>AVERAGE(D235:D237)</f>
        <v>28418.583333333332</v>
      </c>
      <c r="F235" s="432">
        <f>E235</f>
        <v>28418.583333333332</v>
      </c>
      <c r="G235" s="433" t="s">
        <v>4848</v>
      </c>
    </row>
    <row r="236" spans="1:8" x14ac:dyDescent="0.25">
      <c r="A236" s="79" t="s">
        <v>5291</v>
      </c>
      <c r="B236" s="80" t="s">
        <v>5290</v>
      </c>
      <c r="C236" s="233" t="s">
        <v>5289</v>
      </c>
      <c r="D236" s="268">
        <v>23100</v>
      </c>
      <c r="E236" s="431"/>
      <c r="F236" s="432"/>
      <c r="G236" s="433"/>
    </row>
    <row r="237" spans="1:8" x14ac:dyDescent="0.25">
      <c r="A237" s="75" t="s">
        <v>5293</v>
      </c>
      <c r="B237" s="80" t="s">
        <v>5071</v>
      </c>
      <c r="C237" s="233" t="s">
        <v>5292</v>
      </c>
      <c r="D237" s="268">
        <v>28000</v>
      </c>
      <c r="E237" s="431"/>
      <c r="F237" s="432"/>
      <c r="G237" s="433"/>
    </row>
    <row r="238" spans="1:8" x14ac:dyDescent="0.25">
      <c r="A238" s="194" t="s">
        <v>4831</v>
      </c>
      <c r="B238" s="194" t="s">
        <v>4832</v>
      </c>
      <c r="C238" s="425" t="s">
        <v>4833</v>
      </c>
      <c r="D238" s="425"/>
      <c r="E238" s="425"/>
      <c r="F238" s="196" t="s">
        <v>20</v>
      </c>
      <c r="G238" s="194" t="s">
        <v>4835</v>
      </c>
    </row>
    <row r="239" spans="1:8" x14ac:dyDescent="0.25">
      <c r="A239" s="69" t="str">
        <f>"PESQUISA."&amp;H239</f>
        <v>PESQUISA.34</v>
      </c>
      <c r="B239" s="197" t="s">
        <v>4746</v>
      </c>
      <c r="C239" s="460" t="s">
        <v>5304</v>
      </c>
      <c r="D239" s="460"/>
      <c r="E239" s="460"/>
      <c r="F239" s="198" t="s">
        <v>4836</v>
      </c>
      <c r="G239" s="199">
        <f>F242</f>
        <v>712.15</v>
      </c>
      <c r="H239">
        <f>H232+1</f>
        <v>34</v>
      </c>
    </row>
    <row r="240" spans="1:8" x14ac:dyDescent="0.25">
      <c r="A240" s="427" t="s">
        <v>4837</v>
      </c>
      <c r="B240" s="427" t="s">
        <v>4838</v>
      </c>
      <c r="C240" s="427" t="s">
        <v>4839</v>
      </c>
      <c r="D240" s="427" t="s">
        <v>4840</v>
      </c>
      <c r="E240" s="427" t="s">
        <v>4841</v>
      </c>
      <c r="F240" s="430" t="s">
        <v>4842</v>
      </c>
      <c r="G240" s="427"/>
    </row>
    <row r="241" spans="1:8" x14ac:dyDescent="0.25">
      <c r="A241" s="427"/>
      <c r="B241" s="427"/>
      <c r="C241" s="427"/>
      <c r="D241" s="427"/>
      <c r="E241" s="427"/>
      <c r="F241" s="200" t="s">
        <v>4843</v>
      </c>
      <c r="G241" s="201" t="s">
        <v>4844</v>
      </c>
    </row>
    <row r="242" spans="1:8" x14ac:dyDescent="0.25">
      <c r="A242" s="79" t="s">
        <v>4964</v>
      </c>
      <c r="B242" s="80" t="s">
        <v>5135</v>
      </c>
      <c r="C242" s="233" t="s">
        <v>5305</v>
      </c>
      <c r="D242" s="202">
        <v>771.65</v>
      </c>
      <c r="E242" s="431">
        <f>AVERAGE(D242:D244)</f>
        <v>712.15</v>
      </c>
      <c r="F242" s="432">
        <f>E242</f>
        <v>712.15</v>
      </c>
      <c r="G242" s="433" t="s">
        <v>4848</v>
      </c>
    </row>
    <row r="243" spans="1:8" x14ac:dyDescent="0.25">
      <c r="A243" s="79" t="s">
        <v>5307</v>
      </c>
      <c r="B243" s="80" t="s">
        <v>5308</v>
      </c>
      <c r="C243" s="233" t="s">
        <v>5306</v>
      </c>
      <c r="D243" s="202">
        <v>734.9</v>
      </c>
      <c r="E243" s="431"/>
      <c r="F243" s="432"/>
      <c r="G243" s="433"/>
    </row>
    <row r="244" spans="1:8" x14ac:dyDescent="0.25">
      <c r="A244" s="79" t="s">
        <v>5310</v>
      </c>
      <c r="B244" s="80"/>
      <c r="C244" s="233" t="s">
        <v>5309</v>
      </c>
      <c r="D244" s="202">
        <v>629.9</v>
      </c>
      <c r="E244" s="431"/>
      <c r="F244" s="432"/>
      <c r="G244" s="433"/>
    </row>
    <row r="245" spans="1:8" x14ac:dyDescent="0.25">
      <c r="A245" s="195" t="s">
        <v>4831</v>
      </c>
      <c r="B245" s="195" t="s">
        <v>4832</v>
      </c>
      <c r="C245" s="425" t="s">
        <v>4833</v>
      </c>
      <c r="D245" s="425"/>
      <c r="E245" s="425"/>
      <c r="F245" s="196" t="s">
        <v>20</v>
      </c>
      <c r="G245" s="195" t="s">
        <v>4835</v>
      </c>
    </row>
    <row r="246" spans="1:8" x14ac:dyDescent="0.25">
      <c r="A246" s="69" t="str">
        <f>"PESQUISA."&amp;H246</f>
        <v>PESQUISA.35</v>
      </c>
      <c r="B246" s="197" t="s">
        <v>4746</v>
      </c>
      <c r="C246" s="426" t="s">
        <v>5126</v>
      </c>
      <c r="D246" s="426"/>
      <c r="E246" s="426"/>
      <c r="F246" s="198" t="s">
        <v>4836</v>
      </c>
      <c r="G246" s="203">
        <f>F249</f>
        <v>1.1768000000000001</v>
      </c>
      <c r="H246">
        <f>H239+1</f>
        <v>35</v>
      </c>
    </row>
    <row r="247" spans="1:8" x14ac:dyDescent="0.25">
      <c r="A247" s="427" t="s">
        <v>4837</v>
      </c>
      <c r="B247" s="427" t="s">
        <v>4838</v>
      </c>
      <c r="C247" s="428" t="s">
        <v>4839</v>
      </c>
      <c r="D247" s="427" t="s">
        <v>4840</v>
      </c>
      <c r="E247" s="427" t="s">
        <v>4841</v>
      </c>
      <c r="F247" s="430" t="s">
        <v>4842</v>
      </c>
      <c r="G247" s="427"/>
    </row>
    <row r="248" spans="1:8" x14ac:dyDescent="0.25">
      <c r="A248" s="427"/>
      <c r="B248" s="427"/>
      <c r="C248" s="429"/>
      <c r="D248" s="427"/>
      <c r="E248" s="427"/>
      <c r="F248" s="200" t="s">
        <v>4843</v>
      </c>
      <c r="G248" s="201" t="s">
        <v>4844</v>
      </c>
    </row>
    <row r="249" spans="1:8" x14ac:dyDescent="0.25">
      <c r="A249" s="79" t="s">
        <v>5128</v>
      </c>
      <c r="B249" s="80" t="s">
        <v>5129</v>
      </c>
      <c r="C249" s="232" t="s">
        <v>5127</v>
      </c>
      <c r="D249" s="202">
        <f>55.5/50</f>
        <v>1.1100000000000001</v>
      </c>
      <c r="E249" s="431">
        <f>AVERAGE(D249:D251)</f>
        <v>1.1768000000000001</v>
      </c>
      <c r="F249" s="432">
        <f>E249</f>
        <v>1.1768000000000001</v>
      </c>
      <c r="G249" s="433" t="s">
        <v>4848</v>
      </c>
      <c r="H249" t="s">
        <v>5130</v>
      </c>
    </row>
    <row r="250" spans="1:8" x14ac:dyDescent="0.25">
      <c r="A250" s="79" t="s">
        <v>5132</v>
      </c>
      <c r="B250" s="80" t="s">
        <v>5133</v>
      </c>
      <c r="C250" s="233" t="s">
        <v>5131</v>
      </c>
      <c r="D250" s="202">
        <f>53.9/50</f>
        <v>1.0780000000000001</v>
      </c>
      <c r="E250" s="431"/>
      <c r="F250" s="432"/>
      <c r="G250" s="433"/>
      <c r="H250" t="s">
        <v>5130</v>
      </c>
    </row>
    <row r="251" spans="1:8" x14ac:dyDescent="0.25">
      <c r="A251" s="79" t="s">
        <v>4964</v>
      </c>
      <c r="B251" s="80" t="s">
        <v>5135</v>
      </c>
      <c r="C251" s="233" t="s">
        <v>5134</v>
      </c>
      <c r="D251" s="202">
        <f>67.12/50</f>
        <v>1.3424</v>
      </c>
      <c r="E251" s="431"/>
      <c r="F251" s="432"/>
      <c r="G251" s="433"/>
      <c r="H251" t="s">
        <v>5130</v>
      </c>
    </row>
    <row r="252" spans="1:8" x14ac:dyDescent="0.25">
      <c r="A252" s="228" t="s">
        <v>4831</v>
      </c>
      <c r="B252" s="228" t="s">
        <v>4832</v>
      </c>
      <c r="C252" s="425" t="s">
        <v>4833</v>
      </c>
      <c r="D252" s="425"/>
      <c r="E252" s="425"/>
      <c r="F252" s="196" t="s">
        <v>20</v>
      </c>
      <c r="G252" s="228" t="s">
        <v>4835</v>
      </c>
    </row>
    <row r="253" spans="1:8" x14ac:dyDescent="0.25">
      <c r="A253" s="69" t="str">
        <f>"PESQUISA."&amp;H253</f>
        <v>PESQUISA.36</v>
      </c>
      <c r="B253" s="197" t="s">
        <v>4746</v>
      </c>
      <c r="C253" s="426" t="s">
        <v>5177</v>
      </c>
      <c r="D253" s="426"/>
      <c r="E253" s="426"/>
      <c r="F253" s="198" t="s">
        <v>4836</v>
      </c>
      <c r="G253" s="227">
        <f>F256</f>
        <v>149.19333333333336</v>
      </c>
      <c r="H253">
        <f>H246+1</f>
        <v>36</v>
      </c>
    </row>
    <row r="254" spans="1:8" x14ac:dyDescent="0.25">
      <c r="A254" s="427" t="s">
        <v>4837</v>
      </c>
      <c r="B254" s="427" t="s">
        <v>4838</v>
      </c>
      <c r="C254" s="428" t="s">
        <v>4839</v>
      </c>
      <c r="D254" s="427" t="s">
        <v>4840</v>
      </c>
      <c r="E254" s="427" t="s">
        <v>4841</v>
      </c>
      <c r="F254" s="430" t="s">
        <v>4842</v>
      </c>
      <c r="G254" s="427"/>
    </row>
    <row r="255" spans="1:8" x14ac:dyDescent="0.25">
      <c r="A255" s="427"/>
      <c r="B255" s="427"/>
      <c r="C255" s="429"/>
      <c r="D255" s="427"/>
      <c r="E255" s="427"/>
      <c r="F255" s="200" t="s">
        <v>4843</v>
      </c>
      <c r="G255" s="201" t="s">
        <v>4844</v>
      </c>
    </row>
    <row r="256" spans="1:8" x14ac:dyDescent="0.25">
      <c r="A256" s="79" t="s">
        <v>5179</v>
      </c>
      <c r="B256" s="80" t="s">
        <v>5180</v>
      </c>
      <c r="C256" s="232" t="s">
        <v>5178</v>
      </c>
      <c r="D256" s="202">
        <v>139.9</v>
      </c>
      <c r="E256" s="431">
        <f>AVERAGE(D256:D258)</f>
        <v>149.19333333333336</v>
      </c>
      <c r="F256" s="432">
        <f>E256</f>
        <v>149.19333333333336</v>
      </c>
      <c r="G256" s="433" t="s">
        <v>4848</v>
      </c>
    </row>
    <row r="257" spans="1:8" x14ac:dyDescent="0.25">
      <c r="A257" s="79" t="s">
        <v>4964</v>
      </c>
      <c r="B257" s="80" t="s">
        <v>5135</v>
      </c>
      <c r="C257" s="233" t="s">
        <v>5181</v>
      </c>
      <c r="D257" s="202">
        <v>197.68</v>
      </c>
      <c r="E257" s="431"/>
      <c r="F257" s="432"/>
      <c r="G257" s="433"/>
    </row>
    <row r="258" spans="1:8" x14ac:dyDescent="0.25">
      <c r="A258" s="79" t="s">
        <v>5183</v>
      </c>
      <c r="B258" s="80" t="s">
        <v>5135</v>
      </c>
      <c r="C258" s="233" t="s">
        <v>5182</v>
      </c>
      <c r="D258" s="202">
        <v>110</v>
      </c>
      <c r="E258" s="431"/>
      <c r="F258" s="432"/>
      <c r="G258" s="433"/>
    </row>
    <row r="259" spans="1:8" x14ac:dyDescent="0.25">
      <c r="A259" s="228" t="s">
        <v>4831</v>
      </c>
      <c r="B259" s="228" t="s">
        <v>4832</v>
      </c>
      <c r="C259" s="425" t="s">
        <v>4833</v>
      </c>
      <c r="D259" s="425"/>
      <c r="E259" s="425"/>
      <c r="F259" s="196" t="s">
        <v>20</v>
      </c>
      <c r="G259" s="228" t="s">
        <v>4835</v>
      </c>
    </row>
    <row r="260" spans="1:8" x14ac:dyDescent="0.25">
      <c r="A260" s="69" t="str">
        <f>"PESQUISA."&amp;H260</f>
        <v>PESQUISA.37</v>
      </c>
      <c r="B260" s="197" t="s">
        <v>4746</v>
      </c>
      <c r="C260" s="426" t="s">
        <v>5065</v>
      </c>
      <c r="D260" s="426"/>
      <c r="E260" s="426"/>
      <c r="F260" s="198" t="s">
        <v>4836</v>
      </c>
      <c r="G260" s="227">
        <f>F263</f>
        <v>229.09333333333333</v>
      </c>
      <c r="H260">
        <f>H253+1</f>
        <v>37</v>
      </c>
    </row>
    <row r="261" spans="1:8" x14ac:dyDescent="0.25">
      <c r="A261" s="427" t="s">
        <v>4837</v>
      </c>
      <c r="B261" s="427" t="s">
        <v>4838</v>
      </c>
      <c r="C261" s="428" t="s">
        <v>4839</v>
      </c>
      <c r="D261" s="427" t="s">
        <v>4840</v>
      </c>
      <c r="E261" s="427" t="s">
        <v>4841</v>
      </c>
      <c r="F261" s="430" t="s">
        <v>4842</v>
      </c>
      <c r="G261" s="427"/>
    </row>
    <row r="262" spans="1:8" x14ac:dyDescent="0.25">
      <c r="A262" s="427"/>
      <c r="B262" s="427"/>
      <c r="C262" s="429"/>
      <c r="D262" s="427"/>
      <c r="E262" s="427"/>
      <c r="F262" s="200" t="s">
        <v>4843</v>
      </c>
      <c r="G262" s="201" t="s">
        <v>4844</v>
      </c>
    </row>
    <row r="263" spans="1:8" x14ac:dyDescent="0.25">
      <c r="A263" s="79" t="s">
        <v>4975</v>
      </c>
      <c r="B263" s="80" t="s">
        <v>4985</v>
      </c>
      <c r="C263" s="232" t="s">
        <v>5066</v>
      </c>
      <c r="D263" s="202">
        <v>264</v>
      </c>
      <c r="E263" s="431">
        <f>AVERAGE(D263:D265)</f>
        <v>229.09333333333333</v>
      </c>
      <c r="F263" s="432">
        <f>E263</f>
        <v>229.09333333333333</v>
      </c>
      <c r="G263" s="433" t="s">
        <v>4848</v>
      </c>
    </row>
    <row r="264" spans="1:8" x14ac:dyDescent="0.25">
      <c r="A264" s="79" t="s">
        <v>5068</v>
      </c>
      <c r="B264" s="80" t="s">
        <v>5067</v>
      </c>
      <c r="C264" s="233" t="s">
        <v>5069</v>
      </c>
      <c r="D264" s="202">
        <v>201</v>
      </c>
      <c r="E264" s="431"/>
      <c r="F264" s="432"/>
      <c r="G264" s="433"/>
    </row>
    <row r="265" spans="1:8" x14ac:dyDescent="0.25">
      <c r="A265" s="79" t="s">
        <v>4981</v>
      </c>
      <c r="B265" s="80" t="s">
        <v>5071</v>
      </c>
      <c r="C265" s="231" t="s">
        <v>5070</v>
      </c>
      <c r="D265" s="202">
        <v>222.28</v>
      </c>
      <c r="E265" s="431"/>
      <c r="F265" s="432"/>
      <c r="G265" s="433"/>
    </row>
    <row r="266" spans="1:8" x14ac:dyDescent="0.25">
      <c r="A266" s="234" t="s">
        <v>4831</v>
      </c>
      <c r="B266" s="234" t="s">
        <v>4832</v>
      </c>
      <c r="C266" s="425" t="s">
        <v>4833</v>
      </c>
      <c r="D266" s="425"/>
      <c r="E266" s="425"/>
      <c r="F266" s="196" t="s">
        <v>20</v>
      </c>
      <c r="G266" s="234" t="s">
        <v>4835</v>
      </c>
    </row>
    <row r="267" spans="1:8" ht="28.5" customHeight="1" x14ac:dyDescent="0.25">
      <c r="A267" s="69" t="str">
        <f>"PESQUISA."&amp;H267</f>
        <v>PESQUISA.38</v>
      </c>
      <c r="B267" s="197" t="s">
        <v>4746</v>
      </c>
      <c r="C267" s="426" t="s">
        <v>5093</v>
      </c>
      <c r="D267" s="426"/>
      <c r="E267" s="426"/>
      <c r="F267" s="198" t="s">
        <v>4836</v>
      </c>
      <c r="G267" s="235">
        <f>F270</f>
        <v>468.62333333333328</v>
      </c>
      <c r="H267">
        <f>H260+1</f>
        <v>38</v>
      </c>
    </row>
    <row r="268" spans="1:8" x14ac:dyDescent="0.25">
      <c r="A268" s="427" t="s">
        <v>4837</v>
      </c>
      <c r="B268" s="427" t="s">
        <v>4838</v>
      </c>
      <c r="C268" s="428" t="s">
        <v>4839</v>
      </c>
      <c r="D268" s="427" t="s">
        <v>4840</v>
      </c>
      <c r="E268" s="427" t="s">
        <v>4841</v>
      </c>
      <c r="F268" s="430" t="s">
        <v>4842</v>
      </c>
      <c r="G268" s="427"/>
    </row>
    <row r="269" spans="1:8" x14ac:dyDescent="0.25">
      <c r="A269" s="427"/>
      <c r="B269" s="427"/>
      <c r="C269" s="429"/>
      <c r="D269" s="427"/>
      <c r="E269" s="427"/>
      <c r="F269" s="200" t="s">
        <v>4843</v>
      </c>
      <c r="G269" s="201" t="s">
        <v>4844</v>
      </c>
    </row>
    <row r="270" spans="1:8" x14ac:dyDescent="0.25">
      <c r="A270" s="79" t="s">
        <v>5085</v>
      </c>
      <c r="B270" s="80" t="s">
        <v>5086</v>
      </c>
      <c r="C270" s="232" t="s">
        <v>5087</v>
      </c>
      <c r="D270" s="202">
        <v>389</v>
      </c>
      <c r="E270" s="431">
        <f>AVERAGE(D270:D272)</f>
        <v>468.62333333333328</v>
      </c>
      <c r="F270" s="432">
        <f>E270</f>
        <v>468.62333333333328</v>
      </c>
      <c r="G270" s="433" t="s">
        <v>4848</v>
      </c>
    </row>
    <row r="271" spans="1:8" x14ac:dyDescent="0.25">
      <c r="A271" s="79" t="s">
        <v>5068</v>
      </c>
      <c r="B271" s="236" t="s">
        <v>5089</v>
      </c>
      <c r="C271" s="233" t="s">
        <v>5088</v>
      </c>
      <c r="D271" s="202">
        <v>423.2</v>
      </c>
      <c r="E271" s="431"/>
      <c r="F271" s="432"/>
      <c r="G271" s="433"/>
    </row>
    <row r="272" spans="1:8" x14ac:dyDescent="0.25">
      <c r="A272" s="79" t="s">
        <v>5092</v>
      </c>
      <c r="B272" s="80" t="s">
        <v>5091</v>
      </c>
      <c r="C272" s="233" t="s">
        <v>5090</v>
      </c>
      <c r="D272" s="202">
        <v>593.66999999999996</v>
      </c>
      <c r="E272" s="431"/>
      <c r="F272" s="432"/>
      <c r="G272" s="433"/>
    </row>
    <row r="273" spans="1:8" x14ac:dyDescent="0.25">
      <c r="A273" s="238" t="s">
        <v>4831</v>
      </c>
      <c r="B273" s="238" t="s">
        <v>4832</v>
      </c>
      <c r="C273" s="425" t="s">
        <v>4833</v>
      </c>
      <c r="D273" s="425"/>
      <c r="E273" s="425"/>
      <c r="F273" s="196" t="s">
        <v>20</v>
      </c>
      <c r="G273" s="238" t="s">
        <v>4835</v>
      </c>
    </row>
    <row r="274" spans="1:8" x14ac:dyDescent="0.25">
      <c r="A274" s="69" t="str">
        <f>"PESQUISA."&amp;H274</f>
        <v>PESQUISA.39</v>
      </c>
      <c r="B274" s="197" t="s">
        <v>4746</v>
      </c>
      <c r="C274" s="426" t="s">
        <v>5097</v>
      </c>
      <c r="D274" s="426"/>
      <c r="E274" s="426"/>
      <c r="F274" s="198" t="s">
        <v>4836</v>
      </c>
      <c r="G274" s="239">
        <f>F277</f>
        <v>57.506666666666661</v>
      </c>
      <c r="H274">
        <f>H267+1</f>
        <v>39</v>
      </c>
    </row>
    <row r="275" spans="1:8" x14ac:dyDescent="0.25">
      <c r="A275" s="427" t="s">
        <v>4837</v>
      </c>
      <c r="B275" s="427" t="s">
        <v>4838</v>
      </c>
      <c r="C275" s="428" t="s">
        <v>4839</v>
      </c>
      <c r="D275" s="427" t="s">
        <v>4840</v>
      </c>
      <c r="E275" s="427" t="s">
        <v>4841</v>
      </c>
      <c r="F275" s="430" t="s">
        <v>4842</v>
      </c>
      <c r="G275" s="427"/>
    </row>
    <row r="276" spans="1:8" x14ac:dyDescent="0.25">
      <c r="A276" s="427"/>
      <c r="B276" s="427"/>
      <c r="C276" s="429"/>
      <c r="D276" s="427"/>
      <c r="E276" s="427"/>
      <c r="F276" s="200" t="s">
        <v>4843</v>
      </c>
      <c r="G276" s="201" t="s">
        <v>4844</v>
      </c>
    </row>
    <row r="277" spans="1:8" x14ac:dyDescent="0.25">
      <c r="A277" s="79" t="s">
        <v>4964</v>
      </c>
      <c r="B277" s="80" t="s">
        <v>5071</v>
      </c>
      <c r="C277" s="232" t="s">
        <v>5098</v>
      </c>
      <c r="D277" s="202">
        <v>47.29</v>
      </c>
      <c r="E277" s="431">
        <f>AVERAGE(D277:D279)</f>
        <v>57.506666666666661</v>
      </c>
      <c r="F277" s="432">
        <f>E277</f>
        <v>57.506666666666661</v>
      </c>
      <c r="G277" s="433" t="s">
        <v>4848</v>
      </c>
    </row>
    <row r="278" spans="1:8" x14ac:dyDescent="0.25">
      <c r="A278" s="79" t="s">
        <v>5099</v>
      </c>
      <c r="B278" s="80" t="s">
        <v>5071</v>
      </c>
      <c r="C278" s="233" t="s">
        <v>5100</v>
      </c>
      <c r="D278" s="202">
        <v>35</v>
      </c>
      <c r="E278" s="431"/>
      <c r="F278" s="432"/>
      <c r="G278" s="433"/>
    </row>
    <row r="279" spans="1:8" x14ac:dyDescent="0.25">
      <c r="A279" s="79" t="s">
        <v>5092</v>
      </c>
      <c r="B279" s="80" t="s">
        <v>5091</v>
      </c>
      <c r="C279" s="233" t="s">
        <v>5101</v>
      </c>
      <c r="D279" s="202">
        <v>90.23</v>
      </c>
      <c r="E279" s="431"/>
      <c r="F279" s="432"/>
      <c r="G279" s="433"/>
    </row>
    <row r="280" spans="1:8" x14ac:dyDescent="0.25">
      <c r="A280" s="238" t="s">
        <v>4831</v>
      </c>
      <c r="B280" s="238" t="s">
        <v>4832</v>
      </c>
      <c r="C280" s="425" t="s">
        <v>4833</v>
      </c>
      <c r="D280" s="425"/>
      <c r="E280" s="425"/>
      <c r="F280" s="196" t="s">
        <v>20</v>
      </c>
      <c r="G280" s="238" t="s">
        <v>4835</v>
      </c>
    </row>
    <row r="281" spans="1:8" x14ac:dyDescent="0.25">
      <c r="A281" s="69" t="str">
        <f>"PESQUISA."&amp;H281</f>
        <v>PESQUISA.40</v>
      </c>
      <c r="B281" s="197" t="s">
        <v>4746</v>
      </c>
      <c r="C281" s="426" t="s">
        <v>5111</v>
      </c>
      <c r="D281" s="426"/>
      <c r="E281" s="426"/>
      <c r="F281" s="198" t="s">
        <v>4836</v>
      </c>
      <c r="G281" s="239">
        <f>F284</f>
        <v>76.959999999999994</v>
      </c>
      <c r="H281">
        <f>H274+1</f>
        <v>40</v>
      </c>
    </row>
    <row r="282" spans="1:8" x14ac:dyDescent="0.25">
      <c r="A282" s="427" t="s">
        <v>4837</v>
      </c>
      <c r="B282" s="427" t="s">
        <v>4838</v>
      </c>
      <c r="C282" s="428" t="s">
        <v>4839</v>
      </c>
      <c r="D282" s="427" t="s">
        <v>4840</v>
      </c>
      <c r="E282" s="427" t="s">
        <v>4841</v>
      </c>
      <c r="F282" s="430" t="s">
        <v>4842</v>
      </c>
      <c r="G282" s="427"/>
    </row>
    <row r="283" spans="1:8" x14ac:dyDescent="0.25">
      <c r="A283" s="427"/>
      <c r="B283" s="427"/>
      <c r="C283" s="429"/>
      <c r="D283" s="427"/>
      <c r="E283" s="427"/>
      <c r="F283" s="200" t="s">
        <v>4843</v>
      </c>
      <c r="G283" s="201" t="s">
        <v>4844</v>
      </c>
    </row>
    <row r="284" spans="1:8" x14ac:dyDescent="0.25">
      <c r="A284" s="79" t="s">
        <v>4964</v>
      </c>
      <c r="B284" s="80" t="s">
        <v>5071</v>
      </c>
      <c r="C284" s="232" t="s">
        <v>5104</v>
      </c>
      <c r="D284" s="202">
        <v>79.06</v>
      </c>
      <c r="E284" s="431">
        <f>AVERAGE(D284:D286)</f>
        <v>76.959999999999994</v>
      </c>
      <c r="F284" s="432">
        <f>E284</f>
        <v>76.959999999999994</v>
      </c>
      <c r="G284" s="433" t="s">
        <v>4848</v>
      </c>
    </row>
    <row r="285" spans="1:8" x14ac:dyDescent="0.25">
      <c r="A285" s="79" t="s">
        <v>5106</v>
      </c>
      <c r="B285" s="80" t="s">
        <v>5107</v>
      </c>
      <c r="C285" s="233" t="s">
        <v>5105</v>
      </c>
      <c r="D285" s="202">
        <v>64.8</v>
      </c>
      <c r="E285" s="431"/>
      <c r="F285" s="432"/>
      <c r="G285" s="433"/>
    </row>
    <row r="286" spans="1:8" x14ac:dyDescent="0.25">
      <c r="A286" s="79" t="s">
        <v>5092</v>
      </c>
      <c r="B286" s="80" t="s">
        <v>5091</v>
      </c>
      <c r="C286" s="233" t="s">
        <v>5101</v>
      </c>
      <c r="D286" s="202">
        <v>87.02</v>
      </c>
      <c r="E286" s="431"/>
      <c r="F286" s="432"/>
      <c r="G286" s="433"/>
    </row>
    <row r="287" spans="1:8" x14ac:dyDescent="0.25">
      <c r="A287" s="238" t="s">
        <v>4831</v>
      </c>
      <c r="B287" s="238" t="s">
        <v>4832</v>
      </c>
      <c r="C287" s="425" t="s">
        <v>4833</v>
      </c>
      <c r="D287" s="425"/>
      <c r="E287" s="425"/>
      <c r="F287" s="196" t="s">
        <v>20</v>
      </c>
      <c r="G287" s="238" t="s">
        <v>4835</v>
      </c>
    </row>
    <row r="288" spans="1:8" x14ac:dyDescent="0.25">
      <c r="A288" s="69" t="str">
        <f>"PESQUISA."&amp;H288</f>
        <v>PESQUISA.41</v>
      </c>
      <c r="B288" s="197" t="s">
        <v>4746</v>
      </c>
      <c r="C288" s="426" t="s">
        <v>5117</v>
      </c>
      <c r="D288" s="426"/>
      <c r="E288" s="426"/>
      <c r="F288" s="198" t="s">
        <v>4836</v>
      </c>
      <c r="G288" s="239">
        <f>F291</f>
        <v>9.2266666666666666</v>
      </c>
      <c r="H288">
        <f>H281+1</f>
        <v>41</v>
      </c>
    </row>
    <row r="289" spans="1:8" x14ac:dyDescent="0.25">
      <c r="A289" s="427" t="s">
        <v>4837</v>
      </c>
      <c r="B289" s="427" t="s">
        <v>4838</v>
      </c>
      <c r="C289" s="428" t="s">
        <v>4839</v>
      </c>
      <c r="D289" s="427" t="s">
        <v>4840</v>
      </c>
      <c r="E289" s="427" t="s">
        <v>4841</v>
      </c>
      <c r="F289" s="430" t="s">
        <v>4842</v>
      </c>
      <c r="G289" s="427"/>
    </row>
    <row r="290" spans="1:8" x14ac:dyDescent="0.25">
      <c r="A290" s="427"/>
      <c r="B290" s="427"/>
      <c r="C290" s="429"/>
      <c r="D290" s="427"/>
      <c r="E290" s="427"/>
      <c r="F290" s="200" t="s">
        <v>4843</v>
      </c>
      <c r="G290" s="201" t="s">
        <v>4844</v>
      </c>
    </row>
    <row r="291" spans="1:8" x14ac:dyDescent="0.25">
      <c r="A291" s="79" t="s">
        <v>4964</v>
      </c>
      <c r="B291" s="80" t="s">
        <v>5071</v>
      </c>
      <c r="C291" s="232" t="s">
        <v>5112</v>
      </c>
      <c r="D291" s="202">
        <v>10.79</v>
      </c>
      <c r="E291" s="431">
        <f>AVERAGE(D291:D293)</f>
        <v>9.2266666666666666</v>
      </c>
      <c r="F291" s="432">
        <f>E291</f>
        <v>9.2266666666666666</v>
      </c>
      <c r="G291" s="433" t="s">
        <v>4848</v>
      </c>
    </row>
    <row r="292" spans="1:8" x14ac:dyDescent="0.25">
      <c r="A292" s="79" t="s">
        <v>5114</v>
      </c>
      <c r="B292" s="80" t="s">
        <v>5007</v>
      </c>
      <c r="C292" s="233" t="s">
        <v>5113</v>
      </c>
      <c r="D292" s="202">
        <v>6.1</v>
      </c>
      <c r="E292" s="431"/>
      <c r="F292" s="432"/>
      <c r="G292" s="433"/>
    </row>
    <row r="293" spans="1:8" x14ac:dyDescent="0.25">
      <c r="A293" s="79" t="s">
        <v>5116</v>
      </c>
      <c r="B293" s="80" t="s">
        <v>5120</v>
      </c>
      <c r="C293" s="233" t="s">
        <v>5115</v>
      </c>
      <c r="D293" s="202">
        <v>10.79</v>
      </c>
      <c r="E293" s="431"/>
      <c r="F293" s="432"/>
      <c r="G293" s="433"/>
    </row>
    <row r="294" spans="1:8" x14ac:dyDescent="0.25">
      <c r="A294" s="238" t="s">
        <v>4831</v>
      </c>
      <c r="B294" s="238" t="s">
        <v>4832</v>
      </c>
      <c r="C294" s="425" t="s">
        <v>4833</v>
      </c>
      <c r="D294" s="425"/>
      <c r="E294" s="425"/>
      <c r="F294" s="196" t="s">
        <v>20</v>
      </c>
      <c r="G294" s="238" t="s">
        <v>4835</v>
      </c>
    </row>
    <row r="295" spans="1:8" x14ac:dyDescent="0.25">
      <c r="A295" s="69" t="str">
        <f>"PESQUISA."&amp;H295</f>
        <v>PESQUISA.42</v>
      </c>
      <c r="B295" s="197" t="s">
        <v>4746</v>
      </c>
      <c r="C295" s="426" t="s">
        <v>5118</v>
      </c>
      <c r="D295" s="426"/>
      <c r="E295" s="426"/>
      <c r="F295" s="198" t="s">
        <v>4836</v>
      </c>
      <c r="G295" s="239">
        <f>F298</f>
        <v>26.983333333333331</v>
      </c>
      <c r="H295">
        <f>H288+1</f>
        <v>42</v>
      </c>
    </row>
    <row r="296" spans="1:8" x14ac:dyDescent="0.25">
      <c r="A296" s="427" t="s">
        <v>4837</v>
      </c>
      <c r="B296" s="427" t="s">
        <v>4838</v>
      </c>
      <c r="C296" s="428" t="s">
        <v>4839</v>
      </c>
      <c r="D296" s="427" t="s">
        <v>4840</v>
      </c>
      <c r="E296" s="427" t="s">
        <v>4841</v>
      </c>
      <c r="F296" s="430" t="s">
        <v>4842</v>
      </c>
      <c r="G296" s="427"/>
    </row>
    <row r="297" spans="1:8" x14ac:dyDescent="0.25">
      <c r="A297" s="427"/>
      <c r="B297" s="427"/>
      <c r="C297" s="429"/>
      <c r="D297" s="427"/>
      <c r="E297" s="427"/>
      <c r="F297" s="200" t="s">
        <v>4843</v>
      </c>
      <c r="G297" s="201" t="s">
        <v>4844</v>
      </c>
    </row>
    <row r="298" spans="1:8" x14ac:dyDescent="0.25">
      <c r="A298" s="79" t="s">
        <v>5116</v>
      </c>
      <c r="B298" s="80" t="s">
        <v>5120</v>
      </c>
      <c r="C298" s="232" t="s">
        <v>5119</v>
      </c>
      <c r="D298" s="202">
        <v>25.58</v>
      </c>
      <c r="E298" s="431">
        <f>AVERAGE(D298:D300)</f>
        <v>26.983333333333331</v>
      </c>
      <c r="F298" s="432">
        <f>E298</f>
        <v>26.983333333333331</v>
      </c>
      <c r="G298" s="433" t="s">
        <v>4848</v>
      </c>
    </row>
    <row r="299" spans="1:8" x14ac:dyDescent="0.25">
      <c r="A299" s="79" t="s">
        <v>5122</v>
      </c>
      <c r="B299" s="80" t="s">
        <v>5071</v>
      </c>
      <c r="C299" s="233" t="s">
        <v>5121</v>
      </c>
      <c r="D299" s="202">
        <v>25.58</v>
      </c>
      <c r="E299" s="431"/>
      <c r="F299" s="432"/>
      <c r="G299" s="433"/>
    </row>
    <row r="300" spans="1:8" x14ac:dyDescent="0.25">
      <c r="A300" s="79" t="s">
        <v>5068</v>
      </c>
      <c r="B300" s="240" t="s">
        <v>5089</v>
      </c>
      <c r="C300" s="233" t="s">
        <v>5123</v>
      </c>
      <c r="D300" s="202">
        <v>29.79</v>
      </c>
      <c r="E300" s="431"/>
      <c r="F300" s="432"/>
      <c r="G300" s="433"/>
    </row>
    <row r="301" spans="1:8" x14ac:dyDescent="0.25">
      <c r="A301" s="238" t="s">
        <v>4831</v>
      </c>
      <c r="B301" s="238" t="s">
        <v>4832</v>
      </c>
      <c r="C301" s="425" t="s">
        <v>4833</v>
      </c>
      <c r="D301" s="425"/>
      <c r="E301" s="425"/>
      <c r="F301" s="196" t="s">
        <v>20</v>
      </c>
      <c r="G301" s="238" t="s">
        <v>4835</v>
      </c>
    </row>
    <row r="302" spans="1:8" x14ac:dyDescent="0.25">
      <c r="A302" s="69" t="str">
        <f>"PESQUISA."&amp;H302</f>
        <v>PESQUISA.43</v>
      </c>
      <c r="B302" s="197" t="s">
        <v>4746</v>
      </c>
      <c r="C302" s="426" t="s">
        <v>5150</v>
      </c>
      <c r="D302" s="426"/>
      <c r="E302" s="426"/>
      <c r="F302" s="198" t="s">
        <v>4836</v>
      </c>
      <c r="G302" s="239">
        <f>F305</f>
        <v>2041.5833333333333</v>
      </c>
      <c r="H302">
        <f>H295+1</f>
        <v>43</v>
      </c>
    </row>
    <row r="303" spans="1:8" x14ac:dyDescent="0.25">
      <c r="A303" s="427" t="s">
        <v>4837</v>
      </c>
      <c r="B303" s="427" t="s">
        <v>4838</v>
      </c>
      <c r="C303" s="428" t="s">
        <v>4839</v>
      </c>
      <c r="D303" s="427" t="s">
        <v>4840</v>
      </c>
      <c r="E303" s="427" t="s">
        <v>4841</v>
      </c>
      <c r="F303" s="430" t="s">
        <v>4842</v>
      </c>
      <c r="G303" s="427"/>
    </row>
    <row r="304" spans="1:8" x14ac:dyDescent="0.25">
      <c r="A304" s="427"/>
      <c r="B304" s="427"/>
      <c r="C304" s="429"/>
      <c r="D304" s="427"/>
      <c r="E304" s="427"/>
      <c r="F304" s="200" t="s">
        <v>4843</v>
      </c>
      <c r="G304" s="201" t="s">
        <v>4844</v>
      </c>
    </row>
    <row r="305" spans="1:8" x14ac:dyDescent="0.25">
      <c r="A305" s="79" t="s">
        <v>4964</v>
      </c>
      <c r="B305" s="80" t="s">
        <v>5071</v>
      </c>
      <c r="C305" s="232" t="s">
        <v>5151</v>
      </c>
      <c r="D305" s="202">
        <v>1998.57</v>
      </c>
      <c r="E305" s="431">
        <f>AVERAGE(D305:D307)</f>
        <v>2041.5833333333333</v>
      </c>
      <c r="F305" s="432">
        <f>E305</f>
        <v>2041.5833333333333</v>
      </c>
      <c r="G305" s="433" t="s">
        <v>4848</v>
      </c>
    </row>
    <row r="306" spans="1:8" x14ac:dyDescent="0.25">
      <c r="A306" s="79" t="s">
        <v>5068</v>
      </c>
      <c r="B306" s="80" t="s">
        <v>5089</v>
      </c>
      <c r="C306" s="233" t="s">
        <v>5152</v>
      </c>
      <c r="D306" s="202">
        <v>1881.18</v>
      </c>
      <c r="E306" s="431"/>
      <c r="F306" s="432"/>
      <c r="G306" s="433"/>
    </row>
    <row r="307" spans="1:8" x14ac:dyDescent="0.25">
      <c r="A307" s="79" t="s">
        <v>5154</v>
      </c>
      <c r="B307" s="80" t="s">
        <v>5071</v>
      </c>
      <c r="C307" s="233" t="s">
        <v>5153</v>
      </c>
      <c r="D307" s="202">
        <v>2245</v>
      </c>
      <c r="E307" s="431"/>
      <c r="F307" s="432"/>
      <c r="G307" s="433"/>
    </row>
    <row r="308" spans="1:8" x14ac:dyDescent="0.25">
      <c r="A308" s="238" t="s">
        <v>4831</v>
      </c>
      <c r="B308" s="238" t="s">
        <v>4832</v>
      </c>
      <c r="C308" s="425" t="s">
        <v>4833</v>
      </c>
      <c r="D308" s="425"/>
      <c r="E308" s="425"/>
      <c r="F308" s="196" t="s">
        <v>20</v>
      </c>
      <c r="G308" s="238" t="s">
        <v>4835</v>
      </c>
    </row>
    <row r="309" spans="1:8" x14ac:dyDescent="0.25">
      <c r="A309" s="69" t="str">
        <f>"PESQUISA."&amp;H309</f>
        <v>PESQUISA.44</v>
      </c>
      <c r="B309" s="197" t="s">
        <v>4746</v>
      </c>
      <c r="C309" s="426" t="s">
        <v>5156</v>
      </c>
      <c r="D309" s="426"/>
      <c r="E309" s="426"/>
      <c r="F309" s="198" t="s">
        <v>4836</v>
      </c>
      <c r="G309" s="239">
        <f>F312</f>
        <v>439.26666666666665</v>
      </c>
      <c r="H309">
        <f>H302+1</f>
        <v>44</v>
      </c>
    </row>
    <row r="310" spans="1:8" x14ac:dyDescent="0.25">
      <c r="A310" s="427" t="s">
        <v>4837</v>
      </c>
      <c r="B310" s="427" t="s">
        <v>4838</v>
      </c>
      <c r="C310" s="428" t="s">
        <v>4839</v>
      </c>
      <c r="D310" s="427" t="s">
        <v>4840</v>
      </c>
      <c r="E310" s="427" t="s">
        <v>4841</v>
      </c>
      <c r="F310" s="430" t="s">
        <v>4842</v>
      </c>
      <c r="G310" s="427"/>
    </row>
    <row r="311" spans="1:8" x14ac:dyDescent="0.25">
      <c r="A311" s="427"/>
      <c r="B311" s="427"/>
      <c r="C311" s="429"/>
      <c r="D311" s="427"/>
      <c r="E311" s="427"/>
      <c r="F311" s="200" t="s">
        <v>4843</v>
      </c>
      <c r="G311" s="201" t="s">
        <v>4844</v>
      </c>
    </row>
    <row r="312" spans="1:8" x14ac:dyDescent="0.25">
      <c r="A312" s="79" t="s">
        <v>5157</v>
      </c>
      <c r="B312" s="80" t="s">
        <v>5159</v>
      </c>
      <c r="C312" s="232" t="s">
        <v>5158</v>
      </c>
      <c r="D312" s="202">
        <v>459</v>
      </c>
      <c r="E312" s="431">
        <f>AVERAGE(D312:D314)</f>
        <v>439.26666666666665</v>
      </c>
      <c r="F312" s="432">
        <f>E312</f>
        <v>439.26666666666665</v>
      </c>
      <c r="G312" s="433" t="s">
        <v>4848</v>
      </c>
    </row>
    <row r="313" spans="1:8" x14ac:dyDescent="0.25">
      <c r="A313" s="79" t="s">
        <v>5161</v>
      </c>
      <c r="B313" s="80" t="s">
        <v>5071</v>
      </c>
      <c r="C313" s="233" t="s">
        <v>5160</v>
      </c>
      <c r="D313" s="202">
        <v>454</v>
      </c>
      <c r="E313" s="431"/>
      <c r="F313" s="432"/>
      <c r="G313" s="433"/>
    </row>
    <row r="314" spans="1:8" x14ac:dyDescent="0.25">
      <c r="A314" s="79" t="s">
        <v>5162</v>
      </c>
      <c r="B314" s="80" t="s">
        <v>5071</v>
      </c>
      <c r="C314" s="233" t="s">
        <v>5163</v>
      </c>
      <c r="D314" s="202">
        <v>404.8</v>
      </c>
      <c r="E314" s="431"/>
      <c r="F314" s="432"/>
      <c r="G314" s="433"/>
    </row>
    <row r="315" spans="1:8" x14ac:dyDescent="0.25">
      <c r="A315" s="252" t="s">
        <v>4831</v>
      </c>
      <c r="B315" s="252" t="s">
        <v>4832</v>
      </c>
      <c r="C315" s="425" t="s">
        <v>4833</v>
      </c>
      <c r="D315" s="425"/>
      <c r="E315" s="425"/>
      <c r="F315" s="196" t="s">
        <v>20</v>
      </c>
      <c r="G315" s="252" t="s">
        <v>4835</v>
      </c>
    </row>
    <row r="316" spans="1:8" x14ac:dyDescent="0.25">
      <c r="A316" s="69" t="str">
        <f>"PESQUISA."&amp;H316</f>
        <v>PESQUISA.45</v>
      </c>
      <c r="B316" s="197" t="s">
        <v>4746</v>
      </c>
      <c r="C316" s="426" t="s">
        <v>5212</v>
      </c>
      <c r="D316" s="426"/>
      <c r="E316" s="426"/>
      <c r="F316" s="198" t="s">
        <v>4836</v>
      </c>
      <c r="G316" s="253">
        <f>F319</f>
        <v>3204.0669533333335</v>
      </c>
      <c r="H316">
        <f>H309+1</f>
        <v>45</v>
      </c>
    </row>
    <row r="317" spans="1:8" x14ac:dyDescent="0.25">
      <c r="A317" s="427" t="s">
        <v>4837</v>
      </c>
      <c r="B317" s="427" t="s">
        <v>4838</v>
      </c>
      <c r="C317" s="428" t="s">
        <v>4839</v>
      </c>
      <c r="D317" s="427" t="s">
        <v>4840</v>
      </c>
      <c r="E317" s="427" t="s">
        <v>4841</v>
      </c>
      <c r="F317" s="430" t="s">
        <v>4842</v>
      </c>
      <c r="G317" s="427"/>
    </row>
    <row r="318" spans="1:8" x14ac:dyDescent="0.25">
      <c r="A318" s="427"/>
      <c r="B318" s="427"/>
      <c r="C318" s="429"/>
      <c r="D318" s="427"/>
      <c r="E318" s="427"/>
      <c r="F318" s="200" t="s">
        <v>4843</v>
      </c>
      <c r="G318" s="201" t="s">
        <v>4844</v>
      </c>
    </row>
    <row r="319" spans="1:8" x14ac:dyDescent="0.25">
      <c r="A319" s="79" t="s">
        <v>5209</v>
      </c>
      <c r="B319" s="80" t="s">
        <v>5210</v>
      </c>
      <c r="C319" s="232" t="s">
        <v>5211</v>
      </c>
      <c r="D319" s="202">
        <f>3978-3978*BDI_MAT</f>
        <v>3110.7960000000003</v>
      </c>
      <c r="E319" s="431">
        <f>AVERAGE(D319:D321)</f>
        <v>3204.0669533333335</v>
      </c>
      <c r="F319" s="432">
        <f>E319</f>
        <v>3204.0669533333335</v>
      </c>
      <c r="G319" s="433" t="s">
        <v>4848</v>
      </c>
    </row>
    <row r="320" spans="1:8" x14ac:dyDescent="0.25">
      <c r="A320" s="79" t="s">
        <v>5249</v>
      </c>
      <c r="B320" s="80" t="s">
        <v>5251</v>
      </c>
      <c r="C320" s="254" t="s">
        <v>5250</v>
      </c>
      <c r="D320" s="202">
        <f>5487.73-5487.73*BDI_MAT</f>
        <v>4291.4048599999996</v>
      </c>
      <c r="E320" s="431"/>
      <c r="F320" s="432"/>
      <c r="G320" s="433"/>
    </row>
    <row r="321" spans="1:8" x14ac:dyDescent="0.25">
      <c r="A321" s="79" t="s">
        <v>5349</v>
      </c>
      <c r="B321" s="80" t="s">
        <v>5350</v>
      </c>
      <c r="C321" s="233" t="s">
        <v>5351</v>
      </c>
      <c r="D321" s="202">
        <v>2210</v>
      </c>
      <c r="E321" s="431"/>
      <c r="F321" s="432"/>
      <c r="G321" s="433"/>
    </row>
    <row r="322" spans="1:8" x14ac:dyDescent="0.25">
      <c r="A322" s="252" t="s">
        <v>4831</v>
      </c>
      <c r="B322" s="252" t="s">
        <v>4832</v>
      </c>
      <c r="C322" s="425" t="s">
        <v>4833</v>
      </c>
      <c r="D322" s="425"/>
      <c r="E322" s="425"/>
      <c r="F322" s="196" t="s">
        <v>20</v>
      </c>
      <c r="G322" s="252" t="s">
        <v>4835</v>
      </c>
    </row>
    <row r="323" spans="1:8" x14ac:dyDescent="0.25">
      <c r="A323" s="69" t="str">
        <f>"PESQUISA."&amp;H323</f>
        <v>PESQUISA.46</v>
      </c>
      <c r="B323" s="197" t="s">
        <v>4746</v>
      </c>
      <c r="C323" s="426" t="s">
        <v>5213</v>
      </c>
      <c r="D323" s="426"/>
      <c r="E323" s="426"/>
      <c r="F323" s="198" t="s">
        <v>4836</v>
      </c>
      <c r="G323" s="253">
        <f>F326</f>
        <v>3588.2666550000004</v>
      </c>
      <c r="H323">
        <f>H316+1</f>
        <v>46</v>
      </c>
    </row>
    <row r="324" spans="1:8" x14ac:dyDescent="0.25">
      <c r="A324" s="427" t="s">
        <v>4837</v>
      </c>
      <c r="B324" s="427" t="s">
        <v>4838</v>
      </c>
      <c r="C324" s="428" t="s">
        <v>4839</v>
      </c>
      <c r="D324" s="427" t="s">
        <v>4840</v>
      </c>
      <c r="E324" s="427" t="s">
        <v>4841</v>
      </c>
      <c r="F324" s="430" t="s">
        <v>4842</v>
      </c>
      <c r="G324" s="427"/>
    </row>
    <row r="325" spans="1:8" x14ac:dyDescent="0.25">
      <c r="A325" s="427"/>
      <c r="B325" s="427"/>
      <c r="C325" s="429"/>
      <c r="D325" s="427"/>
      <c r="E325" s="427"/>
      <c r="F325" s="200" t="s">
        <v>4843</v>
      </c>
      <c r="G325" s="201" t="s">
        <v>4844</v>
      </c>
    </row>
    <row r="326" spans="1:8" x14ac:dyDescent="0.25">
      <c r="A326" s="79" t="s">
        <v>5209</v>
      </c>
      <c r="B326" s="80" t="s">
        <v>5210</v>
      </c>
      <c r="C326" s="232" t="s">
        <v>5211</v>
      </c>
      <c r="D326" s="202">
        <f>4435.2-4435.2*BDI_MAT</f>
        <v>3468.3263999999999</v>
      </c>
      <c r="E326" s="431">
        <f>AVERAGE(D326:D329)</f>
        <v>3588.2666550000004</v>
      </c>
      <c r="F326" s="432">
        <f>E326</f>
        <v>3588.2666550000004</v>
      </c>
      <c r="G326" s="433" t="s">
        <v>4848</v>
      </c>
    </row>
    <row r="327" spans="1:8" x14ac:dyDescent="0.25">
      <c r="A327" s="79" t="s">
        <v>5249</v>
      </c>
      <c r="B327" s="80" t="s">
        <v>5251</v>
      </c>
      <c r="C327" s="254" t="s">
        <v>5250</v>
      </c>
      <c r="D327" s="202">
        <f>6118.21-6118.21*BDI_MAT</f>
        <v>4784.4402200000004</v>
      </c>
      <c r="E327" s="431"/>
      <c r="F327" s="432"/>
      <c r="G327" s="433"/>
    </row>
    <row r="328" spans="1:8" x14ac:dyDescent="0.25">
      <c r="A328" s="79" t="s">
        <v>5349</v>
      </c>
      <c r="B328" s="80" t="s">
        <v>5350</v>
      </c>
      <c r="C328" s="233" t="s">
        <v>5351</v>
      </c>
      <c r="D328" s="202">
        <v>2464</v>
      </c>
      <c r="E328" s="431"/>
      <c r="F328" s="432"/>
      <c r="G328" s="433"/>
    </row>
    <row r="329" spans="1:8" x14ac:dyDescent="0.25">
      <c r="A329" s="79" t="s">
        <v>5256</v>
      </c>
      <c r="B329" s="80" t="s">
        <v>5257</v>
      </c>
      <c r="C329" s="254" t="s">
        <v>5258</v>
      </c>
      <c r="D329" s="202">
        <f>4650-4650*BDI_MAT</f>
        <v>3636.3</v>
      </c>
      <c r="E329" s="431"/>
      <c r="F329" s="432"/>
      <c r="G329" s="433"/>
    </row>
    <row r="330" spans="1:8" x14ac:dyDescent="0.25">
      <c r="A330" s="252" t="s">
        <v>4831</v>
      </c>
      <c r="B330" s="252" t="s">
        <v>4832</v>
      </c>
      <c r="C330" s="425" t="s">
        <v>4833</v>
      </c>
      <c r="D330" s="425"/>
      <c r="E330" s="425"/>
      <c r="F330" s="196" t="s">
        <v>20</v>
      </c>
      <c r="G330" s="252" t="s">
        <v>4835</v>
      </c>
    </row>
    <row r="331" spans="1:8" x14ac:dyDescent="0.25">
      <c r="A331" s="69" t="str">
        <f>"PESQUISA."&amp;H331</f>
        <v>PESQUISA.47</v>
      </c>
      <c r="B331" s="197" t="s">
        <v>4746</v>
      </c>
      <c r="C331" s="426" t="s">
        <v>5215</v>
      </c>
      <c r="D331" s="426"/>
      <c r="E331" s="426"/>
      <c r="F331" s="198" t="s">
        <v>4836</v>
      </c>
      <c r="G331" s="253">
        <f>F334</f>
        <v>778.39834000000008</v>
      </c>
      <c r="H331">
        <f>H323+1</f>
        <v>47</v>
      </c>
    </row>
    <row r="332" spans="1:8" x14ac:dyDescent="0.25">
      <c r="A332" s="427" t="s">
        <v>4837</v>
      </c>
      <c r="B332" s="427" t="s">
        <v>4838</v>
      </c>
      <c r="C332" s="428" t="s">
        <v>4839</v>
      </c>
      <c r="D332" s="427" t="s">
        <v>4840</v>
      </c>
      <c r="E332" s="427" t="s">
        <v>4841</v>
      </c>
      <c r="F332" s="430" t="s">
        <v>4842</v>
      </c>
      <c r="G332" s="427"/>
    </row>
    <row r="333" spans="1:8" x14ac:dyDescent="0.25">
      <c r="A333" s="427"/>
      <c r="B333" s="427"/>
      <c r="C333" s="429"/>
      <c r="D333" s="427"/>
      <c r="E333" s="427"/>
      <c r="F333" s="200" t="s">
        <v>4843</v>
      </c>
      <c r="G333" s="201" t="s">
        <v>4844</v>
      </c>
    </row>
    <row r="334" spans="1:8" x14ac:dyDescent="0.25">
      <c r="A334" s="79" t="s">
        <v>5209</v>
      </c>
      <c r="B334" s="80" t="s">
        <v>5210</v>
      </c>
      <c r="C334" s="232" t="s">
        <v>5211</v>
      </c>
      <c r="D334" s="202">
        <f>966.45-966.45*BDI_MAT</f>
        <v>755.76390000000004</v>
      </c>
      <c r="E334" s="431">
        <f>AVERAGE(D334:D336)</f>
        <v>778.39834000000008</v>
      </c>
      <c r="F334" s="432">
        <f>E334</f>
        <v>778.39834000000008</v>
      </c>
      <c r="G334" s="433" t="s">
        <v>4848</v>
      </c>
    </row>
    <row r="335" spans="1:8" x14ac:dyDescent="0.25">
      <c r="A335" s="79" t="s">
        <v>5249</v>
      </c>
      <c r="B335" s="80" t="s">
        <v>5251</v>
      </c>
      <c r="C335" s="254" t="s">
        <v>5250</v>
      </c>
      <c r="D335" s="202">
        <f>1333.16-1333.16*BDI_MAT</f>
        <v>1042.5311200000001</v>
      </c>
      <c r="E335" s="431"/>
      <c r="F335" s="432"/>
      <c r="G335" s="433"/>
    </row>
    <row r="336" spans="1:8" x14ac:dyDescent="0.25">
      <c r="A336" s="79" t="s">
        <v>5349</v>
      </c>
      <c r="B336" s="80" t="s">
        <v>5350</v>
      </c>
      <c r="C336" s="233" t="s">
        <v>5351</v>
      </c>
      <c r="D336" s="268">
        <v>536.9</v>
      </c>
      <c r="E336" s="431"/>
      <c r="F336" s="432"/>
      <c r="G336" s="433"/>
    </row>
    <row r="337" spans="1:8" x14ac:dyDescent="0.25">
      <c r="A337" s="252" t="s">
        <v>4831</v>
      </c>
      <c r="B337" s="252" t="s">
        <v>4832</v>
      </c>
      <c r="C337" s="425" t="s">
        <v>4833</v>
      </c>
      <c r="D337" s="425"/>
      <c r="E337" s="425"/>
      <c r="F337" s="196" t="s">
        <v>20</v>
      </c>
      <c r="G337" s="252" t="s">
        <v>4835</v>
      </c>
    </row>
    <row r="338" spans="1:8" x14ac:dyDescent="0.25">
      <c r="A338" s="69" t="str">
        <f>"PESQUISA."&amp;H338</f>
        <v>PESQUISA.48</v>
      </c>
      <c r="B338" s="197" t="s">
        <v>4746</v>
      </c>
      <c r="C338" s="426" t="s">
        <v>5214</v>
      </c>
      <c r="D338" s="426"/>
      <c r="E338" s="426"/>
      <c r="F338" s="198" t="s">
        <v>4836</v>
      </c>
      <c r="G338" s="253">
        <f>F341</f>
        <v>1088.4317266666667</v>
      </c>
      <c r="H338">
        <f>H331+1</f>
        <v>48</v>
      </c>
    </row>
    <row r="339" spans="1:8" x14ac:dyDescent="0.25">
      <c r="A339" s="427" t="s">
        <v>4837</v>
      </c>
      <c r="B339" s="427" t="s">
        <v>4838</v>
      </c>
      <c r="C339" s="428" t="s">
        <v>4839</v>
      </c>
      <c r="D339" s="427" t="s">
        <v>4840</v>
      </c>
      <c r="E339" s="427" t="s">
        <v>4841</v>
      </c>
      <c r="F339" s="430" t="s">
        <v>4842</v>
      </c>
      <c r="G339" s="427"/>
    </row>
    <row r="340" spans="1:8" x14ac:dyDescent="0.25">
      <c r="A340" s="427"/>
      <c r="B340" s="427"/>
      <c r="C340" s="429"/>
      <c r="D340" s="427"/>
      <c r="E340" s="427"/>
      <c r="F340" s="200" t="s">
        <v>4843</v>
      </c>
      <c r="G340" s="201" t="s">
        <v>4844</v>
      </c>
    </row>
    <row r="341" spans="1:8" x14ac:dyDescent="0.25">
      <c r="A341" s="79" t="s">
        <v>5209</v>
      </c>
      <c r="B341" s="80" t="s">
        <v>5210</v>
      </c>
      <c r="C341" s="232" t="s">
        <v>5211</v>
      </c>
      <c r="D341" s="265">
        <f>1351.77-1351.77*BDI_MAT</f>
        <v>1057.0841399999999</v>
      </c>
      <c r="E341" s="431">
        <f>AVERAGE(D341:D343)</f>
        <v>1088.4317266666667</v>
      </c>
      <c r="F341" s="432">
        <f>E341</f>
        <v>1088.4317266666667</v>
      </c>
      <c r="G341" s="433" t="s">
        <v>4848</v>
      </c>
    </row>
    <row r="342" spans="1:8" x14ac:dyDescent="0.25">
      <c r="A342" s="79" t="s">
        <v>5249</v>
      </c>
      <c r="B342" s="80" t="s">
        <v>5251</v>
      </c>
      <c r="C342" s="254" t="s">
        <v>5250</v>
      </c>
      <c r="D342" s="268">
        <f>1864.72-1864.72*BDI_MAT</f>
        <v>1458.2110400000001</v>
      </c>
      <c r="E342" s="431"/>
      <c r="F342" s="432"/>
      <c r="G342" s="433"/>
    </row>
    <row r="343" spans="1:8" x14ac:dyDescent="0.25">
      <c r="A343" s="79" t="s">
        <v>5349</v>
      </c>
      <c r="B343" s="80" t="s">
        <v>5350</v>
      </c>
      <c r="C343" s="233" t="s">
        <v>5351</v>
      </c>
      <c r="D343" s="268">
        <v>750</v>
      </c>
      <c r="E343" s="431"/>
      <c r="F343" s="432"/>
      <c r="G343" s="433"/>
    </row>
    <row r="344" spans="1:8" x14ac:dyDescent="0.25">
      <c r="A344" s="252" t="s">
        <v>4831</v>
      </c>
      <c r="B344" s="252" t="s">
        <v>4832</v>
      </c>
      <c r="C344" s="425" t="s">
        <v>4833</v>
      </c>
      <c r="D344" s="425"/>
      <c r="E344" s="425"/>
      <c r="F344" s="196" t="s">
        <v>20</v>
      </c>
      <c r="G344" s="252" t="s">
        <v>4835</v>
      </c>
    </row>
    <row r="345" spans="1:8" x14ac:dyDescent="0.25">
      <c r="A345" s="69" t="str">
        <f>"PESQUISA."&amp;H345</f>
        <v>PESQUISA.49</v>
      </c>
      <c r="B345" s="197" t="s">
        <v>4746</v>
      </c>
      <c r="C345" s="426" t="s">
        <v>5216</v>
      </c>
      <c r="D345" s="426"/>
      <c r="E345" s="426"/>
      <c r="F345" s="198" t="s">
        <v>4836</v>
      </c>
      <c r="G345" s="253">
        <f>F348</f>
        <v>345.81863333333337</v>
      </c>
      <c r="H345">
        <f>H338+1</f>
        <v>49</v>
      </c>
    </row>
    <row r="346" spans="1:8" x14ac:dyDescent="0.25">
      <c r="A346" s="427" t="s">
        <v>4837</v>
      </c>
      <c r="B346" s="427" t="s">
        <v>4838</v>
      </c>
      <c r="C346" s="428" t="s">
        <v>4839</v>
      </c>
      <c r="D346" s="427" t="s">
        <v>4840</v>
      </c>
      <c r="E346" s="427" t="s">
        <v>4841</v>
      </c>
      <c r="F346" s="430" t="s">
        <v>4842</v>
      </c>
      <c r="G346" s="427"/>
    </row>
    <row r="347" spans="1:8" x14ac:dyDescent="0.25">
      <c r="A347" s="427"/>
      <c r="B347" s="427"/>
      <c r="C347" s="429"/>
      <c r="D347" s="427"/>
      <c r="E347" s="427"/>
      <c r="F347" s="200" t="s">
        <v>4843</v>
      </c>
      <c r="G347" s="201" t="s">
        <v>4844</v>
      </c>
    </row>
    <row r="348" spans="1:8" x14ac:dyDescent="0.25">
      <c r="A348" s="79" t="s">
        <v>5209</v>
      </c>
      <c r="B348" s="80" t="s">
        <v>5210</v>
      </c>
      <c r="C348" s="232" t="s">
        <v>5211</v>
      </c>
      <c r="D348" s="268">
        <f>429.69-429.69*BDI_MAT</f>
        <v>336.01758000000001</v>
      </c>
      <c r="E348" s="431">
        <f>AVERAGE(D348:D350)</f>
        <v>345.81863333333337</v>
      </c>
      <c r="F348" s="432">
        <f>E348</f>
        <v>345.81863333333337</v>
      </c>
      <c r="G348" s="433" t="s">
        <v>4848</v>
      </c>
    </row>
    <row r="349" spans="1:8" x14ac:dyDescent="0.25">
      <c r="A349" s="79" t="s">
        <v>5249</v>
      </c>
      <c r="B349" s="80" t="s">
        <v>5251</v>
      </c>
      <c r="C349" s="254" t="s">
        <v>5250</v>
      </c>
      <c r="D349" s="268">
        <f>592.76-592.76*BDI_MAT</f>
        <v>463.53832</v>
      </c>
      <c r="E349" s="431"/>
      <c r="F349" s="432"/>
      <c r="G349" s="433"/>
    </row>
    <row r="350" spans="1:8" x14ac:dyDescent="0.25">
      <c r="A350" s="79" t="s">
        <v>5349</v>
      </c>
      <c r="B350" s="80" t="s">
        <v>5350</v>
      </c>
      <c r="C350" s="233" t="s">
        <v>5351</v>
      </c>
      <c r="D350" s="268">
        <v>237.9</v>
      </c>
      <c r="E350" s="431"/>
      <c r="F350" s="432"/>
      <c r="G350" s="433"/>
    </row>
    <row r="351" spans="1:8" x14ac:dyDescent="0.25">
      <c r="A351" s="252" t="s">
        <v>4831</v>
      </c>
      <c r="B351" s="252" t="s">
        <v>4832</v>
      </c>
      <c r="C351" s="425" t="s">
        <v>4833</v>
      </c>
      <c r="D351" s="425"/>
      <c r="E351" s="425"/>
      <c r="F351" s="196" t="s">
        <v>20</v>
      </c>
      <c r="G351" s="252" t="s">
        <v>4835</v>
      </c>
    </row>
    <row r="352" spans="1:8" x14ac:dyDescent="0.25">
      <c r="A352" s="69" t="str">
        <f>"PESQUISA."&amp;H352</f>
        <v>PESQUISA.50</v>
      </c>
      <c r="B352" s="197" t="s">
        <v>4746</v>
      </c>
      <c r="C352" s="426" t="s">
        <v>5217</v>
      </c>
      <c r="D352" s="426"/>
      <c r="E352" s="426"/>
      <c r="F352" s="198" t="s">
        <v>4836</v>
      </c>
      <c r="G352" s="253">
        <f>F355</f>
        <v>496.32273333333336</v>
      </c>
      <c r="H352">
        <f>H345+1</f>
        <v>50</v>
      </c>
    </row>
    <row r="353" spans="1:8" x14ac:dyDescent="0.25">
      <c r="A353" s="427" t="s">
        <v>4837</v>
      </c>
      <c r="B353" s="427" t="s">
        <v>4838</v>
      </c>
      <c r="C353" s="428" t="s">
        <v>4839</v>
      </c>
      <c r="D353" s="427" t="s">
        <v>4840</v>
      </c>
      <c r="E353" s="427" t="s">
        <v>4841</v>
      </c>
      <c r="F353" s="430" t="s">
        <v>4842</v>
      </c>
      <c r="G353" s="427"/>
    </row>
    <row r="354" spans="1:8" x14ac:dyDescent="0.25">
      <c r="A354" s="427"/>
      <c r="B354" s="427"/>
      <c r="C354" s="429"/>
      <c r="D354" s="427"/>
      <c r="E354" s="427"/>
      <c r="F354" s="200" t="s">
        <v>4843</v>
      </c>
      <c r="G354" s="201" t="s">
        <v>4844</v>
      </c>
    </row>
    <row r="355" spans="1:8" x14ac:dyDescent="0.25">
      <c r="A355" s="79" t="s">
        <v>5209</v>
      </c>
      <c r="B355" s="80" t="s">
        <v>5210</v>
      </c>
      <c r="C355" s="232" t="s">
        <v>5211</v>
      </c>
      <c r="D355" s="268">
        <f>577.28-577.28*BDI_MAT</f>
        <v>451.43295999999998</v>
      </c>
      <c r="E355" s="431">
        <f>AVERAGE(D355:D357)</f>
        <v>496.32273333333336</v>
      </c>
      <c r="F355" s="432">
        <f>E355</f>
        <v>496.32273333333336</v>
      </c>
      <c r="G355" s="433" t="s">
        <v>4848</v>
      </c>
    </row>
    <row r="356" spans="1:8" x14ac:dyDescent="0.25">
      <c r="A356" s="79" t="s">
        <v>5249</v>
      </c>
      <c r="B356" s="80" t="s">
        <v>5251</v>
      </c>
      <c r="C356" s="254" t="s">
        <v>5250</v>
      </c>
      <c r="D356" s="268">
        <f>917.82-917.82*BDI_MAT</f>
        <v>717.73523999999998</v>
      </c>
      <c r="E356" s="431"/>
      <c r="F356" s="432"/>
      <c r="G356" s="433"/>
    </row>
    <row r="357" spans="1:8" x14ac:dyDescent="0.25">
      <c r="A357" s="79" t="s">
        <v>5349</v>
      </c>
      <c r="B357" s="80" t="s">
        <v>5350</v>
      </c>
      <c r="C357" s="233" t="s">
        <v>5351</v>
      </c>
      <c r="D357" s="268">
        <v>319.8</v>
      </c>
      <c r="E357" s="431"/>
      <c r="F357" s="432"/>
      <c r="G357" s="433"/>
    </row>
    <row r="358" spans="1:8" x14ac:dyDescent="0.25">
      <c r="A358" s="252" t="s">
        <v>4831</v>
      </c>
      <c r="B358" s="252" t="s">
        <v>4832</v>
      </c>
      <c r="C358" s="425" t="s">
        <v>4833</v>
      </c>
      <c r="D358" s="425"/>
      <c r="E358" s="425"/>
      <c r="F358" s="196" t="s">
        <v>20</v>
      </c>
      <c r="G358" s="252" t="s">
        <v>4835</v>
      </c>
    </row>
    <row r="359" spans="1:8" x14ac:dyDescent="0.25">
      <c r="A359" s="69" t="str">
        <f>"PESQUISA."&amp;H359</f>
        <v>PESQUISA.51</v>
      </c>
      <c r="B359" s="197" t="s">
        <v>4746</v>
      </c>
      <c r="C359" s="426" t="s">
        <v>5218</v>
      </c>
      <c r="D359" s="426"/>
      <c r="E359" s="426"/>
      <c r="F359" s="198" t="s">
        <v>4836</v>
      </c>
      <c r="G359" s="253">
        <f>F362</f>
        <v>438.17225999999999</v>
      </c>
      <c r="H359">
        <f>H352+1</f>
        <v>51</v>
      </c>
    </row>
    <row r="360" spans="1:8" x14ac:dyDescent="0.25">
      <c r="A360" s="427" t="s">
        <v>4837</v>
      </c>
      <c r="B360" s="427" t="s">
        <v>4838</v>
      </c>
      <c r="C360" s="428" t="s">
        <v>4839</v>
      </c>
      <c r="D360" s="427" t="s">
        <v>4840</v>
      </c>
      <c r="E360" s="427" t="s">
        <v>4841</v>
      </c>
      <c r="F360" s="430" t="s">
        <v>4842</v>
      </c>
      <c r="G360" s="427"/>
    </row>
    <row r="361" spans="1:8" x14ac:dyDescent="0.25">
      <c r="A361" s="427"/>
      <c r="B361" s="427"/>
      <c r="C361" s="429"/>
      <c r="D361" s="427"/>
      <c r="E361" s="427"/>
      <c r="F361" s="200" t="s">
        <v>4843</v>
      </c>
      <c r="G361" s="201" t="s">
        <v>4844</v>
      </c>
    </row>
    <row r="362" spans="1:8" x14ac:dyDescent="0.25">
      <c r="A362" s="79" t="s">
        <v>5209</v>
      </c>
      <c r="B362" s="80" t="s">
        <v>5210</v>
      </c>
      <c r="C362" s="232" t="s">
        <v>5211</v>
      </c>
      <c r="D362" s="268">
        <f>544.36-544.36*BDI_MAT</f>
        <v>425.68952000000002</v>
      </c>
      <c r="E362" s="431">
        <f>AVERAGE(D362:D364)</f>
        <v>438.17225999999999</v>
      </c>
      <c r="F362" s="432">
        <f>E362</f>
        <v>438.17225999999999</v>
      </c>
      <c r="G362" s="433" t="s">
        <v>4848</v>
      </c>
    </row>
    <row r="363" spans="1:8" x14ac:dyDescent="0.25">
      <c r="A363" s="79" t="s">
        <v>5249</v>
      </c>
      <c r="B363" s="80" t="s">
        <v>5251</v>
      </c>
      <c r="C363" s="254" t="s">
        <v>5250</v>
      </c>
      <c r="D363" s="268">
        <f>750.93-750.93*BDI_MAT</f>
        <v>587.22726</v>
      </c>
      <c r="E363" s="431"/>
      <c r="F363" s="432"/>
      <c r="G363" s="433"/>
    </row>
    <row r="364" spans="1:8" x14ac:dyDescent="0.25">
      <c r="A364" s="79" t="s">
        <v>5349</v>
      </c>
      <c r="B364" s="80" t="s">
        <v>5350</v>
      </c>
      <c r="C364" s="233" t="s">
        <v>5351</v>
      </c>
      <c r="D364" s="268">
        <v>301.60000000000002</v>
      </c>
      <c r="E364" s="431"/>
      <c r="F364" s="432"/>
      <c r="G364" s="433"/>
    </row>
    <row r="365" spans="1:8" x14ac:dyDescent="0.25">
      <c r="A365" s="252" t="s">
        <v>4831</v>
      </c>
      <c r="B365" s="252" t="s">
        <v>4832</v>
      </c>
      <c r="C365" s="425" t="s">
        <v>4833</v>
      </c>
      <c r="D365" s="425"/>
      <c r="E365" s="425"/>
      <c r="F365" s="196" t="s">
        <v>20</v>
      </c>
      <c r="G365" s="252" t="s">
        <v>4835</v>
      </c>
    </row>
    <row r="366" spans="1:8" x14ac:dyDescent="0.25">
      <c r="A366" s="69" t="str">
        <f>"PESQUISA."&amp;H366</f>
        <v>PESQUISA.52</v>
      </c>
      <c r="B366" s="197" t="s">
        <v>4746</v>
      </c>
      <c r="C366" s="426" t="s">
        <v>5220</v>
      </c>
      <c r="D366" s="426"/>
      <c r="E366" s="426"/>
      <c r="F366" s="198" t="s">
        <v>4836</v>
      </c>
      <c r="G366" s="253">
        <f>F369</f>
        <v>596.38932666666676</v>
      </c>
      <c r="H366">
        <f>H359+1</f>
        <v>52</v>
      </c>
    </row>
    <row r="367" spans="1:8" x14ac:dyDescent="0.25">
      <c r="A367" s="427" t="s">
        <v>4837</v>
      </c>
      <c r="B367" s="427" t="s">
        <v>4838</v>
      </c>
      <c r="C367" s="428" t="s">
        <v>4839</v>
      </c>
      <c r="D367" s="427" t="s">
        <v>4840</v>
      </c>
      <c r="E367" s="427" t="s">
        <v>4841</v>
      </c>
      <c r="F367" s="430" t="s">
        <v>4842</v>
      </c>
      <c r="G367" s="427"/>
    </row>
    <row r="368" spans="1:8" x14ac:dyDescent="0.25">
      <c r="A368" s="427"/>
      <c r="B368" s="427"/>
      <c r="C368" s="429"/>
      <c r="D368" s="427"/>
      <c r="E368" s="427"/>
      <c r="F368" s="200" t="s">
        <v>4843</v>
      </c>
      <c r="G368" s="201" t="s">
        <v>4844</v>
      </c>
    </row>
    <row r="369" spans="1:8" x14ac:dyDescent="0.25">
      <c r="A369" s="79" t="s">
        <v>5209</v>
      </c>
      <c r="B369" s="80" t="s">
        <v>5210</v>
      </c>
      <c r="C369" s="232" t="s">
        <v>5211</v>
      </c>
      <c r="D369" s="268">
        <f>740.45-740.45*BDI_MAT</f>
        <v>579.03190000000006</v>
      </c>
      <c r="E369" s="431">
        <f>AVERAGE(D369:D371)</f>
        <v>596.38932666666676</v>
      </c>
      <c r="F369" s="432">
        <f>E369</f>
        <v>596.38932666666676</v>
      </c>
      <c r="G369" s="433" t="s">
        <v>4848</v>
      </c>
    </row>
    <row r="370" spans="1:8" x14ac:dyDescent="0.25">
      <c r="A370" s="79" t="s">
        <v>5249</v>
      </c>
      <c r="B370" s="80" t="s">
        <v>5251</v>
      </c>
      <c r="C370" s="254" t="s">
        <v>5250</v>
      </c>
      <c r="D370" s="268">
        <f>1021.44-1021.44*BDI_MAT</f>
        <v>798.7660800000001</v>
      </c>
      <c r="E370" s="431"/>
      <c r="F370" s="432"/>
      <c r="G370" s="433"/>
    </row>
    <row r="371" spans="1:8" x14ac:dyDescent="0.25">
      <c r="A371" s="79" t="s">
        <v>5349</v>
      </c>
      <c r="B371" s="80" t="s">
        <v>5350</v>
      </c>
      <c r="C371" s="233" t="s">
        <v>5351</v>
      </c>
      <c r="D371" s="268">
        <v>411.37</v>
      </c>
      <c r="E371" s="431"/>
      <c r="F371" s="432"/>
      <c r="G371" s="433"/>
    </row>
    <row r="372" spans="1:8" x14ac:dyDescent="0.25">
      <c r="A372" s="252" t="s">
        <v>4831</v>
      </c>
      <c r="B372" s="252" t="s">
        <v>4832</v>
      </c>
      <c r="C372" s="425" t="s">
        <v>4833</v>
      </c>
      <c r="D372" s="425"/>
      <c r="E372" s="425"/>
      <c r="F372" s="196" t="s">
        <v>20</v>
      </c>
      <c r="G372" s="252" t="s">
        <v>4835</v>
      </c>
    </row>
    <row r="373" spans="1:8" x14ac:dyDescent="0.25">
      <c r="A373" s="69" t="str">
        <f>"PESQUISA."&amp;H373</f>
        <v>PESQUISA.53</v>
      </c>
      <c r="B373" s="197" t="s">
        <v>4746</v>
      </c>
      <c r="C373" s="426" t="s">
        <v>5219</v>
      </c>
      <c r="D373" s="426"/>
      <c r="E373" s="426"/>
      <c r="F373" s="198" t="s">
        <v>4836</v>
      </c>
      <c r="G373" s="253">
        <f>F376</f>
        <v>4029.9379466666664</v>
      </c>
      <c r="H373">
        <f>H366+1</f>
        <v>53</v>
      </c>
    </row>
    <row r="374" spans="1:8" x14ac:dyDescent="0.25">
      <c r="A374" s="427" t="s">
        <v>4837</v>
      </c>
      <c r="B374" s="427" t="s">
        <v>4838</v>
      </c>
      <c r="C374" s="428" t="s">
        <v>4839</v>
      </c>
      <c r="D374" s="427" t="s">
        <v>4840</v>
      </c>
      <c r="E374" s="427" t="s">
        <v>4841</v>
      </c>
      <c r="F374" s="430" t="s">
        <v>4842</v>
      </c>
      <c r="G374" s="427"/>
    </row>
    <row r="375" spans="1:8" x14ac:dyDescent="0.25">
      <c r="A375" s="427"/>
      <c r="B375" s="427"/>
      <c r="C375" s="429"/>
      <c r="D375" s="427"/>
      <c r="E375" s="427"/>
      <c r="F375" s="200" t="s">
        <v>4843</v>
      </c>
      <c r="G375" s="201" t="s">
        <v>4844</v>
      </c>
    </row>
    <row r="376" spans="1:8" x14ac:dyDescent="0.25">
      <c r="A376" s="79" t="s">
        <v>5209</v>
      </c>
      <c r="B376" s="80" t="s">
        <v>5210</v>
      </c>
      <c r="C376" s="232" t="s">
        <v>5211</v>
      </c>
      <c r="D376" s="268">
        <f>4251.57-4251.57*BDI_MAT</f>
        <v>3324.7277399999998</v>
      </c>
      <c r="E376" s="431">
        <f>AVERAGE(D376:D378)</f>
        <v>4029.9379466666664</v>
      </c>
      <c r="F376" s="432">
        <f>E376</f>
        <v>4029.9379466666664</v>
      </c>
      <c r="G376" s="433" t="s">
        <v>4848</v>
      </c>
    </row>
    <row r="377" spans="1:8" x14ac:dyDescent="0.25">
      <c r="A377" s="79" t="s">
        <v>5249</v>
      </c>
      <c r="B377" s="80" t="s">
        <v>5251</v>
      </c>
      <c r="C377" s="254" t="s">
        <v>5250</v>
      </c>
      <c r="D377" s="268">
        <f>8108.55-8108.55*BDI_MAT</f>
        <v>6340.8860999999997</v>
      </c>
      <c r="E377" s="431"/>
      <c r="F377" s="432"/>
      <c r="G377" s="433"/>
    </row>
    <row r="378" spans="1:8" x14ac:dyDescent="0.25">
      <c r="A378" s="79" t="s">
        <v>5256</v>
      </c>
      <c r="B378" s="80" t="s">
        <v>5257</v>
      </c>
      <c r="C378" s="254" t="s">
        <v>5258</v>
      </c>
      <c r="D378" s="268">
        <f>3100-3100*BDI_MAT</f>
        <v>2424.1999999999998</v>
      </c>
      <c r="E378" s="431"/>
      <c r="F378" s="432"/>
      <c r="G378" s="433"/>
    </row>
    <row r="379" spans="1:8" x14ac:dyDescent="0.25">
      <c r="A379" s="252" t="s">
        <v>4831</v>
      </c>
      <c r="B379" s="252" t="s">
        <v>4832</v>
      </c>
      <c r="C379" s="425" t="s">
        <v>4833</v>
      </c>
      <c r="D379" s="425"/>
      <c r="E379" s="425"/>
      <c r="F379" s="196" t="s">
        <v>20</v>
      </c>
      <c r="G379" s="252" t="s">
        <v>4835</v>
      </c>
    </row>
    <row r="380" spans="1:8" x14ac:dyDescent="0.25">
      <c r="A380" s="69" t="str">
        <f>"PESQUISA."&amp;H380</f>
        <v>PESQUISA.54</v>
      </c>
      <c r="B380" s="197" t="s">
        <v>4746</v>
      </c>
      <c r="C380" s="426" t="s">
        <v>5221</v>
      </c>
      <c r="D380" s="426"/>
      <c r="E380" s="426"/>
      <c r="F380" s="198" t="s">
        <v>4836</v>
      </c>
      <c r="G380" s="253">
        <f>F383</f>
        <v>432.98460666666671</v>
      </c>
      <c r="H380">
        <f>H373+1</f>
        <v>54</v>
      </c>
    </row>
    <row r="381" spans="1:8" x14ac:dyDescent="0.25">
      <c r="A381" s="427" t="s">
        <v>4837</v>
      </c>
      <c r="B381" s="427" t="s">
        <v>4838</v>
      </c>
      <c r="C381" s="428" t="s">
        <v>4839</v>
      </c>
      <c r="D381" s="427" t="s">
        <v>4840</v>
      </c>
      <c r="E381" s="427" t="s">
        <v>4841</v>
      </c>
      <c r="F381" s="430" t="s">
        <v>4842</v>
      </c>
      <c r="G381" s="427"/>
    </row>
    <row r="382" spans="1:8" x14ac:dyDescent="0.25">
      <c r="A382" s="427"/>
      <c r="B382" s="427"/>
      <c r="C382" s="429"/>
      <c r="D382" s="427"/>
      <c r="E382" s="427"/>
      <c r="F382" s="200" t="s">
        <v>4843</v>
      </c>
      <c r="G382" s="201" t="s">
        <v>4844</v>
      </c>
    </row>
    <row r="383" spans="1:8" x14ac:dyDescent="0.25">
      <c r="A383" s="79" t="s">
        <v>5209</v>
      </c>
      <c r="B383" s="80" t="s">
        <v>5210</v>
      </c>
      <c r="C383" s="232" t="s">
        <v>5211</v>
      </c>
      <c r="D383" s="268">
        <f>503.1-503.1*BDI_MAT</f>
        <v>393.42420000000004</v>
      </c>
      <c r="E383" s="431">
        <f>AVERAGE(D383:D385)</f>
        <v>432.98460666666671</v>
      </c>
      <c r="F383" s="432">
        <f>E383</f>
        <v>432.98460666666671</v>
      </c>
      <c r="G383" s="433" t="s">
        <v>4848</v>
      </c>
    </row>
    <row r="384" spans="1:8" x14ac:dyDescent="0.25">
      <c r="A384" s="79" t="s">
        <v>5249</v>
      </c>
      <c r="B384" s="80" t="s">
        <v>5251</v>
      </c>
      <c r="C384" s="254" t="s">
        <v>5250</v>
      </c>
      <c r="D384" s="268">
        <f>799.91-799.91*BDI_MAT</f>
        <v>625.52962000000002</v>
      </c>
      <c r="E384" s="431"/>
      <c r="F384" s="432"/>
      <c r="G384" s="433"/>
    </row>
    <row r="385" spans="1:8" x14ac:dyDescent="0.25">
      <c r="A385" s="79" t="s">
        <v>5349</v>
      </c>
      <c r="B385" s="80" t="s">
        <v>5350</v>
      </c>
      <c r="C385" s="233" t="s">
        <v>5351</v>
      </c>
      <c r="D385" s="268">
        <v>280</v>
      </c>
      <c r="E385" s="431"/>
      <c r="F385" s="432"/>
      <c r="G385" s="433"/>
    </row>
    <row r="386" spans="1:8" x14ac:dyDescent="0.25">
      <c r="A386" s="252" t="s">
        <v>4831</v>
      </c>
      <c r="B386" s="252" t="s">
        <v>4832</v>
      </c>
      <c r="C386" s="425" t="s">
        <v>4833</v>
      </c>
      <c r="D386" s="425"/>
      <c r="E386" s="425"/>
      <c r="F386" s="196" t="s">
        <v>20</v>
      </c>
      <c r="G386" s="252" t="s">
        <v>4835</v>
      </c>
    </row>
    <row r="387" spans="1:8" x14ac:dyDescent="0.25">
      <c r="A387" s="69" t="str">
        <f>"PESQUISA."&amp;H387</f>
        <v>PESQUISA.55</v>
      </c>
      <c r="B387" s="197" t="s">
        <v>4746</v>
      </c>
      <c r="C387" s="426" t="s">
        <v>5222</v>
      </c>
      <c r="D387" s="426"/>
      <c r="E387" s="426"/>
      <c r="F387" s="198" t="s">
        <v>4836</v>
      </c>
      <c r="G387" s="253">
        <f>F390</f>
        <v>308.97672499999999</v>
      </c>
      <c r="H387">
        <f>H380+1</f>
        <v>55</v>
      </c>
    </row>
    <row r="388" spans="1:8" x14ac:dyDescent="0.25">
      <c r="A388" s="427" t="s">
        <v>4837</v>
      </c>
      <c r="B388" s="427" t="s">
        <v>4838</v>
      </c>
      <c r="C388" s="428" t="s">
        <v>4839</v>
      </c>
      <c r="D388" s="427" t="s">
        <v>4840</v>
      </c>
      <c r="E388" s="427" t="s">
        <v>4841</v>
      </c>
      <c r="F388" s="430" t="s">
        <v>4842</v>
      </c>
      <c r="G388" s="427"/>
    </row>
    <row r="389" spans="1:8" x14ac:dyDescent="0.25">
      <c r="A389" s="427"/>
      <c r="B389" s="427"/>
      <c r="C389" s="429"/>
      <c r="D389" s="427"/>
      <c r="E389" s="427"/>
      <c r="F389" s="200" t="s">
        <v>4843</v>
      </c>
      <c r="G389" s="201" t="s">
        <v>4844</v>
      </c>
    </row>
    <row r="390" spans="1:8" x14ac:dyDescent="0.25">
      <c r="A390" s="79" t="s">
        <v>5209</v>
      </c>
      <c r="B390" s="80" t="s">
        <v>5210</v>
      </c>
      <c r="C390" s="232" t="s">
        <v>5211</v>
      </c>
      <c r="D390" s="268">
        <f>130.21-130.21*BDI_MAT</f>
        <v>101.82422000000001</v>
      </c>
      <c r="E390" s="431">
        <f>AVERAGE(D390:D393)</f>
        <v>308.97672499999999</v>
      </c>
      <c r="F390" s="432">
        <f>E390</f>
        <v>308.97672499999999</v>
      </c>
      <c r="G390" s="433" t="s">
        <v>4848</v>
      </c>
    </row>
    <row r="391" spans="1:8" x14ac:dyDescent="0.25">
      <c r="A391" s="79" t="s">
        <v>5249</v>
      </c>
      <c r="B391" s="80" t="s">
        <v>5251</v>
      </c>
      <c r="C391" s="254" t="s">
        <v>5250</v>
      </c>
      <c r="D391" s="268">
        <f>592.74-592.74*BDI_MAT</f>
        <v>463.52268000000004</v>
      </c>
      <c r="E391" s="431"/>
      <c r="F391" s="432"/>
      <c r="G391" s="433"/>
    </row>
    <row r="392" spans="1:8" x14ac:dyDescent="0.25">
      <c r="A392" s="79" t="s">
        <v>5349</v>
      </c>
      <c r="B392" s="80" t="s">
        <v>5350</v>
      </c>
      <c r="C392" s="233" t="s">
        <v>5351</v>
      </c>
      <c r="D392" s="268">
        <v>217</v>
      </c>
      <c r="E392" s="431"/>
      <c r="F392" s="432"/>
      <c r="G392" s="433"/>
    </row>
    <row r="393" spans="1:8" x14ac:dyDescent="0.25">
      <c r="A393" s="79" t="s">
        <v>5256</v>
      </c>
      <c r="B393" s="80" t="s">
        <v>5257</v>
      </c>
      <c r="C393" s="254" t="s">
        <v>5258</v>
      </c>
      <c r="D393" s="268">
        <f>580-580*BDI_MAT</f>
        <v>453.56</v>
      </c>
      <c r="E393" s="431"/>
      <c r="F393" s="432"/>
      <c r="G393" s="433"/>
    </row>
    <row r="394" spans="1:8" x14ac:dyDescent="0.25">
      <c r="A394" s="252" t="s">
        <v>4831</v>
      </c>
      <c r="B394" s="252" t="s">
        <v>4832</v>
      </c>
      <c r="C394" s="425" t="s">
        <v>4833</v>
      </c>
      <c r="D394" s="425"/>
      <c r="E394" s="425"/>
      <c r="F394" s="196" t="s">
        <v>20</v>
      </c>
      <c r="G394" s="252" t="s">
        <v>4835</v>
      </c>
    </row>
    <row r="395" spans="1:8" x14ac:dyDescent="0.25">
      <c r="A395" s="69" t="str">
        <f>"PESQUISA."&amp;H395</f>
        <v>PESQUISA.56</v>
      </c>
      <c r="B395" s="197" t="s">
        <v>4746</v>
      </c>
      <c r="C395" s="426" t="s">
        <v>5223</v>
      </c>
      <c r="D395" s="426"/>
      <c r="E395" s="426"/>
      <c r="F395" s="198" t="s">
        <v>4836</v>
      </c>
      <c r="G395" s="253">
        <f>F398</f>
        <v>197.12391</v>
      </c>
      <c r="H395">
        <f>H387+1</f>
        <v>56</v>
      </c>
    </row>
    <row r="396" spans="1:8" x14ac:dyDescent="0.25">
      <c r="A396" s="427" t="s">
        <v>4837</v>
      </c>
      <c r="B396" s="427" t="s">
        <v>4838</v>
      </c>
      <c r="C396" s="428" t="s">
        <v>4839</v>
      </c>
      <c r="D396" s="427" t="s">
        <v>4840</v>
      </c>
      <c r="E396" s="427" t="s">
        <v>4841</v>
      </c>
      <c r="F396" s="430" t="s">
        <v>4842</v>
      </c>
      <c r="G396" s="427"/>
    </row>
    <row r="397" spans="1:8" x14ac:dyDescent="0.25">
      <c r="A397" s="427"/>
      <c r="B397" s="427"/>
      <c r="C397" s="429"/>
      <c r="D397" s="427"/>
      <c r="E397" s="427"/>
      <c r="F397" s="200" t="s">
        <v>4843</v>
      </c>
      <c r="G397" s="201" t="s">
        <v>4844</v>
      </c>
    </row>
    <row r="398" spans="1:8" x14ac:dyDescent="0.25">
      <c r="A398" s="79" t="s">
        <v>5209</v>
      </c>
      <c r="B398" s="80" t="s">
        <v>5210</v>
      </c>
      <c r="C398" s="232" t="s">
        <v>5211</v>
      </c>
      <c r="D398" s="268">
        <f>194.64-194.64*BDI_MAT</f>
        <v>152.20847999999998</v>
      </c>
      <c r="E398" s="431">
        <f>AVERAGE(D398:D401)</f>
        <v>197.12391</v>
      </c>
      <c r="F398" s="432">
        <f>E398</f>
        <v>197.12391</v>
      </c>
      <c r="G398" s="433" t="s">
        <v>4848</v>
      </c>
    </row>
    <row r="399" spans="1:8" x14ac:dyDescent="0.25">
      <c r="A399" s="79" t="s">
        <v>5249</v>
      </c>
      <c r="B399" s="80" t="s">
        <v>5251</v>
      </c>
      <c r="C399" s="254" t="s">
        <v>5250</v>
      </c>
      <c r="D399" s="268">
        <f>295.38-295.38*BDI_MAT</f>
        <v>230.98716000000002</v>
      </c>
      <c r="E399" s="431"/>
      <c r="F399" s="432"/>
      <c r="G399" s="433"/>
    </row>
    <row r="400" spans="1:8" x14ac:dyDescent="0.25">
      <c r="A400" s="79" t="s">
        <v>5349</v>
      </c>
      <c r="B400" s="80" t="s">
        <v>5350</v>
      </c>
      <c r="C400" s="233" t="s">
        <v>5351</v>
      </c>
      <c r="D400" s="268">
        <v>108.14</v>
      </c>
      <c r="E400" s="431"/>
      <c r="F400" s="432"/>
      <c r="G400" s="433"/>
    </row>
    <row r="401" spans="1:8" x14ac:dyDescent="0.25">
      <c r="A401" s="79" t="s">
        <v>5256</v>
      </c>
      <c r="B401" s="80" t="s">
        <v>5257</v>
      </c>
      <c r="C401" s="254" t="s">
        <v>5258</v>
      </c>
      <c r="D401" s="268">
        <f>380-380*BDI_MAT</f>
        <v>297.15999999999997</v>
      </c>
      <c r="E401" s="431"/>
      <c r="F401" s="432"/>
      <c r="G401" s="433"/>
    </row>
    <row r="402" spans="1:8" x14ac:dyDescent="0.25">
      <c r="A402" s="252" t="s">
        <v>4831</v>
      </c>
      <c r="B402" s="252" t="s">
        <v>4832</v>
      </c>
      <c r="C402" s="425" t="s">
        <v>4833</v>
      </c>
      <c r="D402" s="425"/>
      <c r="E402" s="425"/>
      <c r="F402" s="196" t="s">
        <v>20</v>
      </c>
      <c r="G402" s="252" t="s">
        <v>4835</v>
      </c>
    </row>
    <row r="403" spans="1:8" x14ac:dyDescent="0.25">
      <c r="A403" s="69" t="str">
        <f>"PESQUISA."&amp;H403</f>
        <v>PESQUISA.57</v>
      </c>
      <c r="B403" s="197" t="s">
        <v>4746</v>
      </c>
      <c r="C403" s="426" t="s">
        <v>5224</v>
      </c>
      <c r="D403" s="426"/>
      <c r="E403" s="426"/>
      <c r="F403" s="198" t="s">
        <v>4836</v>
      </c>
      <c r="G403" s="253">
        <f>F406</f>
        <v>1077.2049999999999</v>
      </c>
      <c r="H403">
        <f>H395+1</f>
        <v>57</v>
      </c>
    </row>
    <row r="404" spans="1:8" x14ac:dyDescent="0.25">
      <c r="A404" s="427" t="s">
        <v>4837</v>
      </c>
      <c r="B404" s="427" t="s">
        <v>4838</v>
      </c>
      <c r="C404" s="428" t="s">
        <v>4839</v>
      </c>
      <c r="D404" s="427" t="s">
        <v>4840</v>
      </c>
      <c r="E404" s="427" t="s">
        <v>4841</v>
      </c>
      <c r="F404" s="430" t="s">
        <v>4842</v>
      </c>
      <c r="G404" s="427"/>
    </row>
    <row r="405" spans="1:8" x14ac:dyDescent="0.25">
      <c r="A405" s="427"/>
      <c r="B405" s="427"/>
      <c r="C405" s="429"/>
      <c r="D405" s="427"/>
      <c r="E405" s="427"/>
      <c r="F405" s="200" t="s">
        <v>4843</v>
      </c>
      <c r="G405" s="201" t="s">
        <v>4844</v>
      </c>
    </row>
    <row r="406" spans="1:8" x14ac:dyDescent="0.25">
      <c r="A406" s="79" t="s">
        <v>5209</v>
      </c>
      <c r="B406" s="80" t="s">
        <v>5210</v>
      </c>
      <c r="C406" s="232" t="s">
        <v>5211</v>
      </c>
      <c r="D406" s="265">
        <f>1377.5-1377.5*BDI_MAT</f>
        <v>1077.2049999999999</v>
      </c>
      <c r="E406" s="431">
        <f>AVERAGE(D406:D408)</f>
        <v>1077.2049999999999</v>
      </c>
      <c r="F406" s="432">
        <f>E406</f>
        <v>1077.2049999999999</v>
      </c>
      <c r="G406" s="433" t="s">
        <v>4848</v>
      </c>
    </row>
    <row r="407" spans="1:8" x14ac:dyDescent="0.25">
      <c r="A407" s="79"/>
      <c r="B407" s="80"/>
      <c r="C407" s="233"/>
      <c r="D407" s="202"/>
      <c r="E407" s="431"/>
      <c r="F407" s="432"/>
      <c r="G407" s="433"/>
    </row>
    <row r="408" spans="1:8" x14ac:dyDescent="0.25">
      <c r="A408" s="79"/>
      <c r="B408" s="80"/>
      <c r="C408" s="233"/>
      <c r="D408" s="202"/>
      <c r="E408" s="431"/>
      <c r="F408" s="432"/>
      <c r="G408" s="433"/>
    </row>
    <row r="409" spans="1:8" x14ac:dyDescent="0.25">
      <c r="A409" s="252" t="s">
        <v>4831</v>
      </c>
      <c r="B409" s="252" t="s">
        <v>4832</v>
      </c>
      <c r="C409" s="425" t="s">
        <v>4833</v>
      </c>
      <c r="D409" s="425"/>
      <c r="E409" s="425"/>
      <c r="F409" s="196" t="s">
        <v>20</v>
      </c>
      <c r="G409" s="252" t="s">
        <v>4835</v>
      </c>
    </row>
    <row r="410" spans="1:8" x14ac:dyDescent="0.25">
      <c r="A410" s="69" t="str">
        <f>"PESQUISA."&amp;H410</f>
        <v>PESQUISA.58</v>
      </c>
      <c r="B410" s="197" t="s">
        <v>4746</v>
      </c>
      <c r="C410" s="426" t="s">
        <v>5225</v>
      </c>
      <c r="D410" s="426"/>
      <c r="E410" s="426"/>
      <c r="F410" s="198" t="s">
        <v>4836</v>
      </c>
      <c r="G410" s="253">
        <f>F413</f>
        <v>907.12</v>
      </c>
      <c r="H410">
        <f>H403+1</f>
        <v>58</v>
      </c>
    </row>
    <row r="411" spans="1:8" x14ac:dyDescent="0.25">
      <c r="A411" s="427" t="s">
        <v>4837</v>
      </c>
      <c r="B411" s="427" t="s">
        <v>4838</v>
      </c>
      <c r="C411" s="428" t="s">
        <v>4839</v>
      </c>
      <c r="D411" s="427" t="s">
        <v>4840</v>
      </c>
      <c r="E411" s="427" t="s">
        <v>4841</v>
      </c>
      <c r="F411" s="430" t="s">
        <v>4842</v>
      </c>
      <c r="G411" s="427"/>
    </row>
    <row r="412" spans="1:8" x14ac:dyDescent="0.25">
      <c r="A412" s="427"/>
      <c r="B412" s="427"/>
      <c r="C412" s="429"/>
      <c r="D412" s="427"/>
      <c r="E412" s="427"/>
      <c r="F412" s="200" t="s">
        <v>4843</v>
      </c>
      <c r="G412" s="201" t="s">
        <v>4844</v>
      </c>
    </row>
    <row r="413" spans="1:8" x14ac:dyDescent="0.25">
      <c r="A413" s="79" t="s">
        <v>5209</v>
      </c>
      <c r="B413" s="80" t="s">
        <v>5210</v>
      </c>
      <c r="C413" s="232" t="s">
        <v>5211</v>
      </c>
      <c r="D413" s="265">
        <f>1160-1160*BDI_MAT</f>
        <v>907.12</v>
      </c>
      <c r="E413" s="431">
        <f>AVERAGE(D413:D415)</f>
        <v>907.12</v>
      </c>
      <c r="F413" s="432">
        <f>E413</f>
        <v>907.12</v>
      </c>
      <c r="G413" s="433" t="s">
        <v>4848</v>
      </c>
    </row>
    <row r="414" spans="1:8" x14ac:dyDescent="0.25">
      <c r="A414" s="79"/>
      <c r="B414" s="80"/>
      <c r="C414" s="233"/>
      <c r="D414" s="202"/>
      <c r="E414" s="431"/>
      <c r="F414" s="432"/>
      <c r="G414" s="433"/>
    </row>
    <row r="415" spans="1:8" x14ac:dyDescent="0.25">
      <c r="A415" s="79"/>
      <c r="B415" s="80"/>
      <c r="C415" s="233"/>
      <c r="D415" s="202"/>
      <c r="E415" s="431"/>
      <c r="F415" s="432"/>
      <c r="G415" s="433"/>
    </row>
    <row r="416" spans="1:8" x14ac:dyDescent="0.25">
      <c r="A416" s="252" t="s">
        <v>4831</v>
      </c>
      <c r="B416" s="252" t="s">
        <v>4832</v>
      </c>
      <c r="C416" s="425" t="s">
        <v>4833</v>
      </c>
      <c r="D416" s="425"/>
      <c r="E416" s="425"/>
      <c r="F416" s="196" t="s">
        <v>20</v>
      </c>
      <c r="G416" s="252" t="s">
        <v>4835</v>
      </c>
    </row>
    <row r="417" spans="1:8" x14ac:dyDescent="0.25">
      <c r="A417" s="69" t="str">
        <f>"PESQUISA."&amp;H417</f>
        <v>PESQUISA.59</v>
      </c>
      <c r="B417" s="197" t="s">
        <v>4746</v>
      </c>
      <c r="C417" s="426" t="s">
        <v>5227</v>
      </c>
      <c r="D417" s="426"/>
      <c r="E417" s="426"/>
      <c r="F417" s="198" t="s">
        <v>4836</v>
      </c>
      <c r="G417" s="253">
        <f>F420</f>
        <v>2041.02</v>
      </c>
      <c r="H417">
        <f>H410+1</f>
        <v>59</v>
      </c>
    </row>
    <row r="418" spans="1:8" x14ac:dyDescent="0.25">
      <c r="A418" s="427" t="s">
        <v>4837</v>
      </c>
      <c r="B418" s="427" t="s">
        <v>4838</v>
      </c>
      <c r="C418" s="428" t="s">
        <v>4839</v>
      </c>
      <c r="D418" s="427" t="s">
        <v>4840</v>
      </c>
      <c r="E418" s="427" t="s">
        <v>4841</v>
      </c>
      <c r="F418" s="430" t="s">
        <v>4842</v>
      </c>
      <c r="G418" s="427"/>
    </row>
    <row r="419" spans="1:8" x14ac:dyDescent="0.25">
      <c r="A419" s="427"/>
      <c r="B419" s="427"/>
      <c r="C419" s="429"/>
      <c r="D419" s="427"/>
      <c r="E419" s="427"/>
      <c r="F419" s="200" t="s">
        <v>4843</v>
      </c>
      <c r="G419" s="201" t="s">
        <v>4844</v>
      </c>
    </row>
    <row r="420" spans="1:8" x14ac:dyDescent="0.25">
      <c r="A420" s="79" t="s">
        <v>5209</v>
      </c>
      <c r="B420" s="80" t="s">
        <v>5210</v>
      </c>
      <c r="C420" s="232" t="s">
        <v>5211</v>
      </c>
      <c r="D420" s="265">
        <f>2610-2610*BDI_MAT</f>
        <v>2041.02</v>
      </c>
      <c r="E420" s="431">
        <f>AVERAGE(D420:D422)</f>
        <v>2041.02</v>
      </c>
      <c r="F420" s="432">
        <f>E420</f>
        <v>2041.02</v>
      </c>
      <c r="G420" s="433" t="s">
        <v>4848</v>
      </c>
    </row>
    <row r="421" spans="1:8" x14ac:dyDescent="0.25">
      <c r="A421" s="79"/>
      <c r="B421" s="80"/>
      <c r="C421" s="233"/>
      <c r="D421" s="202"/>
      <c r="E421" s="431"/>
      <c r="F421" s="432"/>
      <c r="G421" s="433"/>
    </row>
    <row r="422" spans="1:8" x14ac:dyDescent="0.25">
      <c r="A422" s="79"/>
      <c r="B422" s="80"/>
      <c r="C422" s="233"/>
      <c r="D422" s="202"/>
      <c r="E422" s="431"/>
      <c r="F422" s="432"/>
      <c r="G422" s="433"/>
    </row>
    <row r="423" spans="1:8" x14ac:dyDescent="0.25">
      <c r="A423" s="252" t="s">
        <v>4831</v>
      </c>
      <c r="B423" s="252" t="s">
        <v>4832</v>
      </c>
      <c r="C423" s="425" t="s">
        <v>4833</v>
      </c>
      <c r="D423" s="425"/>
      <c r="E423" s="425"/>
      <c r="F423" s="196" t="s">
        <v>20</v>
      </c>
      <c r="G423" s="252" t="s">
        <v>4835</v>
      </c>
    </row>
    <row r="424" spans="1:8" x14ac:dyDescent="0.25">
      <c r="A424" s="69" t="str">
        <f>"PESQUISA."&amp;H424</f>
        <v>PESQUISA.60</v>
      </c>
      <c r="B424" s="197" t="s">
        <v>4746</v>
      </c>
      <c r="C424" s="426" t="s">
        <v>5226</v>
      </c>
      <c r="D424" s="426"/>
      <c r="E424" s="426"/>
      <c r="F424" s="198" t="s">
        <v>4836</v>
      </c>
      <c r="G424" s="253">
        <f>F427</f>
        <v>2041.02</v>
      </c>
      <c r="H424">
        <f>H417+1</f>
        <v>60</v>
      </c>
    </row>
    <row r="425" spans="1:8" x14ac:dyDescent="0.25">
      <c r="A425" s="427" t="s">
        <v>4837</v>
      </c>
      <c r="B425" s="427" t="s">
        <v>4838</v>
      </c>
      <c r="C425" s="428" t="s">
        <v>4839</v>
      </c>
      <c r="D425" s="427" t="s">
        <v>4840</v>
      </c>
      <c r="E425" s="427" t="s">
        <v>4841</v>
      </c>
      <c r="F425" s="430" t="s">
        <v>4842</v>
      </c>
      <c r="G425" s="427"/>
    </row>
    <row r="426" spans="1:8" x14ac:dyDescent="0.25">
      <c r="A426" s="427"/>
      <c r="B426" s="427"/>
      <c r="C426" s="429"/>
      <c r="D426" s="427"/>
      <c r="E426" s="427"/>
      <c r="F426" s="200" t="s">
        <v>4843</v>
      </c>
      <c r="G426" s="201" t="s">
        <v>4844</v>
      </c>
    </row>
    <row r="427" spans="1:8" x14ac:dyDescent="0.25">
      <c r="A427" s="79" t="s">
        <v>5209</v>
      </c>
      <c r="B427" s="80" t="s">
        <v>5210</v>
      </c>
      <c r="C427" s="232" t="s">
        <v>5211</v>
      </c>
      <c r="D427" s="265">
        <f>2610-2610*BDI_MAT</f>
        <v>2041.02</v>
      </c>
      <c r="E427" s="431">
        <f>AVERAGE(D427:D429)</f>
        <v>2041.02</v>
      </c>
      <c r="F427" s="432">
        <f>E427</f>
        <v>2041.02</v>
      </c>
      <c r="G427" s="433" t="s">
        <v>4848</v>
      </c>
    </row>
    <row r="428" spans="1:8" x14ac:dyDescent="0.25">
      <c r="A428" s="79"/>
      <c r="B428" s="80"/>
      <c r="C428" s="233"/>
      <c r="D428" s="202"/>
      <c r="E428" s="431"/>
      <c r="F428" s="432"/>
      <c r="G428" s="433"/>
    </row>
    <row r="429" spans="1:8" x14ac:dyDescent="0.25">
      <c r="A429" s="79"/>
      <c r="B429" s="80"/>
      <c r="C429" s="233"/>
      <c r="D429" s="202"/>
      <c r="E429" s="431"/>
      <c r="F429" s="432"/>
      <c r="G429" s="433"/>
    </row>
    <row r="430" spans="1:8" x14ac:dyDescent="0.25">
      <c r="A430" s="252" t="s">
        <v>4831</v>
      </c>
      <c r="B430" s="252" t="s">
        <v>4832</v>
      </c>
      <c r="C430" s="425" t="s">
        <v>4833</v>
      </c>
      <c r="D430" s="425"/>
      <c r="E430" s="425"/>
      <c r="F430" s="196" t="s">
        <v>20</v>
      </c>
      <c r="G430" s="252" t="s">
        <v>4835</v>
      </c>
    </row>
    <row r="431" spans="1:8" x14ac:dyDescent="0.25">
      <c r="A431" s="69" t="str">
        <f>"PESQUISA."&amp;H431</f>
        <v>PESQUISA.61</v>
      </c>
      <c r="B431" s="197" t="s">
        <v>4746</v>
      </c>
      <c r="C431" s="426" t="s">
        <v>5229</v>
      </c>
      <c r="D431" s="426"/>
      <c r="E431" s="426"/>
      <c r="F431" s="198" t="s">
        <v>4836</v>
      </c>
      <c r="G431" s="253">
        <f>F434</f>
        <v>3515.09</v>
      </c>
      <c r="H431">
        <f>H424+1</f>
        <v>61</v>
      </c>
    </row>
    <row r="432" spans="1:8" x14ac:dyDescent="0.25">
      <c r="A432" s="427" t="s">
        <v>4837</v>
      </c>
      <c r="B432" s="427" t="s">
        <v>4838</v>
      </c>
      <c r="C432" s="428" t="s">
        <v>4839</v>
      </c>
      <c r="D432" s="427" t="s">
        <v>4840</v>
      </c>
      <c r="E432" s="427" t="s">
        <v>4841</v>
      </c>
      <c r="F432" s="430" t="s">
        <v>4842</v>
      </c>
      <c r="G432" s="427"/>
    </row>
    <row r="433" spans="1:8" x14ac:dyDescent="0.25">
      <c r="A433" s="427"/>
      <c r="B433" s="427"/>
      <c r="C433" s="429"/>
      <c r="D433" s="427"/>
      <c r="E433" s="427"/>
      <c r="F433" s="200" t="s">
        <v>4843</v>
      </c>
      <c r="G433" s="201" t="s">
        <v>4844</v>
      </c>
    </row>
    <row r="434" spans="1:8" x14ac:dyDescent="0.25">
      <c r="A434" s="79" t="s">
        <v>5209</v>
      </c>
      <c r="B434" s="80" t="s">
        <v>5210</v>
      </c>
      <c r="C434" s="232" t="s">
        <v>5211</v>
      </c>
      <c r="D434" s="265">
        <f>4495-4495*BDI_MAT</f>
        <v>3515.09</v>
      </c>
      <c r="E434" s="431">
        <f>AVERAGE(D434:D436)</f>
        <v>3515.09</v>
      </c>
      <c r="F434" s="432">
        <f>E434</f>
        <v>3515.09</v>
      </c>
      <c r="G434" s="433" t="s">
        <v>4848</v>
      </c>
    </row>
    <row r="435" spans="1:8" x14ac:dyDescent="0.25">
      <c r="A435" s="79"/>
      <c r="B435" s="80"/>
      <c r="C435" s="233"/>
      <c r="D435" s="202"/>
      <c r="E435" s="431"/>
      <c r="F435" s="432"/>
      <c r="G435" s="433"/>
    </row>
    <row r="436" spans="1:8" x14ac:dyDescent="0.25">
      <c r="A436" s="79"/>
      <c r="B436" s="80"/>
      <c r="C436" s="233"/>
      <c r="D436" s="202"/>
      <c r="E436" s="431"/>
      <c r="F436" s="432"/>
      <c r="G436" s="433"/>
    </row>
    <row r="437" spans="1:8" x14ac:dyDescent="0.25">
      <c r="A437" s="252" t="s">
        <v>4831</v>
      </c>
      <c r="B437" s="252" t="s">
        <v>4832</v>
      </c>
      <c r="C437" s="425" t="s">
        <v>4833</v>
      </c>
      <c r="D437" s="425"/>
      <c r="E437" s="425"/>
      <c r="F437" s="196" t="s">
        <v>20</v>
      </c>
      <c r="G437" s="252" t="s">
        <v>4835</v>
      </c>
    </row>
    <row r="438" spans="1:8" x14ac:dyDescent="0.25">
      <c r="A438" s="69" t="str">
        <f>"PESQUISA."&amp;H438</f>
        <v>PESQUISA.62</v>
      </c>
      <c r="B438" s="197" t="s">
        <v>4746</v>
      </c>
      <c r="C438" s="426" t="s">
        <v>5228</v>
      </c>
      <c r="D438" s="426"/>
      <c r="E438" s="426"/>
      <c r="F438" s="198" t="s">
        <v>4836</v>
      </c>
      <c r="G438" s="253">
        <f>F441</f>
        <v>3515.09</v>
      </c>
      <c r="H438">
        <f>H431+1</f>
        <v>62</v>
      </c>
    </row>
    <row r="439" spans="1:8" x14ac:dyDescent="0.25">
      <c r="A439" s="427" t="s">
        <v>4837</v>
      </c>
      <c r="B439" s="427" t="s">
        <v>4838</v>
      </c>
      <c r="C439" s="428" t="s">
        <v>4839</v>
      </c>
      <c r="D439" s="427" t="s">
        <v>4840</v>
      </c>
      <c r="E439" s="427" t="s">
        <v>4841</v>
      </c>
      <c r="F439" s="430" t="s">
        <v>4842</v>
      </c>
      <c r="G439" s="427"/>
    </row>
    <row r="440" spans="1:8" x14ac:dyDescent="0.25">
      <c r="A440" s="427"/>
      <c r="B440" s="427"/>
      <c r="C440" s="429"/>
      <c r="D440" s="427"/>
      <c r="E440" s="427"/>
      <c r="F440" s="200" t="s">
        <v>4843</v>
      </c>
      <c r="G440" s="201" t="s">
        <v>4844</v>
      </c>
    </row>
    <row r="441" spans="1:8" x14ac:dyDescent="0.25">
      <c r="A441" s="79" t="s">
        <v>5209</v>
      </c>
      <c r="B441" s="80" t="s">
        <v>5210</v>
      </c>
      <c r="C441" s="232" t="s">
        <v>5211</v>
      </c>
      <c r="D441" s="265">
        <f>4495-4495*BDI_MAT</f>
        <v>3515.09</v>
      </c>
      <c r="E441" s="431">
        <f>AVERAGE(D441:D443)</f>
        <v>3515.09</v>
      </c>
      <c r="F441" s="432">
        <f>E441</f>
        <v>3515.09</v>
      </c>
      <c r="G441" s="433" t="s">
        <v>4848</v>
      </c>
    </row>
    <row r="442" spans="1:8" x14ac:dyDescent="0.25">
      <c r="A442" s="79"/>
      <c r="B442" s="80"/>
      <c r="C442" s="233"/>
      <c r="D442" s="202"/>
      <c r="E442" s="431"/>
      <c r="F442" s="432"/>
      <c r="G442" s="433"/>
    </row>
    <row r="443" spans="1:8" x14ac:dyDescent="0.25">
      <c r="A443" s="79"/>
      <c r="B443" s="80"/>
      <c r="C443" s="233"/>
      <c r="D443" s="202"/>
      <c r="E443" s="431"/>
      <c r="F443" s="432"/>
      <c r="G443" s="433"/>
    </row>
    <row r="444" spans="1:8" x14ac:dyDescent="0.25">
      <c r="A444" s="252" t="s">
        <v>4831</v>
      </c>
      <c r="B444" s="252" t="s">
        <v>4832</v>
      </c>
      <c r="C444" s="425" t="s">
        <v>4833</v>
      </c>
      <c r="D444" s="425"/>
      <c r="E444" s="425"/>
      <c r="F444" s="196" t="s">
        <v>20</v>
      </c>
      <c r="G444" s="252" t="s">
        <v>4835</v>
      </c>
    </row>
    <row r="445" spans="1:8" x14ac:dyDescent="0.25">
      <c r="A445" s="69" t="str">
        <f>"PESQUISA."&amp;H445</f>
        <v>PESQUISA.63</v>
      </c>
      <c r="B445" s="197" t="s">
        <v>4746</v>
      </c>
      <c r="C445" s="426" t="s">
        <v>5230</v>
      </c>
      <c r="D445" s="426"/>
      <c r="E445" s="426"/>
      <c r="F445" s="198" t="s">
        <v>4836</v>
      </c>
      <c r="G445" s="253">
        <f>F448</f>
        <v>1814.24</v>
      </c>
      <c r="H445">
        <f>H438+1</f>
        <v>63</v>
      </c>
    </row>
    <row r="446" spans="1:8" x14ac:dyDescent="0.25">
      <c r="A446" s="427" t="s">
        <v>4837</v>
      </c>
      <c r="B446" s="427" t="s">
        <v>4838</v>
      </c>
      <c r="C446" s="428" t="s">
        <v>4839</v>
      </c>
      <c r="D446" s="427" t="s">
        <v>4840</v>
      </c>
      <c r="E446" s="427" t="s">
        <v>4841</v>
      </c>
      <c r="F446" s="430" t="s">
        <v>4842</v>
      </c>
      <c r="G446" s="427"/>
    </row>
    <row r="447" spans="1:8" x14ac:dyDescent="0.25">
      <c r="A447" s="427"/>
      <c r="B447" s="427"/>
      <c r="C447" s="429"/>
      <c r="D447" s="427"/>
      <c r="E447" s="427"/>
      <c r="F447" s="200" t="s">
        <v>4843</v>
      </c>
      <c r="G447" s="201" t="s">
        <v>4844</v>
      </c>
    </row>
    <row r="448" spans="1:8" x14ac:dyDescent="0.25">
      <c r="A448" s="79" t="s">
        <v>5209</v>
      </c>
      <c r="B448" s="80" t="s">
        <v>5210</v>
      </c>
      <c r="C448" s="232" t="s">
        <v>5211</v>
      </c>
      <c r="D448" s="265">
        <f>2320-2320*BDI_MAT</f>
        <v>1814.24</v>
      </c>
      <c r="E448" s="431">
        <f>AVERAGE(D448:D450)</f>
        <v>1814.24</v>
      </c>
      <c r="F448" s="432">
        <f>E448</f>
        <v>1814.24</v>
      </c>
      <c r="G448" s="433" t="s">
        <v>4848</v>
      </c>
    </row>
    <row r="449" spans="1:8" x14ac:dyDescent="0.25">
      <c r="A449" s="79"/>
      <c r="B449" s="80"/>
      <c r="C449" s="233"/>
      <c r="D449" s="202"/>
      <c r="E449" s="431"/>
      <c r="F449" s="432"/>
      <c r="G449" s="433"/>
    </row>
    <row r="450" spans="1:8" x14ac:dyDescent="0.25">
      <c r="A450" s="79"/>
      <c r="B450" s="80"/>
      <c r="C450" s="233"/>
      <c r="D450" s="202"/>
      <c r="E450" s="431"/>
      <c r="F450" s="432"/>
      <c r="G450" s="433"/>
    </row>
    <row r="451" spans="1:8" x14ac:dyDescent="0.25">
      <c r="A451" s="252" t="s">
        <v>4831</v>
      </c>
      <c r="B451" s="252" t="s">
        <v>4832</v>
      </c>
      <c r="C451" s="425" t="s">
        <v>4833</v>
      </c>
      <c r="D451" s="425"/>
      <c r="E451" s="425"/>
      <c r="F451" s="196" t="s">
        <v>20</v>
      </c>
      <c r="G451" s="252" t="s">
        <v>4835</v>
      </c>
    </row>
    <row r="452" spans="1:8" x14ac:dyDescent="0.25">
      <c r="A452" s="69" t="str">
        <f>"PESQUISA."&amp;H452</f>
        <v>PESQUISA.64</v>
      </c>
      <c r="B452" s="197" t="s">
        <v>4746</v>
      </c>
      <c r="C452" s="426" t="s">
        <v>5231</v>
      </c>
      <c r="D452" s="426"/>
      <c r="E452" s="426"/>
      <c r="F452" s="198" t="s">
        <v>4836</v>
      </c>
      <c r="G452" s="253">
        <f>F455</f>
        <v>1360.68</v>
      </c>
      <c r="H452">
        <f>H445+1</f>
        <v>64</v>
      </c>
    </row>
    <row r="453" spans="1:8" x14ac:dyDescent="0.25">
      <c r="A453" s="427" t="s">
        <v>4837</v>
      </c>
      <c r="B453" s="427" t="s">
        <v>4838</v>
      </c>
      <c r="C453" s="428" t="s">
        <v>4839</v>
      </c>
      <c r="D453" s="427" t="s">
        <v>4840</v>
      </c>
      <c r="E453" s="427" t="s">
        <v>4841</v>
      </c>
      <c r="F453" s="430" t="s">
        <v>4842</v>
      </c>
      <c r="G453" s="427"/>
    </row>
    <row r="454" spans="1:8" x14ac:dyDescent="0.25">
      <c r="A454" s="427"/>
      <c r="B454" s="427"/>
      <c r="C454" s="429"/>
      <c r="D454" s="427"/>
      <c r="E454" s="427"/>
      <c r="F454" s="200" t="s">
        <v>4843</v>
      </c>
      <c r="G454" s="201" t="s">
        <v>4844</v>
      </c>
    </row>
    <row r="455" spans="1:8" x14ac:dyDescent="0.25">
      <c r="A455" s="79" t="s">
        <v>5209</v>
      </c>
      <c r="B455" s="80" t="s">
        <v>5210</v>
      </c>
      <c r="C455" s="232" t="s">
        <v>5211</v>
      </c>
      <c r="D455" s="265">
        <f>1740-1740*BDI_MAT</f>
        <v>1360.68</v>
      </c>
      <c r="E455" s="431">
        <f>AVERAGE(D455:D457)</f>
        <v>1360.68</v>
      </c>
      <c r="F455" s="432">
        <f>E455</f>
        <v>1360.68</v>
      </c>
      <c r="G455" s="433" t="s">
        <v>4848</v>
      </c>
    </row>
    <row r="456" spans="1:8" x14ac:dyDescent="0.25">
      <c r="A456" s="79"/>
      <c r="B456" s="80"/>
      <c r="C456" s="233"/>
      <c r="D456" s="202"/>
      <c r="E456" s="431"/>
      <c r="F456" s="432"/>
      <c r="G456" s="433"/>
    </row>
    <row r="457" spans="1:8" x14ac:dyDescent="0.25">
      <c r="A457" s="79"/>
      <c r="B457" s="80"/>
      <c r="C457" s="233"/>
      <c r="D457" s="202"/>
      <c r="E457" s="431"/>
      <c r="F457" s="432"/>
      <c r="G457" s="433"/>
    </row>
    <row r="458" spans="1:8" x14ac:dyDescent="0.25">
      <c r="A458" s="252" t="s">
        <v>4831</v>
      </c>
      <c r="B458" s="252" t="s">
        <v>4832</v>
      </c>
      <c r="C458" s="425" t="s">
        <v>4833</v>
      </c>
      <c r="D458" s="425"/>
      <c r="E458" s="425"/>
      <c r="F458" s="196" t="s">
        <v>20</v>
      </c>
      <c r="G458" s="252" t="s">
        <v>4835</v>
      </c>
    </row>
    <row r="459" spans="1:8" x14ac:dyDescent="0.25">
      <c r="A459" s="69" t="str">
        <f>"PESQUISA."&amp;H459</f>
        <v>PESQUISA.65</v>
      </c>
      <c r="B459" s="197" t="s">
        <v>4746</v>
      </c>
      <c r="C459" s="426" t="s">
        <v>5232</v>
      </c>
      <c r="D459" s="426"/>
      <c r="E459" s="426"/>
      <c r="F459" s="198" t="s">
        <v>4836</v>
      </c>
      <c r="G459" s="253">
        <f>F462</f>
        <v>2154.41</v>
      </c>
      <c r="H459">
        <f>H452+1</f>
        <v>65</v>
      </c>
    </row>
    <row r="460" spans="1:8" x14ac:dyDescent="0.25">
      <c r="A460" s="427" t="s">
        <v>4837</v>
      </c>
      <c r="B460" s="427" t="s">
        <v>4838</v>
      </c>
      <c r="C460" s="428" t="s">
        <v>4839</v>
      </c>
      <c r="D460" s="427" t="s">
        <v>4840</v>
      </c>
      <c r="E460" s="427" t="s">
        <v>4841</v>
      </c>
      <c r="F460" s="430" t="s">
        <v>4842</v>
      </c>
      <c r="G460" s="427"/>
    </row>
    <row r="461" spans="1:8" x14ac:dyDescent="0.25">
      <c r="A461" s="427"/>
      <c r="B461" s="427"/>
      <c r="C461" s="429"/>
      <c r="D461" s="427"/>
      <c r="E461" s="427"/>
      <c r="F461" s="200" t="s">
        <v>4843</v>
      </c>
      <c r="G461" s="201" t="s">
        <v>4844</v>
      </c>
    </row>
    <row r="462" spans="1:8" x14ac:dyDescent="0.25">
      <c r="A462" s="79" t="s">
        <v>5209</v>
      </c>
      <c r="B462" s="80" t="s">
        <v>5210</v>
      </c>
      <c r="C462" s="232" t="s">
        <v>5211</v>
      </c>
      <c r="D462" s="265">
        <f>2755-2755*BDI_MAT</f>
        <v>2154.41</v>
      </c>
      <c r="E462" s="431">
        <f>AVERAGE(D462:D464)</f>
        <v>2154.41</v>
      </c>
      <c r="F462" s="432">
        <f>E462</f>
        <v>2154.41</v>
      </c>
      <c r="G462" s="433" t="s">
        <v>4848</v>
      </c>
    </row>
    <row r="463" spans="1:8" x14ac:dyDescent="0.25">
      <c r="A463" s="79"/>
      <c r="B463" s="80"/>
      <c r="C463" s="233"/>
      <c r="D463" s="202"/>
      <c r="E463" s="431"/>
      <c r="F463" s="432"/>
      <c r="G463" s="433"/>
    </row>
    <row r="464" spans="1:8" x14ac:dyDescent="0.25">
      <c r="A464" s="79"/>
      <c r="B464" s="80"/>
      <c r="C464" s="233"/>
      <c r="D464" s="202"/>
      <c r="E464" s="431"/>
      <c r="F464" s="432"/>
      <c r="G464" s="433"/>
    </row>
    <row r="465" spans="1:8" x14ac:dyDescent="0.25">
      <c r="A465" s="252" t="s">
        <v>4831</v>
      </c>
      <c r="B465" s="252" t="s">
        <v>4832</v>
      </c>
      <c r="C465" s="425" t="s">
        <v>4833</v>
      </c>
      <c r="D465" s="425"/>
      <c r="E465" s="425"/>
      <c r="F465" s="196" t="s">
        <v>20</v>
      </c>
      <c r="G465" s="252" t="s">
        <v>4835</v>
      </c>
    </row>
    <row r="466" spans="1:8" x14ac:dyDescent="0.25">
      <c r="A466" s="69" t="str">
        <f>"PESQUISA."&amp;H466</f>
        <v>PESQUISA.66</v>
      </c>
      <c r="B466" s="197" t="s">
        <v>4746</v>
      </c>
      <c r="C466" s="426" t="s">
        <v>5233</v>
      </c>
      <c r="D466" s="426"/>
      <c r="E466" s="426"/>
      <c r="F466" s="198" t="s">
        <v>4836</v>
      </c>
      <c r="G466" s="253">
        <f>F469</f>
        <v>1700.85</v>
      </c>
      <c r="H466">
        <f>H459+1</f>
        <v>66</v>
      </c>
    </row>
    <row r="467" spans="1:8" x14ac:dyDescent="0.25">
      <c r="A467" s="427" t="s">
        <v>4837</v>
      </c>
      <c r="B467" s="427" t="s">
        <v>4838</v>
      </c>
      <c r="C467" s="428" t="s">
        <v>4839</v>
      </c>
      <c r="D467" s="427" t="s">
        <v>4840</v>
      </c>
      <c r="E467" s="427" t="s">
        <v>4841</v>
      </c>
      <c r="F467" s="430" t="s">
        <v>4842</v>
      </c>
      <c r="G467" s="427"/>
    </row>
    <row r="468" spans="1:8" x14ac:dyDescent="0.25">
      <c r="A468" s="427"/>
      <c r="B468" s="427"/>
      <c r="C468" s="429"/>
      <c r="D468" s="427"/>
      <c r="E468" s="427"/>
      <c r="F468" s="200" t="s">
        <v>4843</v>
      </c>
      <c r="G468" s="201" t="s">
        <v>4844</v>
      </c>
    </row>
    <row r="469" spans="1:8" x14ac:dyDescent="0.25">
      <c r="A469" s="79" t="s">
        <v>5209</v>
      </c>
      <c r="B469" s="80" t="s">
        <v>5210</v>
      </c>
      <c r="C469" s="232" t="s">
        <v>5211</v>
      </c>
      <c r="D469" s="265">
        <f>2175-2175*BDI_MAT</f>
        <v>1700.85</v>
      </c>
      <c r="E469" s="431">
        <f>AVERAGE(D469:D471)</f>
        <v>1700.85</v>
      </c>
      <c r="F469" s="432">
        <f>E469</f>
        <v>1700.85</v>
      </c>
      <c r="G469" s="433" t="s">
        <v>4848</v>
      </c>
    </row>
    <row r="470" spans="1:8" x14ac:dyDescent="0.25">
      <c r="A470" s="79"/>
      <c r="B470" s="80"/>
      <c r="C470" s="233"/>
      <c r="D470" s="202"/>
      <c r="E470" s="431"/>
      <c r="F470" s="432"/>
      <c r="G470" s="433"/>
    </row>
    <row r="471" spans="1:8" x14ac:dyDescent="0.25">
      <c r="A471" s="79"/>
      <c r="B471" s="80"/>
      <c r="C471" s="233"/>
      <c r="D471" s="202"/>
      <c r="E471" s="431"/>
      <c r="F471" s="432"/>
      <c r="G471" s="433"/>
    </row>
    <row r="472" spans="1:8" x14ac:dyDescent="0.25">
      <c r="A472" s="252" t="s">
        <v>4831</v>
      </c>
      <c r="B472" s="252" t="s">
        <v>4832</v>
      </c>
      <c r="C472" s="425" t="s">
        <v>4833</v>
      </c>
      <c r="D472" s="425"/>
      <c r="E472" s="425"/>
      <c r="F472" s="196" t="s">
        <v>20</v>
      </c>
      <c r="G472" s="252" t="s">
        <v>4835</v>
      </c>
    </row>
    <row r="473" spans="1:8" x14ac:dyDescent="0.25">
      <c r="A473" s="69" t="str">
        <f>"PESQUISA."&amp;H473</f>
        <v>PESQUISA.67</v>
      </c>
      <c r="B473" s="197" t="s">
        <v>4746</v>
      </c>
      <c r="C473" s="426" t="s">
        <v>5235</v>
      </c>
      <c r="D473" s="426"/>
      <c r="E473" s="426"/>
      <c r="F473" s="198" t="s">
        <v>4836</v>
      </c>
      <c r="G473" s="253">
        <f>F476</f>
        <v>656.88</v>
      </c>
      <c r="H473">
        <f>H466+1</f>
        <v>67</v>
      </c>
    </row>
    <row r="474" spans="1:8" x14ac:dyDescent="0.25">
      <c r="A474" s="427" t="s">
        <v>4837</v>
      </c>
      <c r="B474" s="427" t="s">
        <v>4838</v>
      </c>
      <c r="C474" s="428" t="s">
        <v>4839</v>
      </c>
      <c r="D474" s="427" t="s">
        <v>4840</v>
      </c>
      <c r="E474" s="427" t="s">
        <v>4841</v>
      </c>
      <c r="F474" s="430" t="s">
        <v>4842</v>
      </c>
      <c r="G474" s="427"/>
    </row>
    <row r="475" spans="1:8" x14ac:dyDescent="0.25">
      <c r="A475" s="427"/>
      <c r="B475" s="427"/>
      <c r="C475" s="429"/>
      <c r="D475" s="427"/>
      <c r="E475" s="427"/>
      <c r="F475" s="200" t="s">
        <v>4843</v>
      </c>
      <c r="G475" s="201" t="s">
        <v>4844</v>
      </c>
    </row>
    <row r="476" spans="1:8" x14ac:dyDescent="0.25">
      <c r="A476" s="79" t="s">
        <v>5209</v>
      </c>
      <c r="B476" s="80" t="s">
        <v>5210</v>
      </c>
      <c r="C476" s="232" t="s">
        <v>5211</v>
      </c>
      <c r="D476" s="265">
        <f>840-840*BDI_MAT</f>
        <v>656.88</v>
      </c>
      <c r="E476" s="431">
        <f>AVERAGE(D476:D478)</f>
        <v>656.88</v>
      </c>
      <c r="F476" s="432">
        <f>E476</f>
        <v>656.88</v>
      </c>
      <c r="G476" s="433" t="s">
        <v>4848</v>
      </c>
    </row>
    <row r="477" spans="1:8" x14ac:dyDescent="0.25">
      <c r="A477" s="79"/>
      <c r="B477" s="80"/>
      <c r="C477" s="233"/>
      <c r="D477" s="202"/>
      <c r="E477" s="431"/>
      <c r="F477" s="432"/>
      <c r="G477" s="433"/>
    </row>
    <row r="478" spans="1:8" x14ac:dyDescent="0.25">
      <c r="A478" s="79"/>
      <c r="B478" s="80"/>
      <c r="C478" s="233"/>
      <c r="D478" s="202"/>
      <c r="E478" s="431"/>
      <c r="F478" s="432"/>
      <c r="G478" s="433"/>
    </row>
    <row r="479" spans="1:8" x14ac:dyDescent="0.25">
      <c r="A479" s="252" t="s">
        <v>4831</v>
      </c>
      <c r="B479" s="252" t="s">
        <v>4832</v>
      </c>
      <c r="C479" s="425" t="s">
        <v>4833</v>
      </c>
      <c r="D479" s="425"/>
      <c r="E479" s="425"/>
      <c r="F479" s="196" t="s">
        <v>20</v>
      </c>
      <c r="G479" s="252" t="s">
        <v>4835</v>
      </c>
    </row>
    <row r="480" spans="1:8" x14ac:dyDescent="0.25">
      <c r="A480" s="69" t="str">
        <f>"PESQUISA."&amp;H480</f>
        <v>PESQUISA.68</v>
      </c>
      <c r="B480" s="197" t="s">
        <v>4746</v>
      </c>
      <c r="C480" s="426" t="s">
        <v>5236</v>
      </c>
      <c r="D480" s="426"/>
      <c r="E480" s="426"/>
      <c r="F480" s="198" t="s">
        <v>4836</v>
      </c>
      <c r="G480" s="253">
        <f>F483</f>
        <v>3722.3199999999997</v>
      </c>
      <c r="H480">
        <f>H473+1</f>
        <v>68</v>
      </c>
    </row>
    <row r="481" spans="1:8" x14ac:dyDescent="0.25">
      <c r="A481" s="427" t="s">
        <v>4837</v>
      </c>
      <c r="B481" s="427" t="s">
        <v>4838</v>
      </c>
      <c r="C481" s="428" t="s">
        <v>4839</v>
      </c>
      <c r="D481" s="427" t="s">
        <v>4840</v>
      </c>
      <c r="E481" s="427" t="s">
        <v>4841</v>
      </c>
      <c r="F481" s="430" t="s">
        <v>4842</v>
      </c>
      <c r="G481" s="427"/>
    </row>
    <row r="482" spans="1:8" x14ac:dyDescent="0.25">
      <c r="A482" s="427"/>
      <c r="B482" s="427"/>
      <c r="C482" s="429"/>
      <c r="D482" s="427"/>
      <c r="E482" s="427"/>
      <c r="F482" s="200" t="s">
        <v>4843</v>
      </c>
      <c r="G482" s="201" t="s">
        <v>4844</v>
      </c>
    </row>
    <row r="483" spans="1:8" x14ac:dyDescent="0.25">
      <c r="A483" s="79" t="s">
        <v>5209</v>
      </c>
      <c r="B483" s="80" t="s">
        <v>5210</v>
      </c>
      <c r="C483" s="232" t="s">
        <v>5211</v>
      </c>
      <c r="D483" s="265">
        <f>4760-4760*BDI_MAT</f>
        <v>3722.3199999999997</v>
      </c>
      <c r="E483" s="431">
        <f>AVERAGE(D483:D485)</f>
        <v>3722.3199999999997</v>
      </c>
      <c r="F483" s="432">
        <f>E483</f>
        <v>3722.3199999999997</v>
      </c>
      <c r="G483" s="433" t="s">
        <v>4848</v>
      </c>
    </row>
    <row r="484" spans="1:8" x14ac:dyDescent="0.25">
      <c r="A484" s="79"/>
      <c r="B484" s="80"/>
      <c r="C484" s="233"/>
      <c r="D484" s="202"/>
      <c r="E484" s="431"/>
      <c r="F484" s="432"/>
      <c r="G484" s="433"/>
    </row>
    <row r="485" spans="1:8" x14ac:dyDescent="0.25">
      <c r="A485" s="79"/>
      <c r="B485" s="80"/>
      <c r="C485" s="233"/>
      <c r="D485" s="202"/>
      <c r="E485" s="431"/>
      <c r="F485" s="432"/>
      <c r="G485" s="433"/>
    </row>
    <row r="486" spans="1:8" x14ac:dyDescent="0.25">
      <c r="A486" s="252" t="s">
        <v>4831</v>
      </c>
      <c r="B486" s="252" t="s">
        <v>4832</v>
      </c>
      <c r="C486" s="425" t="s">
        <v>4833</v>
      </c>
      <c r="D486" s="425"/>
      <c r="E486" s="425"/>
      <c r="F486" s="196" t="s">
        <v>20</v>
      </c>
      <c r="G486" s="252" t="s">
        <v>4835</v>
      </c>
    </row>
    <row r="487" spans="1:8" x14ac:dyDescent="0.25">
      <c r="A487" s="69" t="str">
        <f>"PESQUISA."&amp;H487</f>
        <v>PESQUISA.69</v>
      </c>
      <c r="B487" s="197" t="s">
        <v>4746</v>
      </c>
      <c r="C487" s="426" t="s">
        <v>5237</v>
      </c>
      <c r="D487" s="426"/>
      <c r="E487" s="426"/>
      <c r="F487" s="198" t="s">
        <v>4836</v>
      </c>
      <c r="G487" s="253">
        <f>F490</f>
        <v>2737</v>
      </c>
      <c r="H487">
        <f>H480+1</f>
        <v>69</v>
      </c>
    </row>
    <row r="488" spans="1:8" x14ac:dyDescent="0.25">
      <c r="A488" s="427" t="s">
        <v>4837</v>
      </c>
      <c r="B488" s="427" t="s">
        <v>4838</v>
      </c>
      <c r="C488" s="428" t="s">
        <v>4839</v>
      </c>
      <c r="D488" s="427" t="s">
        <v>4840</v>
      </c>
      <c r="E488" s="427" t="s">
        <v>4841</v>
      </c>
      <c r="F488" s="430" t="s">
        <v>4842</v>
      </c>
      <c r="G488" s="427"/>
    </row>
    <row r="489" spans="1:8" x14ac:dyDescent="0.25">
      <c r="A489" s="427"/>
      <c r="B489" s="427"/>
      <c r="C489" s="429"/>
      <c r="D489" s="427"/>
      <c r="E489" s="427"/>
      <c r="F489" s="200" t="s">
        <v>4843</v>
      </c>
      <c r="G489" s="201" t="s">
        <v>4844</v>
      </c>
    </row>
    <row r="490" spans="1:8" x14ac:dyDescent="0.25">
      <c r="A490" s="79" t="s">
        <v>5209</v>
      </c>
      <c r="B490" s="80" t="s">
        <v>5210</v>
      </c>
      <c r="C490" s="232" t="s">
        <v>5211</v>
      </c>
      <c r="D490" s="265">
        <f>3500-3500*BDI_MAT</f>
        <v>2737</v>
      </c>
      <c r="E490" s="431">
        <f>AVERAGE(D490:D492)</f>
        <v>2737</v>
      </c>
      <c r="F490" s="432">
        <f>E490</f>
        <v>2737</v>
      </c>
      <c r="G490" s="433" t="s">
        <v>4848</v>
      </c>
    </row>
    <row r="491" spans="1:8" x14ac:dyDescent="0.25">
      <c r="A491" s="79"/>
      <c r="B491" s="80"/>
      <c r="C491" s="233"/>
      <c r="D491" s="202"/>
      <c r="E491" s="431"/>
      <c r="F491" s="432"/>
      <c r="G491" s="433"/>
    </row>
    <row r="492" spans="1:8" x14ac:dyDescent="0.25">
      <c r="A492" s="79"/>
      <c r="B492" s="80"/>
      <c r="C492" s="233"/>
      <c r="D492" s="202"/>
      <c r="E492" s="431"/>
      <c r="F492" s="432"/>
      <c r="G492" s="433"/>
    </row>
    <row r="493" spans="1:8" x14ac:dyDescent="0.25">
      <c r="A493" s="252" t="s">
        <v>4831</v>
      </c>
      <c r="B493" s="252" t="s">
        <v>4832</v>
      </c>
      <c r="C493" s="425" t="s">
        <v>4833</v>
      </c>
      <c r="D493" s="425"/>
      <c r="E493" s="425"/>
      <c r="F493" s="196" t="s">
        <v>20</v>
      </c>
      <c r="G493" s="252" t="s">
        <v>4835</v>
      </c>
    </row>
    <row r="494" spans="1:8" ht="23.25" customHeight="1" x14ac:dyDescent="0.25">
      <c r="A494" s="69" t="str">
        <f>"PESQUISA."&amp;H494</f>
        <v>PESQUISA.70</v>
      </c>
      <c r="B494" s="197" t="s">
        <v>4746</v>
      </c>
      <c r="C494" s="426" t="s">
        <v>5238</v>
      </c>
      <c r="D494" s="426"/>
      <c r="E494" s="426"/>
      <c r="F494" s="198" t="s">
        <v>4836</v>
      </c>
      <c r="G494" s="253">
        <f>F497</f>
        <v>1313.76</v>
      </c>
      <c r="H494">
        <f>H487+1</f>
        <v>70</v>
      </c>
    </row>
    <row r="495" spans="1:8" x14ac:dyDescent="0.25">
      <c r="A495" s="427" t="s">
        <v>4837</v>
      </c>
      <c r="B495" s="427" t="s">
        <v>4838</v>
      </c>
      <c r="C495" s="428" t="s">
        <v>4839</v>
      </c>
      <c r="D495" s="427" t="s">
        <v>4840</v>
      </c>
      <c r="E495" s="427" t="s">
        <v>4841</v>
      </c>
      <c r="F495" s="430" t="s">
        <v>4842</v>
      </c>
      <c r="G495" s="427"/>
    </row>
    <row r="496" spans="1:8" x14ac:dyDescent="0.25">
      <c r="A496" s="427"/>
      <c r="B496" s="427"/>
      <c r="C496" s="429"/>
      <c r="D496" s="427"/>
      <c r="E496" s="427"/>
      <c r="F496" s="200" t="s">
        <v>4843</v>
      </c>
      <c r="G496" s="201" t="s">
        <v>4844</v>
      </c>
    </row>
    <row r="497" spans="1:8" x14ac:dyDescent="0.25">
      <c r="A497" s="79" t="s">
        <v>5209</v>
      </c>
      <c r="B497" s="80" t="s">
        <v>5210</v>
      </c>
      <c r="C497" s="232" t="s">
        <v>5211</v>
      </c>
      <c r="D497" s="265">
        <f>1680-1680*BDI_MAT</f>
        <v>1313.76</v>
      </c>
      <c r="E497" s="431">
        <f>AVERAGE(D497:D499)</f>
        <v>1313.76</v>
      </c>
      <c r="F497" s="432">
        <f>E497</f>
        <v>1313.76</v>
      </c>
      <c r="G497" s="433" t="s">
        <v>4848</v>
      </c>
    </row>
    <row r="498" spans="1:8" x14ac:dyDescent="0.25">
      <c r="A498" s="79"/>
      <c r="B498" s="80"/>
      <c r="C498" s="233"/>
      <c r="D498" s="202"/>
      <c r="E498" s="431"/>
      <c r="F498" s="432"/>
      <c r="G498" s="433"/>
    </row>
    <row r="499" spans="1:8" x14ac:dyDescent="0.25">
      <c r="A499" s="79"/>
      <c r="B499" s="80"/>
      <c r="C499" s="233"/>
      <c r="D499" s="202"/>
      <c r="E499" s="431"/>
      <c r="F499" s="432"/>
      <c r="G499" s="433"/>
    </row>
    <row r="500" spans="1:8" x14ac:dyDescent="0.25">
      <c r="A500" s="252" t="s">
        <v>4831</v>
      </c>
      <c r="B500" s="252" t="s">
        <v>4832</v>
      </c>
      <c r="C500" s="425" t="s">
        <v>4833</v>
      </c>
      <c r="D500" s="425"/>
      <c r="E500" s="425"/>
      <c r="F500" s="196" t="s">
        <v>20</v>
      </c>
      <c r="G500" s="252" t="s">
        <v>4835</v>
      </c>
    </row>
    <row r="501" spans="1:8" x14ac:dyDescent="0.25">
      <c r="A501" s="69" t="str">
        <f>"PESQUISA."&amp;H501</f>
        <v>PESQUISA.71</v>
      </c>
      <c r="B501" s="197" t="s">
        <v>4746</v>
      </c>
      <c r="C501" s="426" t="s">
        <v>5239</v>
      </c>
      <c r="D501" s="426"/>
      <c r="E501" s="426"/>
      <c r="F501" s="198" t="s">
        <v>4836</v>
      </c>
      <c r="G501" s="253">
        <f>F504</f>
        <v>985.31999999999994</v>
      </c>
      <c r="H501">
        <f>H494+1</f>
        <v>71</v>
      </c>
    </row>
    <row r="502" spans="1:8" x14ac:dyDescent="0.25">
      <c r="A502" s="427" t="s">
        <v>4837</v>
      </c>
      <c r="B502" s="427" t="s">
        <v>4838</v>
      </c>
      <c r="C502" s="428" t="s">
        <v>4839</v>
      </c>
      <c r="D502" s="427" t="s">
        <v>4840</v>
      </c>
      <c r="E502" s="427" t="s">
        <v>4841</v>
      </c>
      <c r="F502" s="430" t="s">
        <v>4842</v>
      </c>
      <c r="G502" s="427"/>
    </row>
    <row r="503" spans="1:8" x14ac:dyDescent="0.25">
      <c r="A503" s="427"/>
      <c r="B503" s="427"/>
      <c r="C503" s="429"/>
      <c r="D503" s="427"/>
      <c r="E503" s="427"/>
      <c r="F503" s="200" t="s">
        <v>4843</v>
      </c>
      <c r="G503" s="201" t="s">
        <v>4844</v>
      </c>
    </row>
    <row r="504" spans="1:8" x14ac:dyDescent="0.25">
      <c r="A504" s="79" t="s">
        <v>5209</v>
      </c>
      <c r="B504" s="80" t="s">
        <v>5210</v>
      </c>
      <c r="C504" s="232" t="s">
        <v>5211</v>
      </c>
      <c r="D504" s="265">
        <f>1260-1260*BDI_MAT</f>
        <v>985.31999999999994</v>
      </c>
      <c r="E504" s="431">
        <f>AVERAGE(D504:D506)</f>
        <v>985.31999999999994</v>
      </c>
      <c r="F504" s="432">
        <f>E504</f>
        <v>985.31999999999994</v>
      </c>
      <c r="G504" s="433" t="s">
        <v>4848</v>
      </c>
    </row>
    <row r="505" spans="1:8" x14ac:dyDescent="0.25">
      <c r="A505" s="79"/>
      <c r="B505" s="80"/>
      <c r="C505" s="233"/>
      <c r="D505" s="202"/>
      <c r="E505" s="431"/>
      <c r="F505" s="432"/>
      <c r="G505" s="433"/>
    </row>
    <row r="506" spans="1:8" x14ac:dyDescent="0.25">
      <c r="A506" s="79"/>
      <c r="B506" s="80"/>
      <c r="C506" s="233"/>
      <c r="D506" s="202"/>
      <c r="E506" s="431"/>
      <c r="F506" s="432"/>
      <c r="G506" s="433"/>
    </row>
    <row r="507" spans="1:8" x14ac:dyDescent="0.25">
      <c r="A507" s="252" t="s">
        <v>4831</v>
      </c>
      <c r="B507" s="252" t="s">
        <v>4832</v>
      </c>
      <c r="C507" s="425" t="s">
        <v>4833</v>
      </c>
      <c r="D507" s="425"/>
      <c r="E507" s="425"/>
      <c r="F507" s="196" t="s">
        <v>20</v>
      </c>
      <c r="G507" s="252" t="s">
        <v>4835</v>
      </c>
    </row>
    <row r="508" spans="1:8" x14ac:dyDescent="0.25">
      <c r="A508" s="69" t="str">
        <f>"PESQUISA."&amp;H508</f>
        <v>PESQUISA.72</v>
      </c>
      <c r="B508" s="197" t="s">
        <v>4746</v>
      </c>
      <c r="C508" s="426" t="s">
        <v>5360</v>
      </c>
      <c r="D508" s="426"/>
      <c r="E508" s="426"/>
      <c r="F508" s="198" t="s">
        <v>4836</v>
      </c>
      <c r="G508" s="253">
        <f>F511</f>
        <v>71.765999999999991</v>
      </c>
      <c r="H508">
        <f>H501+1</f>
        <v>72</v>
      </c>
    </row>
    <row r="509" spans="1:8" x14ac:dyDescent="0.25">
      <c r="A509" s="427" t="s">
        <v>4837</v>
      </c>
      <c r="B509" s="427" t="s">
        <v>4838</v>
      </c>
      <c r="C509" s="428" t="s">
        <v>4839</v>
      </c>
      <c r="D509" s="427" t="s">
        <v>4840</v>
      </c>
      <c r="E509" s="427" t="s">
        <v>4841</v>
      </c>
      <c r="F509" s="430" t="s">
        <v>4842</v>
      </c>
      <c r="G509" s="427"/>
    </row>
    <row r="510" spans="1:8" x14ac:dyDescent="0.25">
      <c r="A510" s="427"/>
      <c r="B510" s="427"/>
      <c r="C510" s="429"/>
      <c r="D510" s="427"/>
      <c r="E510" s="427"/>
      <c r="F510" s="200" t="s">
        <v>4843</v>
      </c>
      <c r="G510" s="201" t="s">
        <v>4844</v>
      </c>
    </row>
    <row r="511" spans="1:8" x14ac:dyDescent="0.25">
      <c r="A511" s="79" t="s">
        <v>5209</v>
      </c>
      <c r="B511" s="80" t="s">
        <v>5210</v>
      </c>
      <c r="C511" s="232" t="s">
        <v>5211</v>
      </c>
      <c r="D511" s="268">
        <f>126-126*BDI_MAT</f>
        <v>98.531999999999996</v>
      </c>
      <c r="E511" s="431">
        <f>AVERAGE(D511:D513)</f>
        <v>71.765999999999991</v>
      </c>
      <c r="F511" s="432">
        <f>E511</f>
        <v>71.765999999999991</v>
      </c>
      <c r="G511" s="433" t="s">
        <v>4848</v>
      </c>
    </row>
    <row r="512" spans="1:8" x14ac:dyDescent="0.25">
      <c r="A512" s="79" t="s">
        <v>5362</v>
      </c>
      <c r="B512" s="80" t="s">
        <v>5361</v>
      </c>
      <c r="C512" s="233" t="s">
        <v>5359</v>
      </c>
      <c r="D512" s="268">
        <f>45</f>
        <v>45</v>
      </c>
      <c r="E512" s="431"/>
      <c r="F512" s="432"/>
      <c r="G512" s="433"/>
    </row>
    <row r="513" spans="1:8" x14ac:dyDescent="0.25">
      <c r="A513" s="79"/>
      <c r="B513" s="80"/>
      <c r="C513" s="233"/>
      <c r="D513" s="268"/>
      <c r="E513" s="431"/>
      <c r="F513" s="432"/>
      <c r="G513" s="433"/>
    </row>
    <row r="514" spans="1:8" x14ac:dyDescent="0.25">
      <c r="A514" s="252" t="s">
        <v>4831</v>
      </c>
      <c r="B514" s="252" t="s">
        <v>4832</v>
      </c>
      <c r="C514" s="425" t="s">
        <v>4833</v>
      </c>
      <c r="D514" s="425"/>
      <c r="E514" s="425"/>
      <c r="F514" s="196" t="s">
        <v>20</v>
      </c>
      <c r="G514" s="252" t="s">
        <v>4835</v>
      </c>
    </row>
    <row r="515" spans="1:8" x14ac:dyDescent="0.25">
      <c r="A515" s="69" t="str">
        <f>"PESQUISA."&amp;H515</f>
        <v>PESQUISA.73</v>
      </c>
      <c r="B515" s="197" t="s">
        <v>4746</v>
      </c>
      <c r="C515" s="426" t="s">
        <v>5240</v>
      </c>
      <c r="D515" s="426"/>
      <c r="E515" s="426"/>
      <c r="F515" s="198" t="s">
        <v>4836</v>
      </c>
      <c r="G515" s="253">
        <f>F518</f>
        <v>611.995</v>
      </c>
      <c r="H515">
        <f>H508+1</f>
        <v>73</v>
      </c>
    </row>
    <row r="516" spans="1:8" x14ac:dyDescent="0.25">
      <c r="A516" s="427" t="s">
        <v>4837</v>
      </c>
      <c r="B516" s="427" t="s">
        <v>4838</v>
      </c>
      <c r="C516" s="428" t="s">
        <v>4839</v>
      </c>
      <c r="D516" s="427" t="s">
        <v>4840</v>
      </c>
      <c r="E516" s="427" t="s">
        <v>4841</v>
      </c>
      <c r="F516" s="430" t="s">
        <v>4842</v>
      </c>
      <c r="G516" s="427"/>
    </row>
    <row r="517" spans="1:8" x14ac:dyDescent="0.25">
      <c r="A517" s="427"/>
      <c r="B517" s="427"/>
      <c r="C517" s="429"/>
      <c r="D517" s="427"/>
      <c r="E517" s="427"/>
      <c r="F517" s="200" t="s">
        <v>4843</v>
      </c>
      <c r="G517" s="201" t="s">
        <v>4844</v>
      </c>
    </row>
    <row r="518" spans="1:8" x14ac:dyDescent="0.25">
      <c r="A518" s="79" t="s">
        <v>5209</v>
      </c>
      <c r="B518" s="80" t="s">
        <v>5210</v>
      </c>
      <c r="C518" s="232" t="s">
        <v>5211</v>
      </c>
      <c r="D518" s="268">
        <f>945-945*BDI_MAT</f>
        <v>738.99</v>
      </c>
      <c r="E518" s="431">
        <f>AVERAGE(D518:D520)</f>
        <v>611.995</v>
      </c>
      <c r="F518" s="432">
        <f>E518</f>
        <v>611.995</v>
      </c>
      <c r="G518" s="433" t="s">
        <v>4848</v>
      </c>
    </row>
    <row r="519" spans="1:8" x14ac:dyDescent="0.25">
      <c r="A519" s="79" t="s">
        <v>5357</v>
      </c>
      <c r="B519" s="80" t="s">
        <v>5358</v>
      </c>
      <c r="C519" s="233" t="s">
        <v>5356</v>
      </c>
      <c r="D519" s="268">
        <v>485</v>
      </c>
      <c r="E519" s="431"/>
      <c r="F519" s="432"/>
      <c r="G519" s="433"/>
    </row>
    <row r="520" spans="1:8" x14ac:dyDescent="0.25">
      <c r="A520" s="79"/>
      <c r="B520" s="80"/>
      <c r="C520" s="233"/>
      <c r="D520" s="202"/>
      <c r="E520" s="431"/>
      <c r="F520" s="432"/>
      <c r="G520" s="433"/>
    </row>
    <row r="521" spans="1:8" x14ac:dyDescent="0.25">
      <c r="A521" s="252" t="s">
        <v>4831</v>
      </c>
      <c r="B521" s="252" t="s">
        <v>4832</v>
      </c>
      <c r="C521" s="425" t="s">
        <v>4833</v>
      </c>
      <c r="D521" s="425"/>
      <c r="E521" s="425"/>
      <c r="F521" s="196" t="s">
        <v>20</v>
      </c>
      <c r="G521" s="252" t="s">
        <v>4835</v>
      </c>
    </row>
    <row r="522" spans="1:8" ht="23.25" customHeight="1" x14ac:dyDescent="0.25">
      <c r="A522" s="69" t="str">
        <f>"PESQUISA."&amp;H522</f>
        <v>PESQUISA.74</v>
      </c>
      <c r="B522" s="197" t="s">
        <v>4746</v>
      </c>
      <c r="C522" s="426" t="s">
        <v>5241</v>
      </c>
      <c r="D522" s="426"/>
      <c r="E522" s="426"/>
      <c r="F522" s="198" t="s">
        <v>4836</v>
      </c>
      <c r="G522" s="253">
        <f>F525</f>
        <v>119.57</v>
      </c>
      <c r="H522">
        <f>H515+1</f>
        <v>74</v>
      </c>
    </row>
    <row r="523" spans="1:8" x14ac:dyDescent="0.25">
      <c r="A523" s="427" t="s">
        <v>4837</v>
      </c>
      <c r="B523" s="427" t="s">
        <v>4838</v>
      </c>
      <c r="C523" s="428" t="s">
        <v>4839</v>
      </c>
      <c r="D523" s="427" t="s">
        <v>4840</v>
      </c>
      <c r="E523" s="427" t="s">
        <v>4841</v>
      </c>
      <c r="F523" s="430" t="s">
        <v>4842</v>
      </c>
      <c r="G523" s="427"/>
    </row>
    <row r="524" spans="1:8" x14ac:dyDescent="0.25">
      <c r="A524" s="427"/>
      <c r="B524" s="427"/>
      <c r="C524" s="429"/>
      <c r="D524" s="427"/>
      <c r="E524" s="427"/>
      <c r="F524" s="200" t="s">
        <v>4843</v>
      </c>
      <c r="G524" s="201" t="s">
        <v>4844</v>
      </c>
    </row>
    <row r="525" spans="1:8" x14ac:dyDescent="0.25">
      <c r="A525" s="79" t="s">
        <v>5209</v>
      </c>
      <c r="B525" s="80" t="s">
        <v>5210</v>
      </c>
      <c r="C525" s="232" t="s">
        <v>5211</v>
      </c>
      <c r="D525" s="265">
        <f>210-210*BDI_MAT</f>
        <v>164.22</v>
      </c>
      <c r="E525" s="431">
        <f>AVERAGE(D525:D527)</f>
        <v>119.57</v>
      </c>
      <c r="F525" s="432">
        <f>E525</f>
        <v>119.57</v>
      </c>
      <c r="G525" s="433" t="s">
        <v>4848</v>
      </c>
    </row>
    <row r="526" spans="1:8" x14ac:dyDescent="0.25">
      <c r="A526" s="79" t="s">
        <v>5353</v>
      </c>
      <c r="B526" s="80" t="s">
        <v>5354</v>
      </c>
      <c r="C526" s="233" t="s">
        <v>5352</v>
      </c>
      <c r="D526" s="268">
        <v>74.92</v>
      </c>
      <c r="E526" s="431"/>
      <c r="F526" s="432"/>
      <c r="G526" s="433"/>
    </row>
    <row r="527" spans="1:8" x14ac:dyDescent="0.25">
      <c r="A527" s="79"/>
      <c r="B527" s="80"/>
      <c r="C527" s="233"/>
      <c r="D527" s="202"/>
      <c r="E527" s="431"/>
      <c r="F527" s="432"/>
      <c r="G527" s="433"/>
    </row>
    <row r="528" spans="1:8" x14ac:dyDescent="0.25">
      <c r="A528" s="252" t="s">
        <v>4831</v>
      </c>
      <c r="B528" s="252" t="s">
        <v>4832</v>
      </c>
      <c r="C528" s="425" t="s">
        <v>4833</v>
      </c>
      <c r="D528" s="425"/>
      <c r="E528" s="425"/>
      <c r="F528" s="196" t="s">
        <v>20</v>
      </c>
      <c r="G528" s="252" t="s">
        <v>4835</v>
      </c>
    </row>
    <row r="529" spans="1:8" ht="24" customHeight="1" x14ac:dyDescent="0.25">
      <c r="A529" s="69" t="str">
        <f>"PESQUISA."&amp;H529</f>
        <v>PESQUISA.75</v>
      </c>
      <c r="B529" s="197" t="s">
        <v>4746</v>
      </c>
      <c r="C529" s="426" t="s">
        <v>5242</v>
      </c>
      <c r="D529" s="426"/>
      <c r="E529" s="426"/>
      <c r="F529" s="198" t="s">
        <v>4836</v>
      </c>
      <c r="G529" s="253">
        <f>F532</f>
        <v>135.07</v>
      </c>
      <c r="H529">
        <f>H522+1</f>
        <v>75</v>
      </c>
    </row>
    <row r="530" spans="1:8" x14ac:dyDescent="0.25">
      <c r="A530" s="427" t="s">
        <v>4837</v>
      </c>
      <c r="B530" s="427" t="s">
        <v>4838</v>
      </c>
      <c r="C530" s="428" t="s">
        <v>4839</v>
      </c>
      <c r="D530" s="427" t="s">
        <v>4840</v>
      </c>
      <c r="E530" s="427" t="s">
        <v>4841</v>
      </c>
      <c r="F530" s="430" t="s">
        <v>4842</v>
      </c>
      <c r="G530" s="427"/>
    </row>
    <row r="531" spans="1:8" x14ac:dyDescent="0.25">
      <c r="A531" s="427"/>
      <c r="B531" s="427"/>
      <c r="C531" s="429"/>
      <c r="D531" s="427"/>
      <c r="E531" s="427"/>
      <c r="F531" s="200" t="s">
        <v>4843</v>
      </c>
      <c r="G531" s="201" t="s">
        <v>4844</v>
      </c>
    </row>
    <row r="532" spans="1:8" x14ac:dyDescent="0.25">
      <c r="A532" s="79" t="s">
        <v>5209</v>
      </c>
      <c r="B532" s="80" t="s">
        <v>5210</v>
      </c>
      <c r="C532" s="232" t="s">
        <v>5211</v>
      </c>
      <c r="D532" s="268">
        <f>210-210*BDI_MAT</f>
        <v>164.22</v>
      </c>
      <c r="E532" s="431">
        <f>AVERAGE(D532:D534)</f>
        <v>135.07</v>
      </c>
      <c r="F532" s="432">
        <f>E532</f>
        <v>135.07</v>
      </c>
      <c r="G532" s="433" t="s">
        <v>4848</v>
      </c>
    </row>
    <row r="533" spans="1:8" x14ac:dyDescent="0.25">
      <c r="A533" s="79" t="s">
        <v>5353</v>
      </c>
      <c r="B533" s="80" t="s">
        <v>5354</v>
      </c>
      <c r="C533" s="233" t="s">
        <v>5355</v>
      </c>
      <c r="D533" s="268">
        <v>105.92</v>
      </c>
      <c r="E533" s="431"/>
      <c r="F533" s="432"/>
      <c r="G533" s="433"/>
    </row>
    <row r="534" spans="1:8" x14ac:dyDescent="0.25">
      <c r="A534" s="79"/>
      <c r="B534" s="80"/>
      <c r="C534" s="233"/>
      <c r="D534" s="268"/>
      <c r="E534" s="431"/>
      <c r="F534" s="432"/>
      <c r="G534" s="433"/>
    </row>
    <row r="535" spans="1:8" x14ac:dyDescent="0.25">
      <c r="A535" s="252" t="s">
        <v>4831</v>
      </c>
      <c r="B535" s="252" t="s">
        <v>4832</v>
      </c>
      <c r="C535" s="425" t="s">
        <v>4833</v>
      </c>
      <c r="D535" s="425"/>
      <c r="E535" s="425"/>
      <c r="F535" s="196" t="s">
        <v>20</v>
      </c>
      <c r="G535" s="252" t="s">
        <v>4835</v>
      </c>
    </row>
    <row r="536" spans="1:8" x14ac:dyDescent="0.25">
      <c r="A536" s="69" t="str">
        <f>"PESQUISA."&amp;H536</f>
        <v>PESQUISA.76</v>
      </c>
      <c r="B536" s="197" t="s">
        <v>4746</v>
      </c>
      <c r="C536" s="426" t="s">
        <v>5243</v>
      </c>
      <c r="D536" s="426"/>
      <c r="E536" s="426"/>
      <c r="F536" s="198" t="s">
        <v>4836</v>
      </c>
      <c r="G536" s="253">
        <f>F539</f>
        <v>205.27500000000001</v>
      </c>
      <c r="H536">
        <f>H529+1</f>
        <v>76</v>
      </c>
    </row>
    <row r="537" spans="1:8" x14ac:dyDescent="0.25">
      <c r="A537" s="427" t="s">
        <v>4837</v>
      </c>
      <c r="B537" s="427" t="s">
        <v>4838</v>
      </c>
      <c r="C537" s="428" t="s">
        <v>4839</v>
      </c>
      <c r="D537" s="427" t="s">
        <v>4840</v>
      </c>
      <c r="E537" s="427" t="s">
        <v>4841</v>
      </c>
      <c r="F537" s="430" t="s">
        <v>4842</v>
      </c>
      <c r="G537" s="427"/>
    </row>
    <row r="538" spans="1:8" x14ac:dyDescent="0.25">
      <c r="A538" s="427"/>
      <c r="B538" s="427"/>
      <c r="C538" s="429"/>
      <c r="D538" s="427"/>
      <c r="E538" s="427"/>
      <c r="F538" s="200" t="s">
        <v>4843</v>
      </c>
      <c r="G538" s="201" t="s">
        <v>4844</v>
      </c>
    </row>
    <row r="539" spans="1:8" x14ac:dyDescent="0.25">
      <c r="A539" s="79" t="s">
        <v>5209</v>
      </c>
      <c r="B539" s="80" t="s">
        <v>5210</v>
      </c>
      <c r="C539" s="232" t="s">
        <v>5211</v>
      </c>
      <c r="D539" s="268">
        <f>210-210*BDI_MAT</f>
        <v>164.22</v>
      </c>
      <c r="E539" s="431">
        <f>AVERAGE(D539:D541)</f>
        <v>205.27500000000001</v>
      </c>
      <c r="F539" s="432">
        <f>E539</f>
        <v>205.27500000000001</v>
      </c>
      <c r="G539" s="433" t="s">
        <v>4848</v>
      </c>
    </row>
    <row r="540" spans="1:8" x14ac:dyDescent="0.25">
      <c r="A540" s="79" t="s">
        <v>5397</v>
      </c>
      <c r="B540" s="80" t="s">
        <v>5071</v>
      </c>
      <c r="C540" s="233" t="s">
        <v>5368</v>
      </c>
      <c r="D540" s="268">
        <v>246.33</v>
      </c>
      <c r="E540" s="431"/>
      <c r="F540" s="432"/>
      <c r="G540" s="433"/>
    </row>
    <row r="541" spans="1:8" x14ac:dyDescent="0.25">
      <c r="A541" s="79"/>
      <c r="B541" s="80"/>
      <c r="C541" s="233"/>
      <c r="D541" s="268"/>
      <c r="E541" s="431"/>
      <c r="F541" s="432"/>
      <c r="G541" s="433"/>
    </row>
    <row r="542" spans="1:8" x14ac:dyDescent="0.25">
      <c r="A542" s="252" t="s">
        <v>4831</v>
      </c>
      <c r="B542" s="252" t="s">
        <v>4832</v>
      </c>
      <c r="C542" s="425" t="s">
        <v>4833</v>
      </c>
      <c r="D542" s="425"/>
      <c r="E542" s="425"/>
      <c r="F542" s="196" t="s">
        <v>20</v>
      </c>
      <c r="G542" s="252" t="s">
        <v>4835</v>
      </c>
    </row>
    <row r="543" spans="1:8" ht="24" customHeight="1" x14ac:dyDescent="0.25">
      <c r="A543" s="69" t="str">
        <f>"PESQUISA."&amp;H543</f>
        <v>PESQUISA.77</v>
      </c>
      <c r="B543" s="197" t="s">
        <v>4746</v>
      </c>
      <c r="C543" s="426" t="s">
        <v>5244</v>
      </c>
      <c r="D543" s="426"/>
      <c r="E543" s="426"/>
      <c r="F543" s="198" t="s">
        <v>4836</v>
      </c>
      <c r="G543" s="253">
        <f>F546</f>
        <v>100.10200000000002</v>
      </c>
      <c r="H543">
        <f>H536+1</f>
        <v>77</v>
      </c>
    </row>
    <row r="544" spans="1:8" x14ac:dyDescent="0.25">
      <c r="A544" s="427" t="s">
        <v>4837</v>
      </c>
      <c r="B544" s="427" t="s">
        <v>4838</v>
      </c>
      <c r="C544" s="428" t="s">
        <v>4839</v>
      </c>
      <c r="D544" s="427" t="s">
        <v>4840</v>
      </c>
      <c r="E544" s="427" t="s">
        <v>4841</v>
      </c>
      <c r="F544" s="430" t="s">
        <v>4842</v>
      </c>
      <c r="G544" s="427"/>
    </row>
    <row r="545" spans="1:8" x14ac:dyDescent="0.25">
      <c r="A545" s="427"/>
      <c r="B545" s="427"/>
      <c r="C545" s="429"/>
      <c r="D545" s="427"/>
      <c r="E545" s="427"/>
      <c r="F545" s="200" t="s">
        <v>4843</v>
      </c>
      <c r="G545" s="201" t="s">
        <v>4844</v>
      </c>
    </row>
    <row r="546" spans="1:8" x14ac:dyDescent="0.25">
      <c r="A546" s="79" t="s">
        <v>5209</v>
      </c>
      <c r="B546" s="80" t="s">
        <v>5210</v>
      </c>
      <c r="C546" s="232" t="s">
        <v>5211</v>
      </c>
      <c r="D546" s="265">
        <f>168-168*BDI_MAT</f>
        <v>131.376</v>
      </c>
      <c r="E546" s="431">
        <f>AVERAGE(D546:D548)</f>
        <v>100.10200000000002</v>
      </c>
      <c r="F546" s="432">
        <f>E546</f>
        <v>100.10200000000002</v>
      </c>
      <c r="G546" s="433" t="s">
        <v>4848</v>
      </c>
    </row>
    <row r="547" spans="1:8" x14ac:dyDescent="0.25">
      <c r="A547" s="79" t="s">
        <v>5370</v>
      </c>
      <c r="B547" s="80" t="s">
        <v>5371</v>
      </c>
      <c r="C547" s="233" t="s">
        <v>5369</v>
      </c>
      <c r="D547" s="268">
        <v>82</v>
      </c>
      <c r="E547" s="431"/>
      <c r="F547" s="432"/>
      <c r="G547" s="433"/>
    </row>
    <row r="548" spans="1:8" x14ac:dyDescent="0.25">
      <c r="A548" s="79" t="s">
        <v>5374</v>
      </c>
      <c r="B548" s="80" t="s">
        <v>5373</v>
      </c>
      <c r="C548" s="233" t="s">
        <v>5372</v>
      </c>
      <c r="D548" s="268">
        <v>86.93</v>
      </c>
      <c r="E548" s="431"/>
      <c r="F548" s="432"/>
      <c r="G548" s="433"/>
    </row>
    <row r="549" spans="1:8" x14ac:dyDescent="0.25">
      <c r="A549" s="252" t="s">
        <v>4831</v>
      </c>
      <c r="B549" s="252" t="s">
        <v>4832</v>
      </c>
      <c r="C549" s="425" t="s">
        <v>4833</v>
      </c>
      <c r="D549" s="425"/>
      <c r="E549" s="425"/>
      <c r="F549" s="196" t="s">
        <v>20</v>
      </c>
      <c r="G549" s="252" t="s">
        <v>4835</v>
      </c>
    </row>
    <row r="550" spans="1:8" x14ac:dyDescent="0.25">
      <c r="A550" s="69" t="str">
        <f>"PESQUISA."&amp;H550</f>
        <v>PESQUISA.78</v>
      </c>
      <c r="B550" s="197" t="s">
        <v>4746</v>
      </c>
      <c r="C550" s="426" t="s">
        <v>5245</v>
      </c>
      <c r="D550" s="426"/>
      <c r="E550" s="426"/>
      <c r="F550" s="198" t="s">
        <v>4836</v>
      </c>
      <c r="G550" s="253">
        <f>F553</f>
        <v>613.90933333333339</v>
      </c>
      <c r="H550">
        <f>H543+1</f>
        <v>78</v>
      </c>
    </row>
    <row r="551" spans="1:8" x14ac:dyDescent="0.25">
      <c r="A551" s="427" t="s">
        <v>4837</v>
      </c>
      <c r="B551" s="427" t="s">
        <v>4838</v>
      </c>
      <c r="C551" s="428" t="s">
        <v>4839</v>
      </c>
      <c r="D551" s="427" t="s">
        <v>4840</v>
      </c>
      <c r="E551" s="427" t="s">
        <v>4841</v>
      </c>
      <c r="F551" s="430" t="s">
        <v>4842</v>
      </c>
      <c r="G551" s="427"/>
    </row>
    <row r="552" spans="1:8" x14ac:dyDescent="0.25">
      <c r="A552" s="427"/>
      <c r="B552" s="427"/>
      <c r="C552" s="429"/>
      <c r="D552" s="427"/>
      <c r="E552" s="427"/>
      <c r="F552" s="200" t="s">
        <v>4843</v>
      </c>
      <c r="G552" s="201" t="s">
        <v>4844</v>
      </c>
    </row>
    <row r="553" spans="1:8" x14ac:dyDescent="0.25">
      <c r="A553" s="79" t="s">
        <v>5209</v>
      </c>
      <c r="B553" s="80" t="s">
        <v>5210</v>
      </c>
      <c r="C553" s="232" t="s">
        <v>5211</v>
      </c>
      <c r="D553" s="268">
        <f>1680-1680*BDI_MAT</f>
        <v>1313.76</v>
      </c>
      <c r="E553" s="431">
        <f>AVERAGE(D553:D555)</f>
        <v>613.90933333333339</v>
      </c>
      <c r="F553" s="432">
        <f>E553</f>
        <v>613.90933333333339</v>
      </c>
      <c r="G553" s="433" t="s">
        <v>4848</v>
      </c>
    </row>
    <row r="554" spans="1:8" x14ac:dyDescent="0.25">
      <c r="A554" s="79" t="s">
        <v>5367</v>
      </c>
      <c r="B554" s="80" t="s">
        <v>5366</v>
      </c>
      <c r="C554" s="233" t="s">
        <v>5365</v>
      </c>
      <c r="D554" s="268">
        <v>311.04000000000002</v>
      </c>
      <c r="E554" s="431"/>
      <c r="F554" s="432"/>
      <c r="G554" s="433"/>
    </row>
    <row r="555" spans="1:8" x14ac:dyDescent="0.25">
      <c r="A555" s="79" t="s">
        <v>5375</v>
      </c>
      <c r="B555" s="80" t="s">
        <v>5377</v>
      </c>
      <c r="C555" s="308" t="s">
        <v>5376</v>
      </c>
      <c r="D555" s="268">
        <f>156.08+45.24+156.08*10%</f>
        <v>216.92800000000003</v>
      </c>
      <c r="E555" s="431"/>
      <c r="F555" s="432"/>
      <c r="G555" s="433"/>
    </row>
    <row r="556" spans="1:8" x14ac:dyDescent="0.25">
      <c r="A556" s="252" t="s">
        <v>4831</v>
      </c>
      <c r="B556" s="252" t="s">
        <v>4832</v>
      </c>
      <c r="C556" s="425" t="s">
        <v>4833</v>
      </c>
      <c r="D556" s="425"/>
      <c r="E556" s="425"/>
      <c r="F556" s="196" t="s">
        <v>20</v>
      </c>
      <c r="G556" s="252" t="s">
        <v>4835</v>
      </c>
    </row>
    <row r="557" spans="1:8" x14ac:dyDescent="0.25">
      <c r="A557" s="69" t="str">
        <f>"PESQUISA."&amp;H557</f>
        <v>PESQUISA.79</v>
      </c>
      <c r="B557" s="197" t="s">
        <v>4746</v>
      </c>
      <c r="C557" s="426" t="s">
        <v>5246</v>
      </c>
      <c r="D557" s="426"/>
      <c r="E557" s="426"/>
      <c r="F557" s="198" t="s">
        <v>4836</v>
      </c>
      <c r="G557" s="253">
        <f>F560</f>
        <v>2017.3286666666665</v>
      </c>
      <c r="H557">
        <f>H550+1</f>
        <v>79</v>
      </c>
    </row>
    <row r="558" spans="1:8" x14ac:dyDescent="0.25">
      <c r="A558" s="427" t="s">
        <v>4837</v>
      </c>
      <c r="B558" s="427" t="s">
        <v>4838</v>
      </c>
      <c r="C558" s="428" t="s">
        <v>4839</v>
      </c>
      <c r="D558" s="427" t="s">
        <v>4840</v>
      </c>
      <c r="E558" s="427" t="s">
        <v>4841</v>
      </c>
      <c r="F558" s="430" t="s">
        <v>4842</v>
      </c>
      <c r="G558" s="427"/>
    </row>
    <row r="559" spans="1:8" x14ac:dyDescent="0.25">
      <c r="A559" s="427"/>
      <c r="B559" s="427"/>
      <c r="C559" s="429"/>
      <c r="D559" s="427"/>
      <c r="E559" s="427"/>
      <c r="F559" s="200" t="s">
        <v>4843</v>
      </c>
      <c r="G559" s="201" t="s">
        <v>4844</v>
      </c>
    </row>
    <row r="560" spans="1:8" x14ac:dyDescent="0.25">
      <c r="A560" s="79" t="s">
        <v>5209</v>
      </c>
      <c r="B560" s="80" t="s">
        <v>5210</v>
      </c>
      <c r="C560" s="232" t="s">
        <v>5211</v>
      </c>
      <c r="D560" s="265">
        <f>5040-5040*BDI_MAT</f>
        <v>3941.2799999999997</v>
      </c>
      <c r="E560" s="431">
        <f>AVERAGE(D560:D562)</f>
        <v>2017.3286666666665</v>
      </c>
      <c r="F560" s="432">
        <f>E560</f>
        <v>2017.3286666666665</v>
      </c>
      <c r="G560" s="433" t="s">
        <v>4848</v>
      </c>
    </row>
    <row r="561" spans="1:8" x14ac:dyDescent="0.25">
      <c r="A561" s="79" t="s">
        <v>5364</v>
      </c>
      <c r="B561" s="80" t="s">
        <v>5071</v>
      </c>
      <c r="C561" s="233" t="s">
        <v>5363</v>
      </c>
      <c r="D561" s="268">
        <v>1164</v>
      </c>
      <c r="E561" s="431"/>
      <c r="F561" s="432"/>
      <c r="G561" s="433"/>
    </row>
    <row r="562" spans="1:8" x14ac:dyDescent="0.25">
      <c r="A562" s="79" t="s">
        <v>5375</v>
      </c>
      <c r="B562" s="80" t="s">
        <v>5377</v>
      </c>
      <c r="C562" s="308" t="s">
        <v>5376</v>
      </c>
      <c r="D562" s="268">
        <f>824.06+40.24+824.06*10%</f>
        <v>946.7059999999999</v>
      </c>
      <c r="E562" s="431"/>
      <c r="F562" s="432"/>
      <c r="G562" s="433"/>
    </row>
    <row r="563" spans="1:8" x14ac:dyDescent="0.25">
      <c r="A563" s="252" t="s">
        <v>4831</v>
      </c>
      <c r="B563" s="252" t="s">
        <v>4832</v>
      </c>
      <c r="C563" s="425" t="s">
        <v>4833</v>
      </c>
      <c r="D563" s="425"/>
      <c r="E563" s="425"/>
      <c r="F563" s="196" t="s">
        <v>20</v>
      </c>
      <c r="G563" s="252" t="s">
        <v>4835</v>
      </c>
    </row>
    <row r="564" spans="1:8" x14ac:dyDescent="0.25">
      <c r="A564" s="69" t="str">
        <f>"PESQUISA."&amp;H564</f>
        <v>PESQUISA.80</v>
      </c>
      <c r="B564" s="197" t="s">
        <v>4746</v>
      </c>
      <c r="C564" s="426" t="s">
        <v>5247</v>
      </c>
      <c r="D564" s="426"/>
      <c r="E564" s="426"/>
      <c r="F564" s="198" t="s">
        <v>4836</v>
      </c>
      <c r="G564" s="253">
        <f>F567</f>
        <v>4243.0905000000002</v>
      </c>
      <c r="H564">
        <f>H557+1</f>
        <v>80</v>
      </c>
    </row>
    <row r="565" spans="1:8" x14ac:dyDescent="0.25">
      <c r="A565" s="427" t="s">
        <v>4837</v>
      </c>
      <c r="B565" s="427" t="s">
        <v>4838</v>
      </c>
      <c r="C565" s="428" t="s">
        <v>4839</v>
      </c>
      <c r="D565" s="427" t="s">
        <v>4840</v>
      </c>
      <c r="E565" s="427" t="s">
        <v>4841</v>
      </c>
      <c r="F565" s="430" t="s">
        <v>4842</v>
      </c>
      <c r="G565" s="427"/>
    </row>
    <row r="566" spans="1:8" x14ac:dyDescent="0.25">
      <c r="A566" s="427"/>
      <c r="B566" s="427"/>
      <c r="C566" s="429"/>
      <c r="D566" s="427"/>
      <c r="E566" s="427"/>
      <c r="F566" s="200" t="s">
        <v>4843</v>
      </c>
      <c r="G566" s="201" t="s">
        <v>4844</v>
      </c>
    </row>
    <row r="567" spans="1:8" x14ac:dyDescent="0.25">
      <c r="A567" s="79" t="s">
        <v>5209</v>
      </c>
      <c r="B567" s="80" t="s">
        <v>5210</v>
      </c>
      <c r="C567" s="232" t="s">
        <v>5211</v>
      </c>
      <c r="D567" s="268">
        <f>9100-9100*BDI_MAT</f>
        <v>7116.2</v>
      </c>
      <c r="E567" s="431">
        <f>AVERAGE(D567:D569)</f>
        <v>4243.0905000000002</v>
      </c>
      <c r="F567" s="432">
        <f>E567</f>
        <v>4243.0905000000002</v>
      </c>
      <c r="G567" s="433" t="s">
        <v>4848</v>
      </c>
    </row>
    <row r="568" spans="1:8" x14ac:dyDescent="0.25">
      <c r="A568" s="79" t="s">
        <v>5375</v>
      </c>
      <c r="B568" s="80" t="s">
        <v>5377</v>
      </c>
      <c r="C568" s="308" t="s">
        <v>5376</v>
      </c>
      <c r="D568" s="268">
        <f>1204.31+45.24+1204.31*10%</f>
        <v>1369.981</v>
      </c>
      <c r="E568" s="431"/>
      <c r="F568" s="432"/>
      <c r="G568" s="433"/>
    </row>
    <row r="569" spans="1:8" x14ac:dyDescent="0.25">
      <c r="A569" s="79"/>
      <c r="B569" s="80"/>
      <c r="C569" s="233"/>
      <c r="D569" s="268"/>
      <c r="E569" s="431"/>
      <c r="F569" s="432"/>
      <c r="G569" s="433"/>
    </row>
    <row r="570" spans="1:8" x14ac:dyDescent="0.25">
      <c r="A570" s="252" t="s">
        <v>4831</v>
      </c>
      <c r="B570" s="252" t="s">
        <v>4832</v>
      </c>
      <c r="C570" s="425" t="s">
        <v>4833</v>
      </c>
      <c r="D570" s="425"/>
      <c r="E570" s="425"/>
      <c r="F570" s="196" t="s">
        <v>20</v>
      </c>
      <c r="G570" s="252" t="s">
        <v>4835</v>
      </c>
    </row>
    <row r="571" spans="1:8" x14ac:dyDescent="0.25">
      <c r="A571" s="69" t="str">
        <f>"PESQUISA."&amp;H571</f>
        <v>PESQUISA.81</v>
      </c>
      <c r="B571" s="197" t="s">
        <v>4746</v>
      </c>
      <c r="C571" s="426" t="s">
        <v>5252</v>
      </c>
      <c r="D571" s="426"/>
      <c r="E571" s="426"/>
      <c r="F571" s="198" t="s">
        <v>4836</v>
      </c>
      <c r="G571" s="253">
        <f>F574</f>
        <v>1666.77791</v>
      </c>
      <c r="H571">
        <f>H564+1</f>
        <v>81</v>
      </c>
    </row>
    <row r="572" spans="1:8" x14ac:dyDescent="0.25">
      <c r="A572" s="427" t="s">
        <v>4837</v>
      </c>
      <c r="B572" s="427" t="s">
        <v>4838</v>
      </c>
      <c r="C572" s="428" t="s">
        <v>4839</v>
      </c>
      <c r="D572" s="427" t="s">
        <v>4840</v>
      </c>
      <c r="E572" s="427" t="s">
        <v>4841</v>
      </c>
      <c r="F572" s="430" t="s">
        <v>4842</v>
      </c>
      <c r="G572" s="427"/>
    </row>
    <row r="573" spans="1:8" x14ac:dyDescent="0.25">
      <c r="A573" s="427"/>
      <c r="B573" s="427"/>
      <c r="C573" s="429"/>
      <c r="D573" s="427"/>
      <c r="E573" s="427"/>
      <c r="F573" s="200" t="s">
        <v>4843</v>
      </c>
      <c r="G573" s="201" t="s">
        <v>4844</v>
      </c>
    </row>
    <row r="574" spans="1:8" x14ac:dyDescent="0.25">
      <c r="A574" s="79" t="s">
        <v>5249</v>
      </c>
      <c r="B574" s="80" t="s">
        <v>5251</v>
      </c>
      <c r="C574" s="254" t="s">
        <v>5250</v>
      </c>
      <c r="D574" s="268">
        <f>2814.01-2814.01*BDI_MAT</f>
        <v>2200.55582</v>
      </c>
      <c r="E574" s="431">
        <f>AVERAGE(D574:D576)</f>
        <v>1666.77791</v>
      </c>
      <c r="F574" s="432">
        <f>E574</f>
        <v>1666.77791</v>
      </c>
      <c r="G574" s="433" t="s">
        <v>4848</v>
      </c>
    </row>
    <row r="575" spans="1:8" x14ac:dyDescent="0.25">
      <c r="A575" s="79" t="s">
        <v>5349</v>
      </c>
      <c r="B575" s="80" t="s">
        <v>5350</v>
      </c>
      <c r="C575" s="233" t="s">
        <v>5351</v>
      </c>
      <c r="D575" s="268">
        <v>1133</v>
      </c>
      <c r="E575" s="431"/>
      <c r="F575" s="432"/>
      <c r="G575" s="433"/>
    </row>
    <row r="576" spans="1:8" x14ac:dyDescent="0.25">
      <c r="A576" s="79"/>
      <c r="B576" s="80"/>
      <c r="C576" s="233"/>
      <c r="D576" s="268"/>
      <c r="E576" s="431"/>
      <c r="F576" s="432"/>
      <c r="G576" s="433"/>
    </row>
    <row r="577" spans="1:8" x14ac:dyDescent="0.25">
      <c r="A577" s="252" t="s">
        <v>4831</v>
      </c>
      <c r="B577" s="252" t="s">
        <v>4832</v>
      </c>
      <c r="C577" s="425" t="s">
        <v>4833</v>
      </c>
      <c r="D577" s="425"/>
      <c r="E577" s="425"/>
      <c r="F577" s="196" t="s">
        <v>20</v>
      </c>
      <c r="G577" s="252" t="s">
        <v>4835</v>
      </c>
    </row>
    <row r="578" spans="1:8" x14ac:dyDescent="0.25">
      <c r="A578" s="69" t="str">
        <f>"PESQUISA."&amp;H578</f>
        <v>PESQUISA.82</v>
      </c>
      <c r="B578" s="197" t="s">
        <v>4746</v>
      </c>
      <c r="C578" s="426" t="s">
        <v>5253</v>
      </c>
      <c r="D578" s="426"/>
      <c r="E578" s="426"/>
      <c r="F578" s="198" t="s">
        <v>4836</v>
      </c>
      <c r="G578" s="253">
        <f>F581</f>
        <v>1156.9768199999999</v>
      </c>
      <c r="H578">
        <f>H571+1</f>
        <v>82</v>
      </c>
    </row>
    <row r="579" spans="1:8" x14ac:dyDescent="0.25">
      <c r="A579" s="427" t="s">
        <v>4837</v>
      </c>
      <c r="B579" s="427" t="s">
        <v>4838</v>
      </c>
      <c r="C579" s="428" t="s">
        <v>4839</v>
      </c>
      <c r="D579" s="427" t="s">
        <v>4840</v>
      </c>
      <c r="E579" s="427" t="s">
        <v>4841</v>
      </c>
      <c r="F579" s="430" t="s">
        <v>4842</v>
      </c>
      <c r="G579" s="427"/>
    </row>
    <row r="580" spans="1:8" x14ac:dyDescent="0.25">
      <c r="A580" s="427"/>
      <c r="B580" s="427"/>
      <c r="C580" s="429"/>
      <c r="D580" s="427"/>
      <c r="E580" s="427"/>
      <c r="F580" s="200" t="s">
        <v>4843</v>
      </c>
      <c r="G580" s="201" t="s">
        <v>4844</v>
      </c>
    </row>
    <row r="581" spans="1:8" x14ac:dyDescent="0.25">
      <c r="A581" s="79" t="s">
        <v>5249</v>
      </c>
      <c r="B581" s="80" t="s">
        <v>5251</v>
      </c>
      <c r="C581" s="254" t="s">
        <v>5250</v>
      </c>
      <c r="D581" s="265">
        <f>1479.51-1479.51*BDI_MAT</f>
        <v>1156.9768199999999</v>
      </c>
      <c r="E581" s="431">
        <f>AVERAGE(D581:D583)</f>
        <v>1156.9768199999999</v>
      </c>
      <c r="F581" s="432">
        <f>E581</f>
        <v>1156.9768199999999</v>
      </c>
      <c r="G581" s="433" t="s">
        <v>4848</v>
      </c>
    </row>
    <row r="582" spans="1:8" x14ac:dyDescent="0.25">
      <c r="A582" s="79"/>
      <c r="B582" s="80"/>
      <c r="C582" s="233"/>
      <c r="D582" s="202"/>
      <c r="E582" s="431"/>
      <c r="F582" s="432"/>
      <c r="G582" s="433"/>
    </row>
    <row r="583" spans="1:8" x14ac:dyDescent="0.25">
      <c r="A583" s="79"/>
      <c r="B583" s="80"/>
      <c r="C583" s="233"/>
      <c r="D583" s="202"/>
      <c r="E583" s="431"/>
      <c r="F583" s="432"/>
      <c r="G583" s="433"/>
    </row>
    <row r="584" spans="1:8" x14ac:dyDescent="0.25">
      <c r="A584" s="252" t="s">
        <v>4831</v>
      </c>
      <c r="B584" s="252" t="s">
        <v>4832</v>
      </c>
      <c r="C584" s="425" t="s">
        <v>4833</v>
      </c>
      <c r="D584" s="425"/>
      <c r="E584" s="425"/>
      <c r="F584" s="196" t="s">
        <v>20</v>
      </c>
      <c r="G584" s="252" t="s">
        <v>4835</v>
      </c>
    </row>
    <row r="585" spans="1:8" x14ac:dyDescent="0.25">
      <c r="A585" s="69" t="str">
        <f>"PESQUISA."&amp;H585</f>
        <v>PESQUISA.83</v>
      </c>
      <c r="B585" s="197" t="s">
        <v>4746</v>
      </c>
      <c r="C585" s="426" t="s">
        <v>5254</v>
      </c>
      <c r="D585" s="426"/>
      <c r="E585" s="426"/>
      <c r="F585" s="198" t="s">
        <v>4836</v>
      </c>
      <c r="G585" s="253">
        <f>F588</f>
        <v>1701.4365</v>
      </c>
      <c r="H585">
        <f>H578+1</f>
        <v>83</v>
      </c>
    </row>
    <row r="586" spans="1:8" x14ac:dyDescent="0.25">
      <c r="A586" s="427" t="s">
        <v>4837</v>
      </c>
      <c r="B586" s="427" t="s">
        <v>4838</v>
      </c>
      <c r="C586" s="428" t="s">
        <v>4839</v>
      </c>
      <c r="D586" s="427" t="s">
        <v>4840</v>
      </c>
      <c r="E586" s="427" t="s">
        <v>4841</v>
      </c>
      <c r="F586" s="430" t="s">
        <v>4842</v>
      </c>
      <c r="G586" s="427"/>
    </row>
    <row r="587" spans="1:8" x14ac:dyDescent="0.25">
      <c r="A587" s="427"/>
      <c r="B587" s="427"/>
      <c r="C587" s="429"/>
      <c r="D587" s="427"/>
      <c r="E587" s="427"/>
      <c r="F587" s="200" t="s">
        <v>4843</v>
      </c>
      <c r="G587" s="201" t="s">
        <v>4844</v>
      </c>
    </row>
    <row r="588" spans="1:8" x14ac:dyDescent="0.25">
      <c r="A588" s="79" t="s">
        <v>5249</v>
      </c>
      <c r="B588" s="80" t="s">
        <v>5251</v>
      </c>
      <c r="C588" s="254" t="s">
        <v>5250</v>
      </c>
      <c r="D588" s="265">
        <f>2175.75-2175.75*BDI_MAT</f>
        <v>1701.4365</v>
      </c>
      <c r="E588" s="431">
        <f>AVERAGE(D588:D590)</f>
        <v>1701.4365</v>
      </c>
      <c r="F588" s="432">
        <f>E588</f>
        <v>1701.4365</v>
      </c>
      <c r="G588" s="433" t="s">
        <v>4848</v>
      </c>
    </row>
    <row r="589" spans="1:8" x14ac:dyDescent="0.25">
      <c r="A589" s="79"/>
      <c r="B589" s="80"/>
      <c r="C589" s="233"/>
      <c r="D589" s="202"/>
      <c r="E589" s="431"/>
      <c r="F589" s="432"/>
      <c r="G589" s="433"/>
    </row>
    <row r="590" spans="1:8" x14ac:dyDescent="0.25">
      <c r="A590" s="79"/>
      <c r="B590" s="80"/>
      <c r="C590" s="233"/>
      <c r="D590" s="202"/>
      <c r="E590" s="431"/>
      <c r="F590" s="432"/>
      <c r="G590" s="433"/>
    </row>
    <row r="591" spans="1:8" x14ac:dyDescent="0.25">
      <c r="A591" s="252" t="s">
        <v>4831</v>
      </c>
      <c r="B591" s="252" t="s">
        <v>4832</v>
      </c>
      <c r="C591" s="425" t="s">
        <v>4833</v>
      </c>
      <c r="D591" s="425"/>
      <c r="E591" s="425"/>
      <c r="F591" s="196" t="s">
        <v>20</v>
      </c>
      <c r="G591" s="252" t="s">
        <v>4835</v>
      </c>
    </row>
    <row r="592" spans="1:8" x14ac:dyDescent="0.25">
      <c r="A592" s="69" t="str">
        <f>"PESQUISA."&amp;H592</f>
        <v>PESQUISA.84</v>
      </c>
      <c r="B592" s="197" t="s">
        <v>4746</v>
      </c>
      <c r="C592" s="426" t="s">
        <v>5255</v>
      </c>
      <c r="D592" s="426"/>
      <c r="E592" s="426"/>
      <c r="F592" s="198" t="s">
        <v>4836</v>
      </c>
      <c r="G592" s="253">
        <f>F595</f>
        <v>1701.4365</v>
      </c>
      <c r="H592">
        <f>H585+1</f>
        <v>84</v>
      </c>
    </row>
    <row r="593" spans="1:8" x14ac:dyDescent="0.25">
      <c r="A593" s="427" t="s">
        <v>4837</v>
      </c>
      <c r="B593" s="427" t="s">
        <v>4838</v>
      </c>
      <c r="C593" s="428" t="s">
        <v>4839</v>
      </c>
      <c r="D593" s="427" t="s">
        <v>4840</v>
      </c>
      <c r="E593" s="427" t="s">
        <v>4841</v>
      </c>
      <c r="F593" s="430" t="s">
        <v>4842</v>
      </c>
      <c r="G593" s="427"/>
    </row>
    <row r="594" spans="1:8" x14ac:dyDescent="0.25">
      <c r="A594" s="427"/>
      <c r="B594" s="427"/>
      <c r="C594" s="429"/>
      <c r="D594" s="427"/>
      <c r="E594" s="427"/>
      <c r="F594" s="200" t="s">
        <v>4843</v>
      </c>
      <c r="G594" s="201" t="s">
        <v>4844</v>
      </c>
    </row>
    <row r="595" spans="1:8" x14ac:dyDescent="0.25">
      <c r="A595" s="79" t="s">
        <v>5249</v>
      </c>
      <c r="B595" s="80" t="s">
        <v>5251</v>
      </c>
      <c r="C595" s="254" t="s">
        <v>5250</v>
      </c>
      <c r="D595" s="265">
        <f>2175.75-2175.75*BDI_MAT</f>
        <v>1701.4365</v>
      </c>
      <c r="E595" s="431">
        <f>AVERAGE(D595:D597)</f>
        <v>1701.4365</v>
      </c>
      <c r="F595" s="432">
        <f>E595</f>
        <v>1701.4365</v>
      </c>
      <c r="G595" s="433" t="s">
        <v>4848</v>
      </c>
    </row>
    <row r="596" spans="1:8" x14ac:dyDescent="0.25">
      <c r="A596" s="79"/>
      <c r="B596" s="80"/>
      <c r="C596" s="233"/>
      <c r="D596" s="202"/>
      <c r="E596" s="431"/>
      <c r="F596" s="432"/>
      <c r="G596" s="433"/>
    </row>
    <row r="597" spans="1:8" x14ac:dyDescent="0.25">
      <c r="A597" s="79"/>
      <c r="B597" s="80"/>
      <c r="C597" s="233"/>
      <c r="D597" s="202"/>
      <c r="E597" s="431"/>
      <c r="F597" s="432"/>
      <c r="G597" s="433"/>
    </row>
    <row r="598" spans="1:8" x14ac:dyDescent="0.25">
      <c r="A598" s="252" t="s">
        <v>4831</v>
      </c>
      <c r="B598" s="252" t="s">
        <v>4832</v>
      </c>
      <c r="C598" s="425" t="s">
        <v>4833</v>
      </c>
      <c r="D598" s="425"/>
      <c r="E598" s="425"/>
      <c r="F598" s="196" t="s">
        <v>20</v>
      </c>
      <c r="G598" s="252" t="s">
        <v>4835</v>
      </c>
    </row>
    <row r="599" spans="1:8" x14ac:dyDescent="0.25">
      <c r="A599" s="69" t="str">
        <f>"PESQUISA."&amp;H599</f>
        <v>PESQUISA.85</v>
      </c>
      <c r="B599" s="197" t="s">
        <v>4746</v>
      </c>
      <c r="C599" s="426" t="s">
        <v>5259</v>
      </c>
      <c r="D599" s="426"/>
      <c r="E599" s="426"/>
      <c r="F599" s="198" t="s">
        <v>4836</v>
      </c>
      <c r="G599" s="253">
        <f>F602</f>
        <v>773.96927083333333</v>
      </c>
      <c r="H599">
        <f>H592+1</f>
        <v>85</v>
      </c>
    </row>
    <row r="600" spans="1:8" x14ac:dyDescent="0.25">
      <c r="A600" s="427" t="s">
        <v>4837</v>
      </c>
      <c r="B600" s="427" t="s">
        <v>4838</v>
      </c>
      <c r="C600" s="428" t="s">
        <v>4839</v>
      </c>
      <c r="D600" s="427" t="s">
        <v>4840</v>
      </c>
      <c r="E600" s="427" t="s">
        <v>4841</v>
      </c>
      <c r="F600" s="430" t="s">
        <v>4842</v>
      </c>
      <c r="G600" s="427"/>
    </row>
    <row r="601" spans="1:8" x14ac:dyDescent="0.25">
      <c r="A601" s="427"/>
      <c r="B601" s="427"/>
      <c r="C601" s="429"/>
      <c r="D601" s="427"/>
      <c r="E601" s="427"/>
      <c r="F601" s="200" t="s">
        <v>4843</v>
      </c>
      <c r="G601" s="201" t="s">
        <v>4844</v>
      </c>
    </row>
    <row r="602" spans="1:8" x14ac:dyDescent="0.25">
      <c r="A602" s="79" t="s">
        <v>5260</v>
      </c>
      <c r="B602" s="80"/>
      <c r="C602" s="254" t="s">
        <v>5261</v>
      </c>
      <c r="D602" s="268">
        <f>95245.8/128</f>
        <v>744.10781250000002</v>
      </c>
      <c r="E602" s="431">
        <f>AVERAGE(D602:D604)</f>
        <v>773.96927083333333</v>
      </c>
      <c r="F602" s="432">
        <f>E602</f>
        <v>773.96927083333333</v>
      </c>
      <c r="G602" s="433" t="s">
        <v>4848</v>
      </c>
    </row>
    <row r="603" spans="1:8" x14ac:dyDescent="0.25">
      <c r="A603" s="79" t="s">
        <v>5260</v>
      </c>
      <c r="B603" s="80"/>
      <c r="C603" s="254" t="s">
        <v>5262</v>
      </c>
      <c r="D603" s="268">
        <f>94451.2/128</f>
        <v>737.9</v>
      </c>
      <c r="E603" s="431"/>
      <c r="F603" s="432"/>
      <c r="G603" s="433"/>
    </row>
    <row r="604" spans="1:8" x14ac:dyDescent="0.25">
      <c r="A604" s="79" t="s">
        <v>5260</v>
      </c>
      <c r="B604" s="80"/>
      <c r="C604" s="254" t="s">
        <v>5263</v>
      </c>
      <c r="D604" s="268">
        <f>107507.2/128</f>
        <v>839.9</v>
      </c>
      <c r="E604" s="431"/>
      <c r="F604" s="432"/>
      <c r="G604" s="433"/>
    </row>
    <row r="605" spans="1:8" x14ac:dyDescent="0.25">
      <c r="A605" s="252" t="s">
        <v>4831</v>
      </c>
      <c r="B605" s="252" t="s">
        <v>4832</v>
      </c>
      <c r="C605" s="425" t="s">
        <v>4833</v>
      </c>
      <c r="D605" s="425"/>
      <c r="E605" s="425"/>
      <c r="F605" s="196" t="s">
        <v>20</v>
      </c>
      <c r="G605" s="252" t="s">
        <v>4835</v>
      </c>
    </row>
    <row r="606" spans="1:8" x14ac:dyDescent="0.25">
      <c r="A606" s="69" t="str">
        <f>"PESQUISA."&amp;H606</f>
        <v>PESQUISA.86</v>
      </c>
      <c r="B606" s="197" t="s">
        <v>4746</v>
      </c>
      <c r="C606" s="426" t="s">
        <v>5264</v>
      </c>
      <c r="D606" s="426"/>
      <c r="E606" s="426"/>
      <c r="F606" s="198" t="s">
        <v>4836</v>
      </c>
      <c r="G606" s="253">
        <f>F609</f>
        <v>120.37666666666667</v>
      </c>
      <c r="H606">
        <f>H599+1</f>
        <v>86</v>
      </c>
    </row>
    <row r="607" spans="1:8" x14ac:dyDescent="0.25">
      <c r="A607" s="427" t="s">
        <v>4837</v>
      </c>
      <c r="B607" s="427" t="s">
        <v>4838</v>
      </c>
      <c r="C607" s="428" t="s">
        <v>4839</v>
      </c>
      <c r="D607" s="427" t="s">
        <v>4840</v>
      </c>
      <c r="E607" s="427" t="s">
        <v>4841</v>
      </c>
      <c r="F607" s="430" t="s">
        <v>4842</v>
      </c>
      <c r="G607" s="427"/>
    </row>
    <row r="608" spans="1:8" x14ac:dyDescent="0.25">
      <c r="A608" s="427"/>
      <c r="B608" s="427"/>
      <c r="C608" s="429"/>
      <c r="D608" s="427"/>
      <c r="E608" s="427"/>
      <c r="F608" s="200" t="s">
        <v>4843</v>
      </c>
      <c r="G608" s="201" t="s">
        <v>4844</v>
      </c>
    </row>
    <row r="609" spans="1:8" x14ac:dyDescent="0.25">
      <c r="A609" s="79" t="s">
        <v>5265</v>
      </c>
      <c r="B609" s="80"/>
      <c r="C609" s="254" t="s">
        <v>5261</v>
      </c>
      <c r="D609" s="268">
        <f>38304/336</f>
        <v>114</v>
      </c>
      <c r="E609" s="431">
        <f>AVERAGE(D609:D611)</f>
        <v>120.37666666666667</v>
      </c>
      <c r="F609" s="432">
        <f>E609</f>
        <v>120.37666666666667</v>
      </c>
      <c r="G609" s="433" t="s">
        <v>4848</v>
      </c>
    </row>
    <row r="610" spans="1:8" x14ac:dyDescent="0.25">
      <c r="A610" s="79" t="s">
        <v>5265</v>
      </c>
      <c r="B610" s="80"/>
      <c r="C610" s="254" t="s">
        <v>5262</v>
      </c>
      <c r="D610" s="268">
        <f>31752/336</f>
        <v>94.5</v>
      </c>
      <c r="E610" s="431"/>
      <c r="F610" s="432"/>
      <c r="G610" s="433"/>
    </row>
    <row r="611" spans="1:8" x14ac:dyDescent="0.25">
      <c r="A611" s="79" t="s">
        <v>5265</v>
      </c>
      <c r="B611" s="80"/>
      <c r="C611" s="254" t="s">
        <v>5263</v>
      </c>
      <c r="D611" s="268">
        <f>51283.68/336</f>
        <v>152.63</v>
      </c>
      <c r="E611" s="431"/>
      <c r="F611" s="432"/>
      <c r="G611" s="433"/>
    </row>
    <row r="612" spans="1:8" x14ac:dyDescent="0.25">
      <c r="A612" s="252" t="s">
        <v>4831</v>
      </c>
      <c r="B612" s="252" t="s">
        <v>4832</v>
      </c>
      <c r="C612" s="425" t="s">
        <v>4833</v>
      </c>
      <c r="D612" s="425"/>
      <c r="E612" s="425"/>
      <c r="F612" s="196" t="s">
        <v>20</v>
      </c>
      <c r="G612" s="252" t="s">
        <v>4835</v>
      </c>
    </row>
    <row r="613" spans="1:8" x14ac:dyDescent="0.25">
      <c r="A613" s="69" t="str">
        <f>"PESQUISA."&amp;H613</f>
        <v>PESQUISA.87</v>
      </c>
      <c r="B613" s="197" t="s">
        <v>4746</v>
      </c>
      <c r="C613" s="426" t="s">
        <v>5332</v>
      </c>
      <c r="D613" s="426"/>
      <c r="E613" s="426"/>
      <c r="F613" s="198" t="s">
        <v>4836</v>
      </c>
      <c r="G613" s="253">
        <f>F616</f>
        <v>16883.065896666667</v>
      </c>
      <c r="H613">
        <f>H606+1</f>
        <v>87</v>
      </c>
    </row>
    <row r="614" spans="1:8" x14ac:dyDescent="0.25">
      <c r="A614" s="427" t="s">
        <v>4837</v>
      </c>
      <c r="B614" s="427" t="s">
        <v>4838</v>
      </c>
      <c r="C614" s="428" t="s">
        <v>4839</v>
      </c>
      <c r="D614" s="427" t="s">
        <v>4840</v>
      </c>
      <c r="E614" s="427" t="s">
        <v>4841</v>
      </c>
      <c r="F614" s="430" t="s">
        <v>4842</v>
      </c>
      <c r="G614" s="427"/>
    </row>
    <row r="615" spans="1:8" x14ac:dyDescent="0.25">
      <c r="A615" s="427"/>
      <c r="B615" s="427"/>
      <c r="C615" s="429"/>
      <c r="D615" s="427"/>
      <c r="E615" s="427"/>
      <c r="F615" s="200" t="s">
        <v>4843</v>
      </c>
      <c r="G615" s="201" t="s">
        <v>4844</v>
      </c>
    </row>
    <row r="616" spans="1:8" x14ac:dyDescent="0.25">
      <c r="A616" s="309" t="s">
        <v>5341</v>
      </c>
      <c r="B616" s="310" t="s">
        <v>5135</v>
      </c>
      <c r="C616" s="311" t="s">
        <v>5340</v>
      </c>
      <c r="D616" s="312">
        <v>25288.5</v>
      </c>
      <c r="E616" s="431">
        <f>AVERAGE(D616:D621)-AVERAGE(D616:D621)*BDI_MAT</f>
        <v>16883.065896666667</v>
      </c>
      <c r="F616" s="432">
        <f>E616</f>
        <v>16883.065896666667</v>
      </c>
      <c r="G616" s="433" t="s">
        <v>4848</v>
      </c>
    </row>
    <row r="617" spans="1:8" x14ac:dyDescent="0.25">
      <c r="A617" s="309" t="s">
        <v>5338</v>
      </c>
      <c r="B617" s="310" t="s">
        <v>5337</v>
      </c>
      <c r="C617" s="311" t="s">
        <v>5336</v>
      </c>
      <c r="D617" s="312">
        <v>17997.95</v>
      </c>
      <c r="E617" s="431"/>
      <c r="F617" s="432"/>
      <c r="G617" s="433"/>
    </row>
    <row r="618" spans="1:8" x14ac:dyDescent="0.25">
      <c r="A618" s="309" t="s">
        <v>5330</v>
      </c>
      <c r="B618" s="310" t="s">
        <v>5331</v>
      </c>
      <c r="C618" s="311" t="s">
        <v>5339</v>
      </c>
      <c r="D618" s="312">
        <v>22958.14</v>
      </c>
      <c r="E618" s="431"/>
      <c r="F618" s="432"/>
      <c r="G618" s="433"/>
    </row>
    <row r="619" spans="1:8" x14ac:dyDescent="0.25">
      <c r="A619" s="309" t="s">
        <v>5346</v>
      </c>
      <c r="B619" s="310"/>
      <c r="C619" s="313" t="s">
        <v>5347</v>
      </c>
      <c r="D619" s="312">
        <v>22973</v>
      </c>
      <c r="E619" s="431"/>
      <c r="F619" s="432"/>
      <c r="G619" s="433"/>
    </row>
    <row r="620" spans="1:8" x14ac:dyDescent="0.25">
      <c r="A620" s="309" t="s">
        <v>5343</v>
      </c>
      <c r="B620" s="310" t="s">
        <v>5344</v>
      </c>
      <c r="C620" s="313" t="s">
        <v>5345</v>
      </c>
      <c r="D620" s="312">
        <v>19200</v>
      </c>
      <c r="E620" s="431"/>
      <c r="F620" s="432"/>
      <c r="G620" s="433"/>
    </row>
    <row r="621" spans="1:8" x14ac:dyDescent="0.25">
      <c r="A621" s="309" t="s">
        <v>5334</v>
      </c>
      <c r="B621" s="310" t="s">
        <v>5335</v>
      </c>
      <c r="C621" s="311" t="s">
        <v>5333</v>
      </c>
      <c r="D621" s="312">
        <v>21120</v>
      </c>
      <c r="E621" s="431"/>
      <c r="F621" s="432"/>
      <c r="G621" s="433"/>
    </row>
    <row r="622" spans="1:8" x14ac:dyDescent="0.25">
      <c r="A622" s="252" t="s">
        <v>4831</v>
      </c>
      <c r="B622" s="252" t="s">
        <v>4832</v>
      </c>
      <c r="C622" s="425" t="s">
        <v>4833</v>
      </c>
      <c r="D622" s="425"/>
      <c r="E622" s="425"/>
      <c r="F622" s="196" t="s">
        <v>20</v>
      </c>
      <c r="G622" s="252" t="s">
        <v>4835</v>
      </c>
    </row>
    <row r="623" spans="1:8" x14ac:dyDescent="0.25">
      <c r="A623" s="69" t="str">
        <f>"PESQUISA."&amp;H623</f>
        <v>PESQUISA.88</v>
      </c>
      <c r="B623" s="197" t="s">
        <v>4746</v>
      </c>
      <c r="C623" s="426" t="s">
        <v>5342</v>
      </c>
      <c r="D623" s="426"/>
      <c r="E623" s="426"/>
      <c r="F623" s="198" t="s">
        <v>4836</v>
      </c>
      <c r="G623" s="253">
        <f>F626</f>
        <v>40446.995000000003</v>
      </c>
      <c r="H623">
        <f>H613+1</f>
        <v>88</v>
      </c>
    </row>
    <row r="624" spans="1:8" x14ac:dyDescent="0.25">
      <c r="A624" s="427" t="s">
        <v>4837</v>
      </c>
      <c r="B624" s="427" t="s">
        <v>4838</v>
      </c>
      <c r="C624" s="428" t="s">
        <v>4839</v>
      </c>
      <c r="D624" s="427" t="s">
        <v>4840</v>
      </c>
      <c r="E624" s="427" t="s">
        <v>4841</v>
      </c>
      <c r="F624" s="430" t="s">
        <v>4842</v>
      </c>
      <c r="G624" s="427"/>
    </row>
    <row r="625" spans="1:7" x14ac:dyDescent="0.25">
      <c r="A625" s="427"/>
      <c r="B625" s="427"/>
      <c r="C625" s="429"/>
      <c r="D625" s="427"/>
      <c r="E625" s="427"/>
      <c r="F625" s="200" t="s">
        <v>4843</v>
      </c>
      <c r="G625" s="201" t="s">
        <v>4844</v>
      </c>
    </row>
    <row r="626" spans="1:7" x14ac:dyDescent="0.25">
      <c r="A626" s="309" t="s">
        <v>5343</v>
      </c>
      <c r="B626" s="310" t="s">
        <v>5344</v>
      </c>
      <c r="C626" s="313" t="s">
        <v>5345</v>
      </c>
      <c r="D626" s="312">
        <v>55250</v>
      </c>
      <c r="E626" s="431">
        <f>AVERAGE(D626:D630)-AVERAGE(D626:D630)*BDI_MAT</f>
        <v>40446.995000000003</v>
      </c>
      <c r="F626" s="432">
        <f>E626</f>
        <v>40446.995000000003</v>
      </c>
      <c r="G626" s="433" t="s">
        <v>4848</v>
      </c>
    </row>
    <row r="627" spans="1:7" x14ac:dyDescent="0.25">
      <c r="A627" s="309" t="s">
        <v>5346</v>
      </c>
      <c r="B627" s="310"/>
      <c r="C627" s="313" t="s">
        <v>5348</v>
      </c>
      <c r="D627" s="312">
        <v>48195</v>
      </c>
      <c r="E627" s="431"/>
      <c r="F627" s="432"/>
      <c r="G627" s="433"/>
    </row>
    <row r="628" spans="1:7" x14ac:dyDescent="0.25">
      <c r="A628" s="309"/>
      <c r="B628" s="310"/>
      <c r="C628" s="313"/>
      <c r="D628" s="312"/>
      <c r="E628" s="431"/>
      <c r="F628" s="432"/>
      <c r="G628" s="433"/>
    </row>
    <row r="629" spans="1:7" x14ac:dyDescent="0.25">
      <c r="A629" s="309"/>
      <c r="B629" s="310"/>
      <c r="C629" s="313"/>
      <c r="D629" s="312"/>
      <c r="E629" s="431"/>
      <c r="F629" s="432"/>
      <c r="G629" s="433"/>
    </row>
    <row r="630" spans="1:7" x14ac:dyDescent="0.25">
      <c r="A630" s="309"/>
      <c r="B630" s="310"/>
      <c r="C630" s="313"/>
      <c r="D630" s="312"/>
      <c r="E630" s="431"/>
      <c r="F630" s="432"/>
      <c r="G630" s="433"/>
    </row>
  </sheetData>
  <mergeCells count="972">
    <mergeCell ref="C622:E622"/>
    <mergeCell ref="C623:E623"/>
    <mergeCell ref="A624:A625"/>
    <mergeCell ref="B624:B625"/>
    <mergeCell ref="C624:C625"/>
    <mergeCell ref="D624:D625"/>
    <mergeCell ref="E624:E625"/>
    <mergeCell ref="F624:G624"/>
    <mergeCell ref="E626:E630"/>
    <mergeCell ref="F626:F630"/>
    <mergeCell ref="G626:G630"/>
    <mergeCell ref="C612:E612"/>
    <mergeCell ref="C613:E613"/>
    <mergeCell ref="A614:A615"/>
    <mergeCell ref="B614:B615"/>
    <mergeCell ref="C614:C615"/>
    <mergeCell ref="D614:D615"/>
    <mergeCell ref="E614:E615"/>
    <mergeCell ref="F614:G614"/>
    <mergeCell ref="E616:E621"/>
    <mergeCell ref="F616:F621"/>
    <mergeCell ref="G616:G621"/>
    <mergeCell ref="C605:E605"/>
    <mergeCell ref="C606:E606"/>
    <mergeCell ref="A607:A608"/>
    <mergeCell ref="B607:B608"/>
    <mergeCell ref="C607:C608"/>
    <mergeCell ref="D607:D608"/>
    <mergeCell ref="E607:E608"/>
    <mergeCell ref="F607:G607"/>
    <mergeCell ref="E609:E611"/>
    <mergeCell ref="F609:F611"/>
    <mergeCell ref="G609:G611"/>
    <mergeCell ref="C598:E598"/>
    <mergeCell ref="C599:E599"/>
    <mergeCell ref="A600:A601"/>
    <mergeCell ref="B600:B601"/>
    <mergeCell ref="C600:C601"/>
    <mergeCell ref="D600:D601"/>
    <mergeCell ref="E600:E601"/>
    <mergeCell ref="F600:G600"/>
    <mergeCell ref="E602:E604"/>
    <mergeCell ref="F602:F604"/>
    <mergeCell ref="G602:G604"/>
    <mergeCell ref="C591:E591"/>
    <mergeCell ref="C592:E592"/>
    <mergeCell ref="A593:A594"/>
    <mergeCell ref="B593:B594"/>
    <mergeCell ref="C593:C594"/>
    <mergeCell ref="D593:D594"/>
    <mergeCell ref="E593:E594"/>
    <mergeCell ref="F593:G593"/>
    <mergeCell ref="E595:E597"/>
    <mergeCell ref="F595:F597"/>
    <mergeCell ref="G595:G597"/>
    <mergeCell ref="C584:E584"/>
    <mergeCell ref="C585:E585"/>
    <mergeCell ref="A586:A587"/>
    <mergeCell ref="B586:B587"/>
    <mergeCell ref="C586:C587"/>
    <mergeCell ref="D586:D587"/>
    <mergeCell ref="E586:E587"/>
    <mergeCell ref="F586:G586"/>
    <mergeCell ref="E588:E590"/>
    <mergeCell ref="F588:F590"/>
    <mergeCell ref="G588:G590"/>
    <mergeCell ref="C577:E577"/>
    <mergeCell ref="C578:E578"/>
    <mergeCell ref="A579:A580"/>
    <mergeCell ref="B579:B580"/>
    <mergeCell ref="C579:C580"/>
    <mergeCell ref="D579:D580"/>
    <mergeCell ref="E579:E580"/>
    <mergeCell ref="F579:G579"/>
    <mergeCell ref="E581:E583"/>
    <mergeCell ref="F581:F583"/>
    <mergeCell ref="G581:G583"/>
    <mergeCell ref="C570:E570"/>
    <mergeCell ref="C571:E571"/>
    <mergeCell ref="A572:A573"/>
    <mergeCell ref="B572:B573"/>
    <mergeCell ref="C572:C573"/>
    <mergeCell ref="D572:D573"/>
    <mergeCell ref="E572:E573"/>
    <mergeCell ref="F572:G572"/>
    <mergeCell ref="E574:E576"/>
    <mergeCell ref="F574:F576"/>
    <mergeCell ref="G574:G576"/>
    <mergeCell ref="C563:E563"/>
    <mergeCell ref="C564:E564"/>
    <mergeCell ref="A565:A566"/>
    <mergeCell ref="B565:B566"/>
    <mergeCell ref="C565:C566"/>
    <mergeCell ref="D565:D566"/>
    <mergeCell ref="E565:E566"/>
    <mergeCell ref="F565:G565"/>
    <mergeCell ref="E567:E569"/>
    <mergeCell ref="F567:F569"/>
    <mergeCell ref="G567:G569"/>
    <mergeCell ref="C556:E556"/>
    <mergeCell ref="C557:E557"/>
    <mergeCell ref="A558:A559"/>
    <mergeCell ref="B558:B559"/>
    <mergeCell ref="C558:C559"/>
    <mergeCell ref="D558:D559"/>
    <mergeCell ref="E558:E559"/>
    <mergeCell ref="F558:G558"/>
    <mergeCell ref="E560:E562"/>
    <mergeCell ref="F560:F562"/>
    <mergeCell ref="G560:G562"/>
    <mergeCell ref="C549:E549"/>
    <mergeCell ref="C550:E550"/>
    <mergeCell ref="A551:A552"/>
    <mergeCell ref="B551:B552"/>
    <mergeCell ref="C551:C552"/>
    <mergeCell ref="D551:D552"/>
    <mergeCell ref="E551:E552"/>
    <mergeCell ref="F551:G551"/>
    <mergeCell ref="E553:E555"/>
    <mergeCell ref="F553:F555"/>
    <mergeCell ref="G553:G555"/>
    <mergeCell ref="C542:E542"/>
    <mergeCell ref="C543:E543"/>
    <mergeCell ref="A544:A545"/>
    <mergeCell ref="B544:B545"/>
    <mergeCell ref="C544:C545"/>
    <mergeCell ref="D544:D545"/>
    <mergeCell ref="E544:E545"/>
    <mergeCell ref="F544:G544"/>
    <mergeCell ref="E546:E548"/>
    <mergeCell ref="F546:F548"/>
    <mergeCell ref="G546:G548"/>
    <mergeCell ref="C535:E535"/>
    <mergeCell ref="C536:E536"/>
    <mergeCell ref="A537:A538"/>
    <mergeCell ref="B537:B538"/>
    <mergeCell ref="C537:C538"/>
    <mergeCell ref="D537:D538"/>
    <mergeCell ref="E537:E538"/>
    <mergeCell ref="F537:G537"/>
    <mergeCell ref="E539:E541"/>
    <mergeCell ref="F539:F541"/>
    <mergeCell ref="G539:G541"/>
    <mergeCell ref="C528:E528"/>
    <mergeCell ref="C529:E529"/>
    <mergeCell ref="A530:A531"/>
    <mergeCell ref="B530:B531"/>
    <mergeCell ref="C530:C531"/>
    <mergeCell ref="D530:D531"/>
    <mergeCell ref="E530:E531"/>
    <mergeCell ref="F530:G530"/>
    <mergeCell ref="E532:E534"/>
    <mergeCell ref="F532:F534"/>
    <mergeCell ref="G532:G534"/>
    <mergeCell ref="C521:E521"/>
    <mergeCell ref="C522:E522"/>
    <mergeCell ref="A523:A524"/>
    <mergeCell ref="B523:B524"/>
    <mergeCell ref="C523:C524"/>
    <mergeCell ref="D523:D524"/>
    <mergeCell ref="E523:E524"/>
    <mergeCell ref="F523:G523"/>
    <mergeCell ref="E525:E527"/>
    <mergeCell ref="F525:F527"/>
    <mergeCell ref="G525:G527"/>
    <mergeCell ref="C514:E514"/>
    <mergeCell ref="C515:E515"/>
    <mergeCell ref="A516:A517"/>
    <mergeCell ref="B516:B517"/>
    <mergeCell ref="C516:C517"/>
    <mergeCell ref="D516:D517"/>
    <mergeCell ref="E516:E517"/>
    <mergeCell ref="F516:G516"/>
    <mergeCell ref="E518:E520"/>
    <mergeCell ref="F518:F520"/>
    <mergeCell ref="G518:G520"/>
    <mergeCell ref="C507:E507"/>
    <mergeCell ref="C508:E508"/>
    <mergeCell ref="A509:A510"/>
    <mergeCell ref="B509:B510"/>
    <mergeCell ref="C509:C510"/>
    <mergeCell ref="D509:D510"/>
    <mergeCell ref="E509:E510"/>
    <mergeCell ref="F509:G509"/>
    <mergeCell ref="E511:E513"/>
    <mergeCell ref="F511:F513"/>
    <mergeCell ref="G511:G513"/>
    <mergeCell ref="C500:E500"/>
    <mergeCell ref="C501:E501"/>
    <mergeCell ref="A502:A503"/>
    <mergeCell ref="B502:B503"/>
    <mergeCell ref="C502:C503"/>
    <mergeCell ref="D502:D503"/>
    <mergeCell ref="E502:E503"/>
    <mergeCell ref="F502:G502"/>
    <mergeCell ref="E504:E506"/>
    <mergeCell ref="F504:F506"/>
    <mergeCell ref="G504:G506"/>
    <mergeCell ref="C493:E493"/>
    <mergeCell ref="C494:E494"/>
    <mergeCell ref="A495:A496"/>
    <mergeCell ref="B495:B496"/>
    <mergeCell ref="C495:C496"/>
    <mergeCell ref="D495:D496"/>
    <mergeCell ref="E495:E496"/>
    <mergeCell ref="F495:G495"/>
    <mergeCell ref="E497:E499"/>
    <mergeCell ref="F497:F499"/>
    <mergeCell ref="G497:G499"/>
    <mergeCell ref="C486:E486"/>
    <mergeCell ref="C487:E487"/>
    <mergeCell ref="A488:A489"/>
    <mergeCell ref="B488:B489"/>
    <mergeCell ref="C488:C489"/>
    <mergeCell ref="D488:D489"/>
    <mergeCell ref="E488:E489"/>
    <mergeCell ref="F488:G488"/>
    <mergeCell ref="E490:E492"/>
    <mergeCell ref="F490:F492"/>
    <mergeCell ref="G490:G492"/>
    <mergeCell ref="C479:E479"/>
    <mergeCell ref="C480:E480"/>
    <mergeCell ref="A481:A482"/>
    <mergeCell ref="B481:B482"/>
    <mergeCell ref="C481:C482"/>
    <mergeCell ref="D481:D482"/>
    <mergeCell ref="E481:E482"/>
    <mergeCell ref="F481:G481"/>
    <mergeCell ref="E483:E485"/>
    <mergeCell ref="F483:F485"/>
    <mergeCell ref="G483:G485"/>
    <mergeCell ref="C472:E472"/>
    <mergeCell ref="C473:E473"/>
    <mergeCell ref="A474:A475"/>
    <mergeCell ref="B474:B475"/>
    <mergeCell ref="C474:C475"/>
    <mergeCell ref="D474:D475"/>
    <mergeCell ref="E474:E475"/>
    <mergeCell ref="F474:G474"/>
    <mergeCell ref="E476:E478"/>
    <mergeCell ref="F476:F478"/>
    <mergeCell ref="G476:G478"/>
    <mergeCell ref="C465:E465"/>
    <mergeCell ref="C466:E466"/>
    <mergeCell ref="A467:A468"/>
    <mergeCell ref="B467:B468"/>
    <mergeCell ref="C467:C468"/>
    <mergeCell ref="D467:D468"/>
    <mergeCell ref="E467:E468"/>
    <mergeCell ref="F467:G467"/>
    <mergeCell ref="E469:E471"/>
    <mergeCell ref="F469:F471"/>
    <mergeCell ref="G469:G471"/>
    <mergeCell ref="C458:E458"/>
    <mergeCell ref="C459:E459"/>
    <mergeCell ref="A460:A461"/>
    <mergeCell ref="B460:B461"/>
    <mergeCell ref="C460:C461"/>
    <mergeCell ref="D460:D461"/>
    <mergeCell ref="E460:E461"/>
    <mergeCell ref="F460:G460"/>
    <mergeCell ref="E462:E464"/>
    <mergeCell ref="F462:F464"/>
    <mergeCell ref="G462:G464"/>
    <mergeCell ref="C451:E451"/>
    <mergeCell ref="C452:E452"/>
    <mergeCell ref="A453:A454"/>
    <mergeCell ref="B453:B454"/>
    <mergeCell ref="C453:C454"/>
    <mergeCell ref="D453:D454"/>
    <mergeCell ref="E453:E454"/>
    <mergeCell ref="F453:G453"/>
    <mergeCell ref="E455:E457"/>
    <mergeCell ref="F455:F457"/>
    <mergeCell ref="G455:G457"/>
    <mergeCell ref="C444:E444"/>
    <mergeCell ref="C445:E445"/>
    <mergeCell ref="A446:A447"/>
    <mergeCell ref="B446:B447"/>
    <mergeCell ref="C446:C447"/>
    <mergeCell ref="D446:D447"/>
    <mergeCell ref="E446:E447"/>
    <mergeCell ref="F446:G446"/>
    <mergeCell ref="E448:E450"/>
    <mergeCell ref="F448:F450"/>
    <mergeCell ref="G448:G450"/>
    <mergeCell ref="C437:E437"/>
    <mergeCell ref="C438:E438"/>
    <mergeCell ref="A439:A440"/>
    <mergeCell ref="B439:B440"/>
    <mergeCell ref="C439:C440"/>
    <mergeCell ref="D439:D440"/>
    <mergeCell ref="E439:E440"/>
    <mergeCell ref="F439:G439"/>
    <mergeCell ref="E441:E443"/>
    <mergeCell ref="F441:F443"/>
    <mergeCell ref="G441:G443"/>
    <mergeCell ref="C430:E430"/>
    <mergeCell ref="C431:E431"/>
    <mergeCell ref="A432:A433"/>
    <mergeCell ref="B432:B433"/>
    <mergeCell ref="C432:C433"/>
    <mergeCell ref="D432:D433"/>
    <mergeCell ref="E432:E433"/>
    <mergeCell ref="F432:G432"/>
    <mergeCell ref="E434:E436"/>
    <mergeCell ref="F434:F436"/>
    <mergeCell ref="G434:G436"/>
    <mergeCell ref="C423:E423"/>
    <mergeCell ref="C424:E424"/>
    <mergeCell ref="A425:A426"/>
    <mergeCell ref="B425:B426"/>
    <mergeCell ref="C425:C426"/>
    <mergeCell ref="D425:D426"/>
    <mergeCell ref="E425:E426"/>
    <mergeCell ref="F425:G425"/>
    <mergeCell ref="E427:E429"/>
    <mergeCell ref="F427:F429"/>
    <mergeCell ref="G427:G429"/>
    <mergeCell ref="C416:E416"/>
    <mergeCell ref="C417:E417"/>
    <mergeCell ref="A418:A419"/>
    <mergeCell ref="B418:B419"/>
    <mergeCell ref="C418:C419"/>
    <mergeCell ref="D418:D419"/>
    <mergeCell ref="E418:E419"/>
    <mergeCell ref="F418:G418"/>
    <mergeCell ref="E420:E422"/>
    <mergeCell ref="F420:F422"/>
    <mergeCell ref="G420:G422"/>
    <mergeCell ref="C409:E409"/>
    <mergeCell ref="C410:E410"/>
    <mergeCell ref="A411:A412"/>
    <mergeCell ref="B411:B412"/>
    <mergeCell ref="C411:C412"/>
    <mergeCell ref="D411:D412"/>
    <mergeCell ref="E411:E412"/>
    <mergeCell ref="F411:G411"/>
    <mergeCell ref="E413:E415"/>
    <mergeCell ref="F413:F415"/>
    <mergeCell ref="G413:G415"/>
    <mergeCell ref="C402:E402"/>
    <mergeCell ref="C403:E403"/>
    <mergeCell ref="A404:A405"/>
    <mergeCell ref="B404:B405"/>
    <mergeCell ref="C404:C405"/>
    <mergeCell ref="D404:D405"/>
    <mergeCell ref="E404:E405"/>
    <mergeCell ref="F404:G404"/>
    <mergeCell ref="E406:E408"/>
    <mergeCell ref="F406:F408"/>
    <mergeCell ref="G406:G408"/>
    <mergeCell ref="C394:E394"/>
    <mergeCell ref="C395:E395"/>
    <mergeCell ref="A396:A397"/>
    <mergeCell ref="B396:B397"/>
    <mergeCell ref="C396:C397"/>
    <mergeCell ref="D396:D397"/>
    <mergeCell ref="E396:E397"/>
    <mergeCell ref="F396:G396"/>
    <mergeCell ref="E398:E401"/>
    <mergeCell ref="F398:F401"/>
    <mergeCell ref="G398:G401"/>
    <mergeCell ref="C386:E386"/>
    <mergeCell ref="C387:E387"/>
    <mergeCell ref="A388:A389"/>
    <mergeCell ref="B388:B389"/>
    <mergeCell ref="C388:C389"/>
    <mergeCell ref="D388:D389"/>
    <mergeCell ref="E388:E389"/>
    <mergeCell ref="F388:G388"/>
    <mergeCell ref="E390:E393"/>
    <mergeCell ref="F390:F393"/>
    <mergeCell ref="G390:G393"/>
    <mergeCell ref="C379:E379"/>
    <mergeCell ref="C380:E380"/>
    <mergeCell ref="A381:A382"/>
    <mergeCell ref="B381:B382"/>
    <mergeCell ref="C381:C382"/>
    <mergeCell ref="D381:D382"/>
    <mergeCell ref="E381:E382"/>
    <mergeCell ref="F381:G381"/>
    <mergeCell ref="E383:E385"/>
    <mergeCell ref="F383:F385"/>
    <mergeCell ref="G383:G385"/>
    <mergeCell ref="C372:E372"/>
    <mergeCell ref="C373:E373"/>
    <mergeCell ref="A374:A375"/>
    <mergeCell ref="B374:B375"/>
    <mergeCell ref="C374:C375"/>
    <mergeCell ref="D374:D375"/>
    <mergeCell ref="E374:E375"/>
    <mergeCell ref="F374:G374"/>
    <mergeCell ref="E376:E378"/>
    <mergeCell ref="F376:F378"/>
    <mergeCell ref="G376:G378"/>
    <mergeCell ref="C365:E365"/>
    <mergeCell ref="C366:E366"/>
    <mergeCell ref="A367:A368"/>
    <mergeCell ref="B367:B368"/>
    <mergeCell ref="C367:C368"/>
    <mergeCell ref="D367:D368"/>
    <mergeCell ref="E367:E368"/>
    <mergeCell ref="F367:G367"/>
    <mergeCell ref="E369:E371"/>
    <mergeCell ref="F369:F371"/>
    <mergeCell ref="G369:G371"/>
    <mergeCell ref="C358:E358"/>
    <mergeCell ref="C359:E359"/>
    <mergeCell ref="A360:A361"/>
    <mergeCell ref="B360:B361"/>
    <mergeCell ref="C360:C361"/>
    <mergeCell ref="D360:D361"/>
    <mergeCell ref="E360:E361"/>
    <mergeCell ref="F360:G360"/>
    <mergeCell ref="E362:E364"/>
    <mergeCell ref="F362:F364"/>
    <mergeCell ref="G362:G364"/>
    <mergeCell ref="C351:E351"/>
    <mergeCell ref="C352:E352"/>
    <mergeCell ref="A353:A354"/>
    <mergeCell ref="B353:B354"/>
    <mergeCell ref="C353:C354"/>
    <mergeCell ref="D353:D354"/>
    <mergeCell ref="E353:E354"/>
    <mergeCell ref="F353:G353"/>
    <mergeCell ref="E355:E357"/>
    <mergeCell ref="F355:F357"/>
    <mergeCell ref="G355:G357"/>
    <mergeCell ref="C344:E344"/>
    <mergeCell ref="C345:E345"/>
    <mergeCell ref="A346:A347"/>
    <mergeCell ref="B346:B347"/>
    <mergeCell ref="C346:C347"/>
    <mergeCell ref="D346:D347"/>
    <mergeCell ref="E346:E347"/>
    <mergeCell ref="F346:G346"/>
    <mergeCell ref="E348:E350"/>
    <mergeCell ref="F348:F350"/>
    <mergeCell ref="G348:G350"/>
    <mergeCell ref="C337:E337"/>
    <mergeCell ref="C338:E338"/>
    <mergeCell ref="A339:A340"/>
    <mergeCell ref="B339:B340"/>
    <mergeCell ref="C339:C340"/>
    <mergeCell ref="D339:D340"/>
    <mergeCell ref="E339:E340"/>
    <mergeCell ref="F339:G339"/>
    <mergeCell ref="E341:E343"/>
    <mergeCell ref="F341:F343"/>
    <mergeCell ref="G341:G343"/>
    <mergeCell ref="C330:E330"/>
    <mergeCell ref="C331:E331"/>
    <mergeCell ref="A332:A333"/>
    <mergeCell ref="B332:B333"/>
    <mergeCell ref="C332:C333"/>
    <mergeCell ref="D332:D333"/>
    <mergeCell ref="E332:E333"/>
    <mergeCell ref="F332:G332"/>
    <mergeCell ref="E334:E336"/>
    <mergeCell ref="F334:F336"/>
    <mergeCell ref="G334:G336"/>
    <mergeCell ref="C322:E322"/>
    <mergeCell ref="C323:E323"/>
    <mergeCell ref="A324:A325"/>
    <mergeCell ref="B324:B325"/>
    <mergeCell ref="C324:C325"/>
    <mergeCell ref="D324:D325"/>
    <mergeCell ref="E324:E325"/>
    <mergeCell ref="F324:G324"/>
    <mergeCell ref="E326:E329"/>
    <mergeCell ref="F326:F329"/>
    <mergeCell ref="G326:G329"/>
    <mergeCell ref="C315:E315"/>
    <mergeCell ref="C316:E316"/>
    <mergeCell ref="A317:A318"/>
    <mergeCell ref="B317:B318"/>
    <mergeCell ref="C317:C318"/>
    <mergeCell ref="D317:D318"/>
    <mergeCell ref="E317:E318"/>
    <mergeCell ref="F317:G317"/>
    <mergeCell ref="E319:E321"/>
    <mergeCell ref="F319:F321"/>
    <mergeCell ref="G319:G321"/>
    <mergeCell ref="C308:E308"/>
    <mergeCell ref="C309:E309"/>
    <mergeCell ref="A310:A311"/>
    <mergeCell ref="B310:B311"/>
    <mergeCell ref="C310:C311"/>
    <mergeCell ref="D310:D311"/>
    <mergeCell ref="E310:E311"/>
    <mergeCell ref="F310:G310"/>
    <mergeCell ref="E312:E314"/>
    <mergeCell ref="F312:F314"/>
    <mergeCell ref="G312:G314"/>
    <mergeCell ref="C301:E301"/>
    <mergeCell ref="C302:E302"/>
    <mergeCell ref="A303:A304"/>
    <mergeCell ref="B303:B304"/>
    <mergeCell ref="C303:C304"/>
    <mergeCell ref="D303:D304"/>
    <mergeCell ref="E303:E304"/>
    <mergeCell ref="F303:G303"/>
    <mergeCell ref="E305:E307"/>
    <mergeCell ref="F305:F307"/>
    <mergeCell ref="G305:G307"/>
    <mergeCell ref="C294:E294"/>
    <mergeCell ref="C295:E295"/>
    <mergeCell ref="A296:A297"/>
    <mergeCell ref="B296:B297"/>
    <mergeCell ref="C296:C297"/>
    <mergeCell ref="D296:D297"/>
    <mergeCell ref="E296:E297"/>
    <mergeCell ref="F296:G296"/>
    <mergeCell ref="E298:E300"/>
    <mergeCell ref="F298:F300"/>
    <mergeCell ref="G298:G300"/>
    <mergeCell ref="C287:E287"/>
    <mergeCell ref="C288:E288"/>
    <mergeCell ref="A289:A290"/>
    <mergeCell ref="B289:B290"/>
    <mergeCell ref="C289:C290"/>
    <mergeCell ref="D289:D290"/>
    <mergeCell ref="E289:E290"/>
    <mergeCell ref="F289:G289"/>
    <mergeCell ref="E291:E293"/>
    <mergeCell ref="F291:F293"/>
    <mergeCell ref="G291:G293"/>
    <mergeCell ref="C280:E280"/>
    <mergeCell ref="C281:E281"/>
    <mergeCell ref="A282:A283"/>
    <mergeCell ref="B282:B283"/>
    <mergeCell ref="C282:C283"/>
    <mergeCell ref="D282:D283"/>
    <mergeCell ref="E282:E283"/>
    <mergeCell ref="F282:G282"/>
    <mergeCell ref="E284:E286"/>
    <mergeCell ref="F284:F286"/>
    <mergeCell ref="G284:G286"/>
    <mergeCell ref="C273:E273"/>
    <mergeCell ref="C274:E274"/>
    <mergeCell ref="A275:A276"/>
    <mergeCell ref="B275:B276"/>
    <mergeCell ref="C275:C276"/>
    <mergeCell ref="D275:D276"/>
    <mergeCell ref="E275:E276"/>
    <mergeCell ref="F275:G275"/>
    <mergeCell ref="E277:E279"/>
    <mergeCell ref="F277:F279"/>
    <mergeCell ref="G277:G279"/>
    <mergeCell ref="C266:E266"/>
    <mergeCell ref="C267:E267"/>
    <mergeCell ref="A268:A269"/>
    <mergeCell ref="B268:B269"/>
    <mergeCell ref="C268:C269"/>
    <mergeCell ref="D268:D269"/>
    <mergeCell ref="E268:E269"/>
    <mergeCell ref="F268:G268"/>
    <mergeCell ref="E270:E272"/>
    <mergeCell ref="F270:F272"/>
    <mergeCell ref="G270:G272"/>
    <mergeCell ref="C238:E238"/>
    <mergeCell ref="F240:G240"/>
    <mergeCell ref="E242:E244"/>
    <mergeCell ref="F242:F244"/>
    <mergeCell ref="G242:G244"/>
    <mergeCell ref="C239:E239"/>
    <mergeCell ref="A240:A241"/>
    <mergeCell ref="B240:B241"/>
    <mergeCell ref="C240:C241"/>
    <mergeCell ref="D240:D241"/>
    <mergeCell ref="E240:E241"/>
    <mergeCell ref="C231:E231"/>
    <mergeCell ref="F233:G233"/>
    <mergeCell ref="E235:E237"/>
    <mergeCell ref="F235:F237"/>
    <mergeCell ref="G235:G237"/>
    <mergeCell ref="C232:E232"/>
    <mergeCell ref="A233:A234"/>
    <mergeCell ref="B233:B234"/>
    <mergeCell ref="C233:C234"/>
    <mergeCell ref="D233:D234"/>
    <mergeCell ref="E233:E234"/>
    <mergeCell ref="F226:G226"/>
    <mergeCell ref="E228:E230"/>
    <mergeCell ref="F228:F230"/>
    <mergeCell ref="G228:G230"/>
    <mergeCell ref="C225:E225"/>
    <mergeCell ref="A226:A227"/>
    <mergeCell ref="B226:B227"/>
    <mergeCell ref="C226:C227"/>
    <mergeCell ref="D226:D227"/>
    <mergeCell ref="E226:E227"/>
    <mergeCell ref="F219:G219"/>
    <mergeCell ref="E221:E223"/>
    <mergeCell ref="F221:F223"/>
    <mergeCell ref="G221:G223"/>
    <mergeCell ref="C224:E224"/>
    <mergeCell ref="C218:E218"/>
    <mergeCell ref="A219:A220"/>
    <mergeCell ref="B219:B220"/>
    <mergeCell ref="C219:C220"/>
    <mergeCell ref="D219:D220"/>
    <mergeCell ref="E219:E220"/>
    <mergeCell ref="F212:G212"/>
    <mergeCell ref="E214:E216"/>
    <mergeCell ref="F214:F216"/>
    <mergeCell ref="G214:G216"/>
    <mergeCell ref="C217:E217"/>
    <mergeCell ref="C211:E211"/>
    <mergeCell ref="A212:A213"/>
    <mergeCell ref="B212:B213"/>
    <mergeCell ref="C212:C213"/>
    <mergeCell ref="D212:D213"/>
    <mergeCell ref="E212:E213"/>
    <mergeCell ref="F205:G205"/>
    <mergeCell ref="E207:E209"/>
    <mergeCell ref="F207:F209"/>
    <mergeCell ref="G207:G209"/>
    <mergeCell ref="C210:E210"/>
    <mergeCell ref="C204:E204"/>
    <mergeCell ref="A205:A206"/>
    <mergeCell ref="B205:B206"/>
    <mergeCell ref="C205:C206"/>
    <mergeCell ref="D205:D206"/>
    <mergeCell ref="E205:E206"/>
    <mergeCell ref="F198:G198"/>
    <mergeCell ref="E200:E202"/>
    <mergeCell ref="F200:F202"/>
    <mergeCell ref="G200:G202"/>
    <mergeCell ref="C203:E203"/>
    <mergeCell ref="C197:E197"/>
    <mergeCell ref="A198:A199"/>
    <mergeCell ref="B198:B199"/>
    <mergeCell ref="C198:C199"/>
    <mergeCell ref="D198:D199"/>
    <mergeCell ref="E198:E199"/>
    <mergeCell ref="F191:G191"/>
    <mergeCell ref="E193:E195"/>
    <mergeCell ref="F193:F195"/>
    <mergeCell ref="G193:G195"/>
    <mergeCell ref="C196:E196"/>
    <mergeCell ref="C190:E190"/>
    <mergeCell ref="A191:A192"/>
    <mergeCell ref="B191:B192"/>
    <mergeCell ref="C191:C192"/>
    <mergeCell ref="D191:D192"/>
    <mergeCell ref="E191:E192"/>
    <mergeCell ref="F184:G184"/>
    <mergeCell ref="E186:E188"/>
    <mergeCell ref="F186:F188"/>
    <mergeCell ref="G186:G188"/>
    <mergeCell ref="C189:E189"/>
    <mergeCell ref="C183:E183"/>
    <mergeCell ref="A184:A185"/>
    <mergeCell ref="B184:B185"/>
    <mergeCell ref="C184:C185"/>
    <mergeCell ref="D184:D185"/>
    <mergeCell ref="E184:E185"/>
    <mergeCell ref="F177:G177"/>
    <mergeCell ref="E179:E181"/>
    <mergeCell ref="F179:F181"/>
    <mergeCell ref="G179:G181"/>
    <mergeCell ref="C182:E182"/>
    <mergeCell ref="C176:E176"/>
    <mergeCell ref="A177:A178"/>
    <mergeCell ref="B177:B178"/>
    <mergeCell ref="C177:C178"/>
    <mergeCell ref="D177:D178"/>
    <mergeCell ref="E177:E178"/>
    <mergeCell ref="C168:E168"/>
    <mergeCell ref="F170:G170"/>
    <mergeCell ref="E172:E174"/>
    <mergeCell ref="F172:F174"/>
    <mergeCell ref="G172:G174"/>
    <mergeCell ref="C175:E175"/>
    <mergeCell ref="C169:E169"/>
    <mergeCell ref="A170:A171"/>
    <mergeCell ref="B170:B171"/>
    <mergeCell ref="C170:C171"/>
    <mergeCell ref="D170:D171"/>
    <mergeCell ref="E170:E171"/>
    <mergeCell ref="F163:G163"/>
    <mergeCell ref="E165:E167"/>
    <mergeCell ref="F165:F167"/>
    <mergeCell ref="G165:G167"/>
    <mergeCell ref="C162:E162"/>
    <mergeCell ref="A163:A164"/>
    <mergeCell ref="B163:B164"/>
    <mergeCell ref="C163:C164"/>
    <mergeCell ref="D163:D164"/>
    <mergeCell ref="E163:E164"/>
    <mergeCell ref="C154:E154"/>
    <mergeCell ref="F156:G156"/>
    <mergeCell ref="E158:E160"/>
    <mergeCell ref="F158:F160"/>
    <mergeCell ref="G158:G160"/>
    <mergeCell ref="C161:E161"/>
    <mergeCell ref="C155:E155"/>
    <mergeCell ref="A156:A157"/>
    <mergeCell ref="B156:B157"/>
    <mergeCell ref="C156:C157"/>
    <mergeCell ref="D156:D157"/>
    <mergeCell ref="E156:E157"/>
    <mergeCell ref="F149:G149"/>
    <mergeCell ref="E151:E153"/>
    <mergeCell ref="F151:F153"/>
    <mergeCell ref="G151:G153"/>
    <mergeCell ref="C148:E148"/>
    <mergeCell ref="A149:A150"/>
    <mergeCell ref="B149:B150"/>
    <mergeCell ref="C149:C150"/>
    <mergeCell ref="D149:D150"/>
    <mergeCell ref="E149:E150"/>
    <mergeCell ref="F142:G142"/>
    <mergeCell ref="E144:E146"/>
    <mergeCell ref="F144:F146"/>
    <mergeCell ref="G144:G146"/>
    <mergeCell ref="C147:E147"/>
    <mergeCell ref="C141:E141"/>
    <mergeCell ref="A142:A143"/>
    <mergeCell ref="B142:B143"/>
    <mergeCell ref="C142:C143"/>
    <mergeCell ref="D142:D143"/>
    <mergeCell ref="E142:E143"/>
    <mergeCell ref="F135:G135"/>
    <mergeCell ref="E137:E139"/>
    <mergeCell ref="F137:F139"/>
    <mergeCell ref="G137:G139"/>
    <mergeCell ref="C140:E140"/>
    <mergeCell ref="C134:E134"/>
    <mergeCell ref="A135:A136"/>
    <mergeCell ref="B135:B136"/>
    <mergeCell ref="C135:C136"/>
    <mergeCell ref="D135:D136"/>
    <mergeCell ref="E135:E136"/>
    <mergeCell ref="F128:G128"/>
    <mergeCell ref="E130:E132"/>
    <mergeCell ref="F130:F132"/>
    <mergeCell ref="G130:G132"/>
    <mergeCell ref="C133:E133"/>
    <mergeCell ref="C127:E127"/>
    <mergeCell ref="A128:A129"/>
    <mergeCell ref="B128:B129"/>
    <mergeCell ref="C128:C129"/>
    <mergeCell ref="D128:D129"/>
    <mergeCell ref="E128:E129"/>
    <mergeCell ref="C119:E119"/>
    <mergeCell ref="F121:G121"/>
    <mergeCell ref="E123:E125"/>
    <mergeCell ref="F123:F125"/>
    <mergeCell ref="G123:G125"/>
    <mergeCell ref="C126:E126"/>
    <mergeCell ref="C120:E120"/>
    <mergeCell ref="A121:A122"/>
    <mergeCell ref="B121:B122"/>
    <mergeCell ref="C121:C122"/>
    <mergeCell ref="D121:D122"/>
    <mergeCell ref="E121:E122"/>
    <mergeCell ref="C112:E112"/>
    <mergeCell ref="F114:G114"/>
    <mergeCell ref="E116:E118"/>
    <mergeCell ref="F116:F118"/>
    <mergeCell ref="G116:G118"/>
    <mergeCell ref="C113:E113"/>
    <mergeCell ref="A114:A115"/>
    <mergeCell ref="B114:B115"/>
    <mergeCell ref="C114:C115"/>
    <mergeCell ref="D114:D115"/>
    <mergeCell ref="E114:E115"/>
    <mergeCell ref="C105:E105"/>
    <mergeCell ref="F107:G107"/>
    <mergeCell ref="E109:E111"/>
    <mergeCell ref="F109:F111"/>
    <mergeCell ref="G109:G111"/>
    <mergeCell ref="C106:E106"/>
    <mergeCell ref="A107:A108"/>
    <mergeCell ref="B107:B108"/>
    <mergeCell ref="C107:C108"/>
    <mergeCell ref="D107:D108"/>
    <mergeCell ref="E107:E108"/>
    <mergeCell ref="C98:E98"/>
    <mergeCell ref="F100:G100"/>
    <mergeCell ref="E102:E104"/>
    <mergeCell ref="F102:F104"/>
    <mergeCell ref="G102:G104"/>
    <mergeCell ref="C99:E99"/>
    <mergeCell ref="A100:A101"/>
    <mergeCell ref="B100:B101"/>
    <mergeCell ref="C100:C101"/>
    <mergeCell ref="D100:D101"/>
    <mergeCell ref="E100:E101"/>
    <mergeCell ref="F93:G93"/>
    <mergeCell ref="E95:E97"/>
    <mergeCell ref="F95:F97"/>
    <mergeCell ref="G95:G97"/>
    <mergeCell ref="C92:E92"/>
    <mergeCell ref="A93:A94"/>
    <mergeCell ref="B93:B94"/>
    <mergeCell ref="C93:C94"/>
    <mergeCell ref="D93:D94"/>
    <mergeCell ref="E93:E94"/>
    <mergeCell ref="F86:G86"/>
    <mergeCell ref="E88:E90"/>
    <mergeCell ref="F88:F90"/>
    <mergeCell ref="G88:G90"/>
    <mergeCell ref="C91:E91"/>
    <mergeCell ref="C85:E85"/>
    <mergeCell ref="A86:A87"/>
    <mergeCell ref="B86:B87"/>
    <mergeCell ref="C86:C87"/>
    <mergeCell ref="D86:D87"/>
    <mergeCell ref="E86:E87"/>
    <mergeCell ref="F79:G79"/>
    <mergeCell ref="E81:E83"/>
    <mergeCell ref="F81:F83"/>
    <mergeCell ref="G81:G83"/>
    <mergeCell ref="C84:E84"/>
    <mergeCell ref="C78:E78"/>
    <mergeCell ref="A79:A80"/>
    <mergeCell ref="B79:B80"/>
    <mergeCell ref="C79:C80"/>
    <mergeCell ref="D79:D80"/>
    <mergeCell ref="E79:E80"/>
    <mergeCell ref="F72:G72"/>
    <mergeCell ref="E74:E76"/>
    <mergeCell ref="F74:F76"/>
    <mergeCell ref="G74:G76"/>
    <mergeCell ref="C77:E77"/>
    <mergeCell ref="C71:E71"/>
    <mergeCell ref="A72:A73"/>
    <mergeCell ref="B72:B73"/>
    <mergeCell ref="C72:C73"/>
    <mergeCell ref="D72:D73"/>
    <mergeCell ref="E72:E73"/>
    <mergeCell ref="F65:G65"/>
    <mergeCell ref="E67:E69"/>
    <mergeCell ref="F67:F69"/>
    <mergeCell ref="G67:G69"/>
    <mergeCell ref="C70:E70"/>
    <mergeCell ref="C64:E64"/>
    <mergeCell ref="A65:A66"/>
    <mergeCell ref="B65:B66"/>
    <mergeCell ref="C65:C66"/>
    <mergeCell ref="D65:D66"/>
    <mergeCell ref="E65:E66"/>
    <mergeCell ref="C56:E56"/>
    <mergeCell ref="F58:G58"/>
    <mergeCell ref="E60:E62"/>
    <mergeCell ref="F60:F62"/>
    <mergeCell ref="G60:G62"/>
    <mergeCell ref="C63:E63"/>
    <mergeCell ref="C57:E57"/>
    <mergeCell ref="A58:A59"/>
    <mergeCell ref="B58:B59"/>
    <mergeCell ref="C58:C59"/>
    <mergeCell ref="D58:D59"/>
    <mergeCell ref="E58:E59"/>
    <mergeCell ref="F51:G51"/>
    <mergeCell ref="E53:E55"/>
    <mergeCell ref="F53:F55"/>
    <mergeCell ref="G53:G55"/>
    <mergeCell ref="C50:E50"/>
    <mergeCell ref="A51:A52"/>
    <mergeCell ref="B51:B52"/>
    <mergeCell ref="C51:C52"/>
    <mergeCell ref="D51:D52"/>
    <mergeCell ref="E51:E52"/>
    <mergeCell ref="F44:G44"/>
    <mergeCell ref="E46:E48"/>
    <mergeCell ref="F46:F48"/>
    <mergeCell ref="G46:G48"/>
    <mergeCell ref="C49:E49"/>
    <mergeCell ref="C43:E43"/>
    <mergeCell ref="A44:A45"/>
    <mergeCell ref="B44:B45"/>
    <mergeCell ref="C44:C45"/>
    <mergeCell ref="D44:D45"/>
    <mergeCell ref="E44:E45"/>
    <mergeCell ref="F37:G37"/>
    <mergeCell ref="E39:E41"/>
    <mergeCell ref="F39:F41"/>
    <mergeCell ref="G39:G41"/>
    <mergeCell ref="C42:E42"/>
    <mergeCell ref="C36:E36"/>
    <mergeCell ref="A37:A38"/>
    <mergeCell ref="B37:B38"/>
    <mergeCell ref="C37:C38"/>
    <mergeCell ref="D37:D38"/>
    <mergeCell ref="E37:E38"/>
    <mergeCell ref="F30:G30"/>
    <mergeCell ref="E32:E34"/>
    <mergeCell ref="F32:F34"/>
    <mergeCell ref="G32:G34"/>
    <mergeCell ref="C35:E35"/>
    <mergeCell ref="C29:E29"/>
    <mergeCell ref="A30:A31"/>
    <mergeCell ref="B30:B31"/>
    <mergeCell ref="C30:C31"/>
    <mergeCell ref="D30:D31"/>
    <mergeCell ref="E30:E31"/>
    <mergeCell ref="F23:G23"/>
    <mergeCell ref="E25:E27"/>
    <mergeCell ref="F25:F27"/>
    <mergeCell ref="G25:G27"/>
    <mergeCell ref="C28:E28"/>
    <mergeCell ref="C22:E22"/>
    <mergeCell ref="A23:A24"/>
    <mergeCell ref="B23:B24"/>
    <mergeCell ref="C23:C24"/>
    <mergeCell ref="D23:D24"/>
    <mergeCell ref="E23:E24"/>
    <mergeCell ref="C14:E14"/>
    <mergeCell ref="F16:G16"/>
    <mergeCell ref="E18:E20"/>
    <mergeCell ref="F18:F20"/>
    <mergeCell ref="G18:G20"/>
    <mergeCell ref="C21:E21"/>
    <mergeCell ref="C15:E15"/>
    <mergeCell ref="A16:A17"/>
    <mergeCell ref="B16:B17"/>
    <mergeCell ref="C16:C17"/>
    <mergeCell ref="D16:D17"/>
    <mergeCell ref="E16:E17"/>
    <mergeCell ref="E11:E13"/>
    <mergeCell ref="F11:F13"/>
    <mergeCell ref="G11:G13"/>
    <mergeCell ref="F9:G9"/>
    <mergeCell ref="A1:C3"/>
    <mergeCell ref="D1:G1"/>
    <mergeCell ref="D2:F3"/>
    <mergeCell ref="A4:G5"/>
    <mergeCell ref="C7:E7"/>
    <mergeCell ref="C8:E8"/>
    <mergeCell ref="A9:A10"/>
    <mergeCell ref="B9:B10"/>
    <mergeCell ref="C9:C10"/>
    <mergeCell ref="D9:D10"/>
    <mergeCell ref="E9:E10"/>
    <mergeCell ref="E249:E251"/>
    <mergeCell ref="F249:F251"/>
    <mergeCell ref="G249:G251"/>
    <mergeCell ref="C245:E245"/>
    <mergeCell ref="C246:E246"/>
    <mergeCell ref="A247:A248"/>
    <mergeCell ref="B247:B248"/>
    <mergeCell ref="C247:C248"/>
    <mergeCell ref="D247:D248"/>
    <mergeCell ref="E247:E248"/>
    <mergeCell ref="F247:G247"/>
    <mergeCell ref="C252:E252"/>
    <mergeCell ref="C253:E253"/>
    <mergeCell ref="A254:A255"/>
    <mergeCell ref="B254:B255"/>
    <mergeCell ref="C254:C255"/>
    <mergeCell ref="D254:D255"/>
    <mergeCell ref="E254:E255"/>
    <mergeCell ref="F254:G254"/>
    <mergeCell ref="E256:E258"/>
    <mergeCell ref="F256:F258"/>
    <mergeCell ref="G256:G258"/>
    <mergeCell ref="C259:E259"/>
    <mergeCell ref="C260:E260"/>
    <mergeCell ref="A261:A262"/>
    <mergeCell ref="B261:B262"/>
    <mergeCell ref="C261:C262"/>
    <mergeCell ref="D261:D262"/>
    <mergeCell ref="E261:E262"/>
    <mergeCell ref="F261:G261"/>
    <mergeCell ref="E263:E265"/>
    <mergeCell ref="F263:F265"/>
    <mergeCell ref="G263:G265"/>
  </mergeCells>
  <hyperlinks>
    <hyperlink ref="C123" r:id="rId1" xr:uid="{388703F2-336D-4BEA-95B2-AEB4DA595356}"/>
    <hyperlink ref="C124" r:id="rId2" xr:uid="{0F5C733E-01B7-4C0A-AF38-D06B1B12BF52}"/>
    <hyperlink ref="C125" r:id="rId3" xr:uid="{FA17EC0D-012E-44BC-9FA3-2B0EE92C916C}"/>
    <hyperlink ref="C26" r:id="rId4" xr:uid="{A93E59F8-6F97-465B-BA53-C751643C252A}"/>
    <hyperlink ref="C25" r:id="rId5" xr:uid="{88164AD1-E0E6-4D2A-9ED3-D510F01C7746}"/>
    <hyperlink ref="C81" r:id="rId6" xr:uid="{F3F54D5D-A75D-40ED-BD78-9B22E68A4C83}"/>
    <hyperlink ref="C88" r:id="rId7" xr:uid="{7ABE0CCD-3E94-4BC7-A2E8-21015DDAB36B}"/>
    <hyperlink ref="C82" r:id="rId8" xr:uid="{260EF8D1-8C19-4DCD-B76B-80A79B90D3D6}"/>
    <hyperlink ref="C83" r:id="rId9" xr:uid="{19BE5FB7-C5FD-41EA-A00B-5F8C7023E578}"/>
    <hyperlink ref="C89" r:id="rId10" xr:uid="{C5F61093-3739-4163-863A-2ADC74AA0249}"/>
    <hyperlink ref="C90" r:id="rId11" xr:uid="{6DE1E4F2-618C-4BE6-A4B4-EC14927D37BD}"/>
    <hyperlink ref="C95" r:id="rId12" xr:uid="{B64F3265-7013-46A7-B2F5-3C26080C7DBF}"/>
    <hyperlink ref="C96" r:id="rId13" xr:uid="{A8FAB9A6-576F-4B45-BC69-5E9613B5F19E}"/>
    <hyperlink ref="C97" r:id="rId14" xr:uid="{161D93C8-F702-4FC8-B9F9-E9534D4DCAD5}"/>
    <hyperlink ref="C60" r:id="rId15" xr:uid="{33F1791A-89B7-4FF0-B5DC-A0647437DD9F}"/>
    <hyperlink ref="C61" r:id="rId16" xr:uid="{D2C157C9-652B-4D87-ADCC-B3BA54E90F57}"/>
    <hyperlink ref="C62" r:id="rId17" xr:uid="{0EA305E3-7628-4646-9C03-ED22D16C13D4}"/>
    <hyperlink ref="C67" r:id="rId18" xr:uid="{38C87067-857C-42B6-BE0F-1C33CF895DFC}"/>
    <hyperlink ref="C68" r:id="rId19" display="https://www.makitao.com.br/" xr:uid="{2DA05934-803F-47D9-B475-57ED39E84A41}"/>
    <hyperlink ref="C69" r:id="rId20" display="https://www.ferramentaskennedy.com.br/" xr:uid="{73514E64-A31F-4D9D-A401-C5FCC1A9EAA8}"/>
    <hyperlink ref="C74" r:id="rId21" xr:uid="{CC2C6150-44B5-4D94-A8D8-4644E5577941}"/>
    <hyperlink ref="C75" r:id="rId22" display="https://www.americanas.com.br/" xr:uid="{E84C292C-AC16-43A2-864C-43181A476521}"/>
    <hyperlink ref="C76" r:id="rId23" display="https://www.casasbahia.com.br/" xr:uid="{F046BA6E-548D-44F1-8F70-D47624E40129}"/>
    <hyperlink ref="C53" r:id="rId24" display="https://www.lojadomecanico.com.br/" xr:uid="{E1AE5B5A-CB6A-44E0-B10E-DCAD97BBFE5A}"/>
    <hyperlink ref="C54" r:id="rId25" xr:uid="{59B71602-BCE4-413C-A1B0-909E289233B3}"/>
    <hyperlink ref="C55" r:id="rId26" xr:uid="{423A272F-ABE4-4A74-A65D-AB4E3567EB62}"/>
    <hyperlink ref="C32" r:id="rId27" display="https://www.lojadomecanico.com.br/" xr:uid="{78F82ED6-A83A-4D3B-86E9-F2600EF1B4D0}"/>
    <hyperlink ref="C33" r:id="rId28" display="http://www.baudaeletronica.com.br/" xr:uid="{82805CEB-FFBE-49A2-A68A-3E811385156D}"/>
    <hyperlink ref="C34" r:id="rId29" xr:uid="{A88C037E-C752-49AC-AE7F-4399C4FA404A}"/>
    <hyperlink ref="C39" r:id="rId30" display="https://www.lojadomecanico.com.br/" xr:uid="{4831E1B2-88E4-4713-9073-CBDB81D2A55C}"/>
    <hyperlink ref="C40" r:id="rId31" display="http://www.baudaeletronica.com.br/" xr:uid="{89694EC0-1981-49A9-9A85-988CB818FF5D}"/>
    <hyperlink ref="C41" r:id="rId32" xr:uid="{20CCF495-C0D3-4D82-AC2C-B2B4BC88FF33}"/>
    <hyperlink ref="C46" r:id="rId33" display="https://www.lojadomecanico.com.br/" xr:uid="{3C984055-28BF-4CF8-8A5D-77DBCFCE1FF8}"/>
    <hyperlink ref="C47" r:id="rId34" xr:uid="{6ED50527-8850-4C95-9399-E895BED3BDBD}"/>
    <hyperlink ref="C48" r:id="rId35" xr:uid="{80ACB655-B146-456D-AB6B-E8C544F37CED}"/>
    <hyperlink ref="C158" r:id="rId36" xr:uid="{C5CDE6A8-3AE7-4166-896D-D423A1B474A1}"/>
    <hyperlink ref="C159" r:id="rId37" xr:uid="{7461290F-0812-4240-BE32-92A6413E1F46}"/>
    <hyperlink ref="C160" r:id="rId38" xr:uid="{4B1D3399-14A1-46FA-8367-7940D69137F8}"/>
    <hyperlink ref="C13" r:id="rId39" xr:uid="{AC437079-1DB4-41C4-BB14-BCC3ABEFD26E}"/>
    <hyperlink ref="C172" r:id="rId40" xr:uid="{A376B0A4-46B9-4A55-86A4-3692DBE45F94}"/>
    <hyperlink ref="C173" r:id="rId41" display="https://www.lojadomecanico.com.br/" xr:uid="{A9037A2C-751E-49F7-B6EF-2AF6213CD485}"/>
    <hyperlink ref="C174" r:id="rId42" xr:uid="{9A916A88-CFDC-4CC4-81E8-A18C5926AECC}"/>
    <hyperlink ref="C179" r:id="rId43" xr:uid="{6C868D2B-A8AF-42A9-8194-407CEE4A031A}"/>
    <hyperlink ref="C180" r:id="rId44" display="https://www.lojadomecanico.com.br/" xr:uid="{F94286B7-79B1-41BE-B3E7-99526329B2E6}"/>
    <hyperlink ref="C181" r:id="rId45" xr:uid="{9F2AC8C2-AF98-4912-BE7A-62A2D96EB0DC}"/>
    <hyperlink ref="C187" r:id="rId46" display="https://www.lojadomecanico.com.br/" xr:uid="{3465AC1D-6F1E-4229-ACC1-139B71A03371}"/>
    <hyperlink ref="C188" r:id="rId47" xr:uid="{4A675309-E462-4A83-B5F5-91837A581158}"/>
    <hyperlink ref="C186" r:id="rId48" xr:uid="{BC6BEB39-085F-43C5-AEB7-7BB0FC6DC4BF}"/>
    <hyperlink ref="C194" r:id="rId49" xr:uid="{533297E3-7922-4D0B-B1BD-CE0534DB0E4D}"/>
    <hyperlink ref="C195" r:id="rId50" display="https://www.lojadomecanico.com.br/" xr:uid="{3A98E653-E561-4D24-83D7-249C0913A0FC}"/>
    <hyperlink ref="C193" r:id="rId51" xr:uid="{E3D8763D-C008-4739-B8A8-3E7232936CC9}"/>
    <hyperlink ref="C202" r:id="rId52" display="https://www.lojadomecanico.com.br/" xr:uid="{9BAA9B05-B633-40C3-AA54-59B111719023}"/>
    <hyperlink ref="C200" r:id="rId53" xr:uid="{6CFB5B6E-8400-4703-90D1-4DD6ABE1E0A9}"/>
    <hyperlink ref="C201" r:id="rId54" xr:uid="{8EEB3EDB-6820-4BC8-8131-4EDF345E5B7D}"/>
    <hyperlink ref="C209" r:id="rId55" display="https://www.lojadomecanico.com.br/" xr:uid="{EC185474-0E96-4782-8EC0-BAAC92133333}"/>
    <hyperlink ref="C207" r:id="rId56" xr:uid="{C9162967-E137-4428-B337-6D91E657A8CB}"/>
    <hyperlink ref="C208" r:id="rId57" xr:uid="{95B44435-2A39-472E-B6E3-87E4BECB890E}"/>
    <hyperlink ref="C216" r:id="rId58" display="https://www.lojadomecanico.com.br/" xr:uid="{64525CAE-2D25-4E5A-A176-7C0942B2A842}"/>
    <hyperlink ref="C214" r:id="rId59" xr:uid="{63C38ADA-39E9-4D3C-BFF8-9F08C486EF36}"/>
    <hyperlink ref="C215" r:id="rId60" xr:uid="{49C8FFC6-43A8-4A45-8202-7B5BAF7B9D1C}"/>
    <hyperlink ref="C223" r:id="rId61" xr:uid="{E916E684-37B2-4070-8A9A-6C2C827241F1}"/>
    <hyperlink ref="C222" r:id="rId62" xr:uid="{8889F06C-4666-4ED5-BD3B-931B5F4AEC26}"/>
    <hyperlink ref="C221" r:id="rId63" xr:uid="{5B162EE4-4EC5-472B-BEC1-E839DB091AA8}"/>
    <hyperlink ref="C228" r:id="rId64" display="https://www.lojadomecanico.com.br/" xr:uid="{A34D239B-4407-4217-B99E-3227E978BBC4}"/>
    <hyperlink ref="C229" r:id="rId65" xr:uid="{C7C21C61-E91D-499D-BC50-A9A7F106D781}"/>
    <hyperlink ref="C230" r:id="rId66" xr:uid="{A6CA6F58-383E-4C0D-B60A-243516DB4ACE}"/>
    <hyperlink ref="C102" r:id="rId67" xr:uid="{BB655A9E-35D0-4A89-8993-F8932DD2B12A}"/>
    <hyperlink ref="C103" r:id="rId68" xr:uid="{261C0EB3-FE0A-408A-B9A8-0233FD9E4BC7}"/>
    <hyperlink ref="C104" r:id="rId69" xr:uid="{A3447DC9-2F45-496D-A8B1-5D1666804A2B}"/>
    <hyperlink ref="C109" r:id="rId70" xr:uid="{E987EBD7-138A-4D15-B028-1E5EE98C0E9B}"/>
    <hyperlink ref="C110" r:id="rId71" xr:uid="{094D333E-C5CA-4E0E-A1AD-45D44B350C37}"/>
    <hyperlink ref="C111" r:id="rId72" xr:uid="{2B28869E-15A5-472D-B13F-B44B13BADC89}"/>
    <hyperlink ref="C116" r:id="rId73" xr:uid="{1EFE0F77-6425-4565-A028-F544CF559707}"/>
    <hyperlink ref="C117" r:id="rId74" xr:uid="{31E7040B-CBBE-4257-9307-CA288D6174E8}"/>
    <hyperlink ref="C118" r:id="rId75" xr:uid="{A50A1A86-CA94-44E0-9E11-5E19B40726B7}"/>
    <hyperlink ref="C130" r:id="rId76" xr:uid="{50FC72B1-8237-458B-892D-A90D8A540BB0}"/>
    <hyperlink ref="C131" r:id="rId77" xr:uid="{8181427D-16CE-441E-BA94-12E2E6219E28}"/>
    <hyperlink ref="C132" r:id="rId78" xr:uid="{98BB377F-E115-4217-936A-BD66C784477D}"/>
    <hyperlink ref="C137" r:id="rId79" xr:uid="{090043CE-FAD0-4853-AFD3-0A85610677ED}"/>
    <hyperlink ref="C138" r:id="rId80" xr:uid="{6A4AA5E5-44E7-4768-A55C-7295C63CC56B}"/>
    <hyperlink ref="C139" r:id="rId81" xr:uid="{CF550387-8775-4256-850A-F6BE28CC7F13}"/>
    <hyperlink ref="C144" r:id="rId82" xr:uid="{8073DC21-60BD-4E23-9789-4A27A1EF4569}"/>
    <hyperlink ref="C145" r:id="rId83" xr:uid="{9DD02E14-830F-4E30-81CD-5B7FF7CF0D7E}"/>
    <hyperlink ref="C146" r:id="rId84" xr:uid="{6EC63748-A55D-47CF-83BC-35A7F3026F66}"/>
    <hyperlink ref="C11" r:id="rId85" xr:uid="{26A0630C-5D12-4387-B7EB-3C42D9D45384}"/>
    <hyperlink ref="C264" r:id="rId86" display="https://www.magazineluiza.com.br/soprador-termico-20-2000-watts-220-volts-3-estagios-stv2000n-vonder/p/7356823/fs/fsps/?&amp;1=1&amp;seller_id=guimepa&amp;&amp;utm_source=google&amp;utm_medium=pla&amp;utm_campaign=&amp;partner_id=54222&amp;gclid=CjwKCAjwrvv3BRAJEiwAhwOdM6_kSrCw29_zJMOswiGwsYKtAhCSO3Te_99ky76tOFw5icfnm9DISBoCzK0QAvD_BwE" xr:uid="{7F09867B-D670-4FC7-9A66-19813A40279B}"/>
    <hyperlink ref="C265" r:id="rId87" display="https://www.palaciodasferramentas.com.br/produto/5660/ferramentas-eletricas/sopradores-termicos/soprador-termico-2000w-stv2000n-vonder/?campaign_id=1&amp;campaign_source_id=3&amp;campaign_source=gshopping&amp;utm_source=google%20shopping&amp;utm_medium=cpc&amp;utm_campaign=google%20shopping&amp;gclid=CjwKCAjwrvv3BRAJEiwAhwOdMzNtxbWJgZsmsQXvJbvNlMTqHGzP-Q_2kPjwnGn7atlOZg3LY211NRoC70cQAvD_BwE" xr:uid="{00D3E0E0-BBC2-4FBF-BAA1-BD78BBD84F06}"/>
    <hyperlink ref="C270" r:id="rId88" xr:uid="{A8498321-57AA-41D8-98B8-EBEB3910E6B5}"/>
    <hyperlink ref="C271" r:id="rId89" display="https://www.magazineluiza.com.br/jogo-de-alicates-3-pecas-vde-h-isolados-s8003h-gedore/p/gg0a9kg362/fs/alun/?&amp;1=1&amp;seller_id=anhangueraferramentas&amp;&amp;utm_source=google&amp;utm_medium=pla&amp;utm_campaign=&amp;partner_id=54222&amp;gclid=Cj0KCQjw0YD4BRD2ARIsAHwmKVm1KY5IvdU6q6kv9ur2jCFX-JADPuw7oeBfHECKUr5PZjdAn4OPYmQaArUcEALw_wcB" xr:uid="{49612CEF-D362-491D-BDB2-7D91F88C6F90}"/>
    <hyperlink ref="C272" r:id="rId90" xr:uid="{C4656A96-B8CC-44F6-BE8C-FABF661C218B}"/>
    <hyperlink ref="C277" r:id="rId91" xr:uid="{AA3834D9-4DFE-4CE0-9716-5C6B8919D120}"/>
    <hyperlink ref="C278" r:id="rId92" xr:uid="{3981EFFC-3754-4065-AE96-506FC4CECE3D}"/>
    <hyperlink ref="C279" r:id="rId93" xr:uid="{8BEF4869-0540-4E8D-8C00-EC6CD688F834}"/>
    <hyperlink ref="C284" r:id="rId94" display="https://www.americanas.com.br/produto/30512314/solda-50x50-com-fluxo-500-gr-carretel-amarelo-diametro-1-5-mm?pfm_carac=Carretel%20de%20Solda%2050x50%20Amarelo%20Fio%20com%20Fluxo%20500G%20X%202%2C5MM%20Cobix&amp;pfm_index=1&amp;pfm_page=search&amp;pfm_pos=grid&amp;pfm_type=search_page" xr:uid="{BEB8BD69-7D9C-48A2-97E3-A50986F9E51E}"/>
    <hyperlink ref="C286" r:id="rId95" xr:uid="{18FCA4A1-404A-4714-A7D4-15BAB6369286}"/>
    <hyperlink ref="C285" r:id="rId96" xr:uid="{B9F9DCF9-3EAC-42B3-81D2-3D2213BFDCE7}"/>
    <hyperlink ref="C291" r:id="rId97" xr:uid="{F415C690-6402-4209-8B0E-90DD89B875D6}"/>
    <hyperlink ref="C292" r:id="rId98" xr:uid="{BABD7FE7-F3F9-43FD-AABA-79BC16FF01EA}"/>
    <hyperlink ref="C293" r:id="rId99" xr:uid="{D5978193-67A0-4D13-AA63-F75C84A95E0B}"/>
    <hyperlink ref="C298" r:id="rId100" xr:uid="{89036F86-E9BC-4A01-A9D9-337778ED5D61}"/>
    <hyperlink ref="C299" r:id="rId101" display="https://www.shoptime.com.br/produto/212404322?opn=GOOGLEXML&amp;sellerid=10428528000110&amp;epar=bp_pl_00_go_pap_todas_geral_gmv&amp;WT.srch=1&amp;acc=a76c8289649a0bef0524c56c85e71570&amp;i=5d7bf82949f937f6250f855b&amp;o=5d6e6b196c28a3cb50908d5b&amp;gclid=Cj0KCQjw0YD4BRD2ARIsAHwmKVkxec3PFOiaYznn5In8z2Rv3bNMjUP9-hmM-KqOxe5TJHTH1n_zHWsaAnNkEALw_wcB" xr:uid="{D7274B08-0594-442E-B439-345CCF78283B}"/>
    <hyperlink ref="C300" r:id="rId102" display="https://www.magazineluiza.com.br/lupa-com-luz-lente-de-vidro-75mm-a-pilha-na-caixa-western/p/kb98gd7jak/pa/pmes/?&amp;1=1&amp;seller_id=cardosoutilidades&amp;&amp;utm_source=google&amp;utm_medium=pla&amp;utm_campaign=&amp;partner_id=54222&amp;gclid=Cj0KCQjw0YD4BRD2ARIsAHwmKVkU09oQmWIL6Wp997_-2xQxBRhVoxghvSfhqGzBRxMne5B-2SDQP0EaAkBLEALw_wcB" xr:uid="{DD965BBB-9F06-400E-A8BD-B9AD220A00B6}"/>
    <hyperlink ref="C249" r:id="rId103" xr:uid="{AA9C2E7E-9287-4617-A60E-50D23FD198B4}"/>
    <hyperlink ref="C250" r:id="rId104" xr:uid="{D76FE817-AB14-4E5D-82F6-E228453296C3}"/>
    <hyperlink ref="C251" r:id="rId105" display="https://www.americanas.com.br/produto/197537716/toalha-industrial-alklin-29x29?WT.srch=1&amp;acc=e789ea56094489dffd798f86ff51c7a9&amp;epar=bp_pl_00_go_cmb_todas_geral_gmv&amp;gclid=Cj0KCQjw0YD4BRD2ARIsAHwmKVkVbJs_DzcdKvvAsGB1BO6Dw6N--OIVGX7p2HUYhseBmLSoqaCNMXkaAqxUEALw_wcB&amp;i=5d712b5a49f937f6250d9a26&amp;o=5d685a0c6c28a3cb50891d47&amp;opn=YSMESP&amp;sellerid=31690365000623" xr:uid="{BD31A680-F29A-4336-BDF7-D3CE44013050}"/>
    <hyperlink ref="C305" r:id="rId106" display="https://www.americanas.com.br/produto/179635523/computador-brx-i3-530-com-monitor-led-15-4-4gb-500gb-win-10-pro-original?WT.srch=1&amp;acc=e789ea56094489dffd798f86ff51c7a9&amp;epar=bp_pl_00_go_inf_notebooks_todas_geral_gmv&amp;gclid=Cj0KCQjw0YD4BRD2ARIsAHwmKVmEmifnWPYQ7J2nkVnSNfkbLy3fjogSHBWHQv5WQ34Jf-ZRhACRlVgaAnLrEALw_wcB&amp;i=5a0fb02aeec3dfb1f8bfc028&amp;o=5d630f596c28a3cb508133db&amp;opn=YSMESP&amp;sellerid=8309461000152" xr:uid="{73160AC6-7DC9-4495-BD99-6BB11FC3D885}"/>
    <hyperlink ref="C306" r:id="rId107" xr:uid="{EEBAC1AA-B10C-48AD-A5DE-7F5A93B07982}"/>
    <hyperlink ref="C307" r:id="rId108" display="https://www.amazon.com.br/Completo-Intel-Monitor-Teclado-Mouse/dp/B087XB5LS7/ref=pd_lpo_147_t_1/137-5710753-5711520?_encoding=UTF8&amp;pd_rd_i=B087XB5LS7&amp;pd_rd_r=54a1a875-b34f-4cfb-bcb5-d055e2e59f33&amp;pd_rd_w=kJj1d&amp;pd_rd_wg=RFGcE&amp;pf_rd_p=e7e26e7d-6256-4aae-92f9-7ffa337ed626&amp;pf_rd_r=P559ME334F6KTQ26Q88F&amp;psc=1&amp;refRID=P559ME334F6KTQ26Q88F" xr:uid="{750732BD-DEAB-49D4-8611-DE410E422C4A}"/>
    <hyperlink ref="C312" r:id="rId109" display="https://www.marabraz.com.br/mesa-para-computador-miranda-politorno-branco--00011730002.html?utm_term=Mesas%20para%20computador&amp;utm_source=google&amp;utm_source=google&amp;utm_medium=cpc&amp;utm_campaign=1689652075&amp;gclid=Cj0KCQjw0YD4BRD2ARIsAHwmKVl1wp8rMRakRBIpAIg_5wvW0_EV78Iu3tzTAiyNFtXOAY66TR20H2AaAgseEALw_wcB" xr:uid="{6696D787-0B31-4639-A031-CD67591C45D3}"/>
    <hyperlink ref="C313" r:id="rId110" xr:uid="{58A3D662-010E-4543-BD22-C9F86A028538}"/>
    <hyperlink ref="C314" r:id="rId111" xr:uid="{93EE7AA0-ECFB-4821-8515-3C4007CE8D51}"/>
    <hyperlink ref="C151" r:id="rId112" xr:uid="{BD0757C2-2A25-42CB-934E-0C86820A46BB}"/>
    <hyperlink ref="C152" r:id="rId113" xr:uid="{79585334-FA9D-47C5-996E-821FCED8D92F}"/>
    <hyperlink ref="C153" r:id="rId114" xr:uid="{8D9E6FE3-6AEF-4756-B739-D27AA2C99EEC}"/>
    <hyperlink ref="C256" r:id="rId115" xr:uid="{314E57F1-9DF1-4050-AD50-154E89C1540A}"/>
    <hyperlink ref="C257" r:id="rId116" xr:uid="{78D77703-7EA4-49F8-BA45-CEE3E2AB298F}"/>
    <hyperlink ref="C258" r:id="rId117" xr:uid="{AEC25D47-D450-4A44-8F95-D95F94A04CB0}"/>
    <hyperlink ref="C235" r:id="rId118" xr:uid="{0476F72D-D190-4226-9E1A-449EA57844A2}"/>
    <hyperlink ref="C236" r:id="rId119" xr:uid="{A651EABE-9217-46BA-A0E9-CA213381D261}"/>
    <hyperlink ref="C237" r:id="rId120" xr:uid="{EFCB8F69-4463-4693-994A-5595B194468F}"/>
    <hyperlink ref="C242" r:id="rId121" display="https://www.americanas.com.br/produto/23536886/bateria-estacionaria-vrla-agm-getpower-12v-45ah-gp12-45?WT.srch=1&amp;acc=e789ea56094489dffd798f86ff51c7a9&amp;epar=bp_pl_00_go_am_todas_geral_gmv&amp;gclid=CjwKCAjwjLD4BRAiEiwAg5NBFn4lraiEzCYjN_60rIxPhUOWqPqDwaAACsTiQNmsYw5U0Gzw4OIcLRoCqEYQAvD_BwE&amp;i=578aa3d6eec3dfb1f80dbd39&amp;o=591b6c94eec3dfb1f898a13a&amp;opn=YSMESP&amp;sellerid=8827664000130" xr:uid="{69B3270E-461E-4A58-A474-260575B9CAD2}"/>
    <hyperlink ref="C243" r:id="rId122" xr:uid="{5B62FB76-420E-42B5-AD79-7BC168E9DF7A}"/>
    <hyperlink ref="C244" r:id="rId123" xr:uid="{9A3E6CDE-9214-46AA-8A7C-04246F1F902C}"/>
    <hyperlink ref="C621" r:id="rId124" xr:uid="{8C6F1803-AB3B-4967-82CE-D9A9FEAFEF85}"/>
    <hyperlink ref="C617" r:id="rId125" xr:uid="{6540AA14-9838-45F7-B6B6-DFE0B38612E7}"/>
    <hyperlink ref="C618" r:id="rId126" xr:uid="{749415D9-8C71-464D-9A1C-1F0A95218874}"/>
    <hyperlink ref="C616" r:id="rId127" location="info-section" xr:uid="{A6A80F06-03C7-4289-88A8-59AA213294F4}"/>
    <hyperlink ref="C321" r:id="rId128" xr:uid="{BC26436F-6306-4973-8A98-EBB7B2D16270}"/>
    <hyperlink ref="C328" r:id="rId129" xr:uid="{66429563-9125-4253-AFB8-75770A13C7CC}"/>
    <hyperlink ref="C336" r:id="rId130" xr:uid="{A3BFDBB9-2518-4AAF-ABD2-CAF8DB63E443}"/>
    <hyperlink ref="C343" r:id="rId131" xr:uid="{9E4AB78F-9AFE-408D-9DB3-C0ADC1576327}"/>
    <hyperlink ref="C350" r:id="rId132" xr:uid="{FFEC1A9B-21FF-4F61-9D81-8844F4DCACB2}"/>
    <hyperlink ref="C357" r:id="rId133" xr:uid="{4D00B5B6-FFB7-4F5D-951B-C082005AA916}"/>
    <hyperlink ref="C364" r:id="rId134" xr:uid="{E00CF219-0F85-42CB-8EAE-33D92C3F6D79}"/>
    <hyperlink ref="C371" r:id="rId135" xr:uid="{0E94B67B-CF4B-4358-9196-08517F831E07}"/>
    <hyperlink ref="C385" r:id="rId136" xr:uid="{D92833FF-7605-41F0-9EEF-932F54EB7467}"/>
    <hyperlink ref="C392" r:id="rId137" xr:uid="{B6059B96-22E3-4C7F-8297-0FECB33A212E}"/>
    <hyperlink ref="C400" r:id="rId138" xr:uid="{5FDE228C-F49F-443B-9EF3-76159CF97302}"/>
    <hyperlink ref="C575" r:id="rId139" xr:uid="{2AECD63F-D30D-4EDE-B95D-D645372A2CDB}"/>
    <hyperlink ref="C533" r:id="rId140" xr:uid="{9FA49B12-46EF-42FF-87A2-4C127EC59600}"/>
    <hyperlink ref="C526" r:id="rId141" display="https://www.viewtech.ind.br/catalog/product/view/id/1401/s/fusivel-nh-ultra-rapido-ar-250a-negrini-nh-2-250-500-ur/?utm_source=&amp;utm_medium=&amp;utm_campaign=&amp;utm_term=&amp;utm_content=&amp;gclid=CjwKCAjwr7X4BRA4EiwAUXjbt6LHo5jI9PiX-6Ef-NRwKEXtP3HN80Vcw-V-W-NBV9UGoirbBvGu8RoCDfoQAvD_BwE" xr:uid="{0BF454CF-B635-4ECB-A6E6-1874EF4E743B}"/>
    <hyperlink ref="C519" r:id="rId142" xr:uid="{8BBD20E2-ACC2-43FA-A4F9-DBBD0D8B21AF}"/>
    <hyperlink ref="C512" r:id="rId143" xr:uid="{81D290F8-089B-4827-B42C-F0E1CB827EB5}"/>
    <hyperlink ref="C561" r:id="rId144" xr:uid="{69765AFB-F46A-46AA-94A3-86E35BC5A843}"/>
    <hyperlink ref="C554" r:id="rId145" xr:uid="{C61067F0-9740-4DAF-8AEE-FF23AAEBCF38}"/>
    <hyperlink ref="C540" r:id="rId146" xr:uid="{45E234B7-5B6C-4FDD-A605-29035B4235D3}"/>
    <hyperlink ref="C547" r:id="rId147" xr:uid="{AA1DD706-A11C-40ED-9522-2A0160E0E485}"/>
    <hyperlink ref="C548" r:id="rId148" xr:uid="{01F493EA-409C-4BB7-9E31-D45A3D9CE144}"/>
  </hyperlinks>
  <pageMargins left="0.51181102362204722" right="0.51181102362204722" top="0.78740157480314965" bottom="0.78740157480314965" header="0.31496062992125984" footer="0.31496062992125984"/>
  <pageSetup paperSize="9" scale="70" orientation="landscape" horizontalDpi="4294967293" verticalDpi="4294967293" r:id="rId1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13</vt:i4>
      </vt:variant>
    </vt:vector>
  </HeadingPairs>
  <TitlesOfParts>
    <vt:vector size="24" baseType="lpstr">
      <vt:lpstr>CAPA</vt:lpstr>
      <vt:lpstr>SINTETICO</vt:lpstr>
      <vt:lpstr>CRONOGRAMA</vt:lpstr>
      <vt:lpstr>COMPOSICAO</vt:lpstr>
      <vt:lpstr>SUBCOMP</vt:lpstr>
      <vt:lpstr>4_AUX_RAT</vt:lpstr>
      <vt:lpstr>SINAPI</vt:lpstr>
      <vt:lpstr>PECAS</vt:lpstr>
      <vt:lpstr>PESQUISAS</vt:lpstr>
      <vt:lpstr>05_BDI</vt:lpstr>
      <vt:lpstr>06_ENCARGOS</vt:lpstr>
      <vt:lpstr>'05_BDI'!Area_de_impressao</vt:lpstr>
      <vt:lpstr>'4_AUX_RAT'!Area_de_impressao</vt:lpstr>
      <vt:lpstr>CAPA!Area_de_impressao</vt:lpstr>
      <vt:lpstr>COMPOSICAO!Area_de_impressao</vt:lpstr>
      <vt:lpstr>CRONOGRAMA!Area_de_impressao</vt:lpstr>
      <vt:lpstr>PESQUISAS!Area_de_impressao</vt:lpstr>
      <vt:lpstr>SINAPI!Area_de_impressao</vt:lpstr>
      <vt:lpstr>SINTETICO!Area_de_impressao</vt:lpstr>
      <vt:lpstr>SUBCOMP!Area_de_impressao</vt:lpstr>
      <vt:lpstr>BDI_MAT</vt:lpstr>
      <vt:lpstr>BDI_MDO</vt:lpstr>
      <vt:lpstr>PESQUISAS!Titulos_de_impressao</vt:lpstr>
      <vt:lpstr>SINAPI!Titulos_de_impressao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2020-07-04T12:57:27Z</dcterms:created>
  <dcterms:modified xsi:type="dcterms:W3CDTF">2021-03-08T17:27:05Z</dcterms:modified>
</cp:coreProperties>
</file>