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G:\SLC\2 - SEÇÃO DE SUPORTE ÀS CONTRATAÇÕES\5 - PLANILHAS\NPA - Novas Planilhas para Acompanhamento\PA 09959-2017 - MANUTENÇÃO PREDIAL\01 - Planilhas - Estimativa de Custos\"/>
    </mc:Choice>
  </mc:AlternateContent>
  <bookViews>
    <workbookView xWindow="0" yWindow="0" windowWidth="16380" windowHeight="8190" tabRatio="848" firstSheet="2" activeTab="14"/>
  </bookViews>
  <sheets>
    <sheet name="BC e Índices" sheetId="10" state="hidden" r:id="rId1"/>
    <sheet name="Instruções de Preenchimento" sheetId="25" r:id="rId2"/>
    <sheet name="Coordenador" sheetId="12" r:id="rId3"/>
    <sheet name="Eletricista" sheetId="14" state="hidden" r:id="rId4"/>
    <sheet name="Eletricista CFTV" sheetId="15" state="hidden" r:id="rId5"/>
    <sheet name="Bombeiro Hidráulico" sheetId="16" state="hidden" r:id="rId6"/>
    <sheet name="Técnico em Manut. Geral" sheetId="17" state="hidden" r:id="rId7"/>
    <sheet name="Auxiliar. Serv. Geral" sheetId="18" state="hidden" r:id="rId8"/>
    <sheet name="Eletrotecnico" sheetId="19" r:id="rId9"/>
    <sheet name="Eletricista " sheetId="20" r:id="rId10"/>
    <sheet name="Bombeiro" sheetId="21" r:id="rId11"/>
    <sheet name="Técnico em Manutenção Geral" sheetId="22" r:id="rId12"/>
    <sheet name="Auxiliar de Serviços Gerais" sheetId="23" r:id="rId13"/>
    <sheet name="Quadro Resumo" sheetId="8" r:id="rId14"/>
    <sheet name="Memória de Cálculo" sheetId="11" r:id="rId15"/>
  </sheets>
  <definedNames>
    <definedName name="_xlnm.Print_Area" localSheetId="12">'Auxiliar de Serviços Gerais'!$A$1:$J$143</definedName>
    <definedName name="_xlnm.Print_Area" localSheetId="10">Bombeiro!$A$1:$J$150</definedName>
    <definedName name="_xlnm.Print_Area" localSheetId="2">Coordenador!$A$1:$J$150</definedName>
    <definedName name="_xlnm.Print_Area" localSheetId="9">'Eletricista '!$A$1:$J$150</definedName>
    <definedName name="_xlnm.Print_Area" localSheetId="8">Eletrotecnico!$A$1:$J$150</definedName>
    <definedName name="_xlnm.Print_Area" localSheetId="1">'Instruções de Preenchimento'!$A$1:$C$32</definedName>
    <definedName name="_xlnm.Print_Area" localSheetId="14">'Memória de Cálculo'!$A$1:$J$130</definedName>
    <definedName name="_xlnm.Print_Area" localSheetId="13">'Quadro Resumo'!$A$1:$J$19</definedName>
    <definedName name="_xlnm.Print_Area" localSheetId="11">'Técnico em Manutenção Geral'!$A$1:$J$143</definedName>
  </definedNames>
  <calcPr calcId="171027"/>
  <extLst>
    <ext xmlns:loext="http://schemas.libreoffice.org/" uri="{7626C862-2A13-11E5-B345-FEFF819CDC9F}">
      <loext:extCalcPr stringRefSyntax="ExcelA1"/>
    </ext>
  </extLst>
</workbook>
</file>

<file path=xl/calcChain.xml><?xml version="1.0" encoding="utf-8"?>
<calcChain xmlns="http://schemas.openxmlformats.org/spreadsheetml/2006/main">
  <c r="I20" i="20" l="1"/>
  <c r="Q34" i="20" l="1"/>
  <c r="S34" i="20" s="1"/>
  <c r="Q31" i="20"/>
  <c r="S31" i="20" s="1"/>
  <c r="J45" i="11" l="1"/>
  <c r="J61" i="11"/>
  <c r="J77" i="11"/>
  <c r="J93" i="11"/>
  <c r="J109" i="11"/>
  <c r="J125" i="11"/>
  <c r="I33" i="11"/>
  <c r="J33" i="11" s="1"/>
  <c r="I34" i="11"/>
  <c r="J34" i="11" s="1"/>
  <c r="I35" i="11"/>
  <c r="J35" i="11" s="1"/>
  <c r="I36" i="11"/>
  <c r="J36" i="11" s="1"/>
  <c r="I37" i="11"/>
  <c r="J37" i="11" s="1"/>
  <c r="I38" i="11"/>
  <c r="J38" i="11" s="1"/>
  <c r="I39" i="11"/>
  <c r="J39" i="11" s="1"/>
  <c r="I40" i="11"/>
  <c r="J40" i="11" s="1"/>
  <c r="I41" i="11"/>
  <c r="J41" i="11" s="1"/>
  <c r="I42" i="11"/>
  <c r="J42" i="11" s="1"/>
  <c r="I43" i="11"/>
  <c r="J43" i="11" s="1"/>
  <c r="I44" i="11"/>
  <c r="J44" i="11" s="1"/>
  <c r="I45" i="11"/>
  <c r="I46" i="11"/>
  <c r="J46" i="11" s="1"/>
  <c r="I47" i="11"/>
  <c r="J47" i="11" s="1"/>
  <c r="I48" i="11"/>
  <c r="J48" i="11" s="1"/>
  <c r="I49" i="11"/>
  <c r="J49" i="11" s="1"/>
  <c r="I50" i="11"/>
  <c r="J50" i="11" s="1"/>
  <c r="I51" i="11"/>
  <c r="J51" i="11" s="1"/>
  <c r="I52" i="11"/>
  <c r="J52" i="11" s="1"/>
  <c r="I53" i="11"/>
  <c r="J53" i="11" s="1"/>
  <c r="I54" i="11"/>
  <c r="J54" i="11" s="1"/>
  <c r="I55" i="11"/>
  <c r="J55" i="11" s="1"/>
  <c r="I56" i="11"/>
  <c r="J56" i="11" s="1"/>
  <c r="I57" i="11"/>
  <c r="J57" i="11" s="1"/>
  <c r="I58" i="11"/>
  <c r="J58" i="11" s="1"/>
  <c r="I59" i="11"/>
  <c r="J59" i="11" s="1"/>
  <c r="I60" i="11"/>
  <c r="J60" i="11" s="1"/>
  <c r="I61" i="11"/>
  <c r="I62" i="11"/>
  <c r="J62" i="11" s="1"/>
  <c r="I63" i="11"/>
  <c r="J63" i="11" s="1"/>
  <c r="I64" i="11"/>
  <c r="J64" i="11" s="1"/>
  <c r="I65" i="11"/>
  <c r="J65" i="11" s="1"/>
  <c r="I66" i="11"/>
  <c r="J66" i="11" s="1"/>
  <c r="I67" i="11"/>
  <c r="J67" i="11" s="1"/>
  <c r="I68" i="11"/>
  <c r="J68" i="11" s="1"/>
  <c r="I69" i="11"/>
  <c r="J69" i="11" s="1"/>
  <c r="I70" i="11"/>
  <c r="J70" i="11" s="1"/>
  <c r="I71" i="11"/>
  <c r="J71" i="11" s="1"/>
  <c r="I72" i="11"/>
  <c r="J72" i="11" s="1"/>
  <c r="I73" i="11"/>
  <c r="J73" i="11" s="1"/>
  <c r="I74" i="11"/>
  <c r="J74" i="11" s="1"/>
  <c r="I75" i="11"/>
  <c r="J75" i="11" s="1"/>
  <c r="I76" i="11"/>
  <c r="J76" i="11" s="1"/>
  <c r="I77" i="11"/>
  <c r="I78" i="11"/>
  <c r="J78" i="11" s="1"/>
  <c r="I79" i="11"/>
  <c r="J79" i="11" s="1"/>
  <c r="I80" i="11"/>
  <c r="J80" i="11" s="1"/>
  <c r="I81" i="11"/>
  <c r="J81" i="11" s="1"/>
  <c r="I82" i="11"/>
  <c r="J82" i="11" s="1"/>
  <c r="I83" i="11"/>
  <c r="J83" i="11" s="1"/>
  <c r="I84" i="11"/>
  <c r="J84" i="11" s="1"/>
  <c r="I85" i="11"/>
  <c r="J85" i="11" s="1"/>
  <c r="I86" i="11"/>
  <c r="J86" i="11" s="1"/>
  <c r="I87" i="11"/>
  <c r="J87" i="11" s="1"/>
  <c r="I88" i="11"/>
  <c r="J88" i="11" s="1"/>
  <c r="I89" i="11"/>
  <c r="J89" i="11" s="1"/>
  <c r="I90" i="11"/>
  <c r="J90" i="11" s="1"/>
  <c r="I91" i="11"/>
  <c r="J91" i="11" s="1"/>
  <c r="I92" i="11"/>
  <c r="J92" i="11" s="1"/>
  <c r="I93" i="11"/>
  <c r="I94" i="11"/>
  <c r="J94" i="11" s="1"/>
  <c r="I95" i="11"/>
  <c r="J95" i="11" s="1"/>
  <c r="I96" i="11"/>
  <c r="J96" i="11" s="1"/>
  <c r="I97" i="11"/>
  <c r="J97" i="11" s="1"/>
  <c r="I98" i="11"/>
  <c r="J98" i="11" s="1"/>
  <c r="I99" i="11"/>
  <c r="J99" i="11" s="1"/>
  <c r="I100" i="11"/>
  <c r="J100" i="11" s="1"/>
  <c r="I101" i="11"/>
  <c r="J101" i="11" s="1"/>
  <c r="I102" i="11"/>
  <c r="J102" i="11" s="1"/>
  <c r="I103" i="11"/>
  <c r="J103" i="11" s="1"/>
  <c r="I104" i="11"/>
  <c r="J104" i="11" s="1"/>
  <c r="I105" i="11"/>
  <c r="J105" i="11" s="1"/>
  <c r="I106" i="11"/>
  <c r="J106" i="11" s="1"/>
  <c r="I107" i="11"/>
  <c r="J107" i="11" s="1"/>
  <c r="I108" i="11"/>
  <c r="J108" i="11" s="1"/>
  <c r="I109" i="11"/>
  <c r="I110" i="11"/>
  <c r="J110" i="11" s="1"/>
  <c r="I111" i="11"/>
  <c r="J111" i="11" s="1"/>
  <c r="I112" i="11"/>
  <c r="J112" i="11" s="1"/>
  <c r="I113" i="11"/>
  <c r="J113" i="11" s="1"/>
  <c r="I114" i="11"/>
  <c r="J114" i="11" s="1"/>
  <c r="I115" i="11"/>
  <c r="J115" i="11" s="1"/>
  <c r="I116" i="11"/>
  <c r="J116" i="11" s="1"/>
  <c r="I117" i="11"/>
  <c r="J117" i="11" s="1"/>
  <c r="I118" i="11"/>
  <c r="J118" i="11" s="1"/>
  <c r="I119" i="11"/>
  <c r="J119" i="11" s="1"/>
  <c r="I120" i="11"/>
  <c r="J120" i="11" s="1"/>
  <c r="I121" i="11"/>
  <c r="J121" i="11" s="1"/>
  <c r="I122" i="11"/>
  <c r="J122" i="11" s="1"/>
  <c r="I123" i="11"/>
  <c r="J123" i="11" s="1"/>
  <c r="I124" i="11"/>
  <c r="J124" i="11" s="1"/>
  <c r="I125" i="11"/>
  <c r="I126" i="11"/>
  <c r="J126" i="11" s="1"/>
  <c r="I32" i="11"/>
  <c r="I127" i="11" s="1"/>
  <c r="J32" i="11" l="1"/>
  <c r="J127" i="11" s="1"/>
  <c r="Q34" i="19"/>
  <c r="S34" i="19" s="1"/>
  <c r="I138" i="20" l="1"/>
  <c r="I27" i="11" l="1"/>
  <c r="J27" i="11" s="1"/>
  <c r="I26" i="11"/>
  <c r="J26" i="11" s="1"/>
  <c r="I25" i="11"/>
  <c r="J25" i="11" s="1"/>
  <c r="I24" i="11"/>
  <c r="J24" i="11" s="1"/>
  <c r="I23" i="11"/>
  <c r="J23" i="11" s="1"/>
  <c r="I19" i="11"/>
  <c r="J19" i="11" s="1"/>
  <c r="I18" i="11"/>
  <c r="J18" i="11" s="1"/>
  <c r="I17" i="11"/>
  <c r="J17" i="11" s="1"/>
  <c r="I16" i="11"/>
  <c r="J16" i="11" s="1"/>
  <c r="I15" i="11"/>
  <c r="J15" i="11" s="1"/>
  <c r="J20" i="11" l="1"/>
  <c r="I40" i="22" s="1"/>
  <c r="J28" i="11"/>
  <c r="I40" i="23" l="1"/>
  <c r="I40" i="20"/>
  <c r="I40" i="19"/>
  <c r="I40" i="21"/>
  <c r="D12" i="8"/>
  <c r="D11" i="8"/>
  <c r="D10" i="8"/>
  <c r="D9" i="8"/>
  <c r="D8" i="8"/>
  <c r="D7" i="8"/>
  <c r="I138" i="23"/>
  <c r="H123" i="23"/>
  <c r="H94" i="23"/>
  <c r="H80" i="23"/>
  <c r="H63" i="23"/>
  <c r="H83" i="23" s="1"/>
  <c r="Q34" i="23"/>
  <c r="S34" i="23" s="1"/>
  <c r="I32" i="23" s="1"/>
  <c r="I20" i="23"/>
  <c r="Q31" i="23" s="1"/>
  <c r="I138" i="22"/>
  <c r="H123" i="22"/>
  <c r="H94" i="22"/>
  <c r="H80" i="22"/>
  <c r="H63" i="22"/>
  <c r="H75" i="22" s="1"/>
  <c r="Q34" i="22"/>
  <c r="S34" i="22" s="1"/>
  <c r="I32" i="22" s="1"/>
  <c r="I20" i="22"/>
  <c r="Q31" i="22" s="1"/>
  <c r="I138" i="21"/>
  <c r="H123" i="21"/>
  <c r="H94" i="21"/>
  <c r="H80" i="21"/>
  <c r="H63" i="21"/>
  <c r="Q34" i="21"/>
  <c r="S34" i="21" s="1"/>
  <c r="I32" i="21" s="1"/>
  <c r="I20" i="21"/>
  <c r="H123" i="20"/>
  <c r="H94" i="20"/>
  <c r="H80" i="20"/>
  <c r="H63" i="20"/>
  <c r="H75" i="20" s="1"/>
  <c r="I32" i="20"/>
  <c r="I23" i="20"/>
  <c r="I138" i="19"/>
  <c r="H123" i="19"/>
  <c r="H94" i="19"/>
  <c r="H80" i="19"/>
  <c r="H63" i="19"/>
  <c r="H75" i="19" s="1"/>
  <c r="I32" i="19"/>
  <c r="I20" i="19"/>
  <c r="I20" i="12"/>
  <c r="Q31" i="12" s="1"/>
  <c r="H70" i="19" l="1"/>
  <c r="H70" i="20"/>
  <c r="H95" i="21"/>
  <c r="H83" i="19"/>
  <c r="H70" i="21"/>
  <c r="I25" i="22"/>
  <c r="I21" i="23"/>
  <c r="H83" i="21"/>
  <c r="H75" i="21"/>
  <c r="I22" i="23"/>
  <c r="H95" i="20"/>
  <c r="H83" i="20"/>
  <c r="I25" i="23"/>
  <c r="H95" i="19"/>
  <c r="I26" i="23"/>
  <c r="I26" i="22"/>
  <c r="I21" i="22"/>
  <c r="I22" i="22"/>
  <c r="I27" i="21"/>
  <c r="Q31" i="21"/>
  <c r="I27" i="19"/>
  <c r="Q31" i="19"/>
  <c r="I26" i="20"/>
  <c r="I25" i="20"/>
  <c r="I27" i="20"/>
  <c r="I22" i="20"/>
  <c r="H95" i="23"/>
  <c r="H70" i="23"/>
  <c r="H75" i="23"/>
  <c r="I23" i="23"/>
  <c r="I28" i="23" s="1"/>
  <c r="I27" i="23"/>
  <c r="I24" i="23"/>
  <c r="H83" i="22"/>
  <c r="I23" i="22"/>
  <c r="I27" i="22"/>
  <c r="H95" i="22"/>
  <c r="H70" i="22"/>
  <c r="I24" i="22"/>
  <c r="I24" i="21"/>
  <c r="I21" i="21"/>
  <c r="I25" i="21"/>
  <c r="I22" i="21"/>
  <c r="I26" i="21"/>
  <c r="I23" i="21"/>
  <c r="I24" i="20"/>
  <c r="I21" i="20"/>
  <c r="I21" i="19"/>
  <c r="I25" i="19"/>
  <c r="I24" i="19"/>
  <c r="I22" i="19"/>
  <c r="I26" i="19"/>
  <c r="I23" i="19"/>
  <c r="I138" i="12"/>
  <c r="I28" i="22" l="1"/>
  <c r="I28" i="21"/>
  <c r="I83" i="21" s="1"/>
  <c r="I28" i="19"/>
  <c r="I90" i="19" s="1"/>
  <c r="I91" i="23"/>
  <c r="I84" i="23"/>
  <c r="I81" i="23"/>
  <c r="I68" i="23"/>
  <c r="I62" i="23"/>
  <c r="I58" i="23"/>
  <c r="S31" i="23"/>
  <c r="I31" i="23" s="1"/>
  <c r="I37" i="23" s="1"/>
  <c r="I132" i="23" s="1"/>
  <c r="I92" i="23"/>
  <c r="I82" i="23"/>
  <c r="I79" i="23"/>
  <c r="I59" i="23"/>
  <c r="I131" i="23"/>
  <c r="I90" i="23"/>
  <c r="I83" i="23"/>
  <c r="I80" i="23"/>
  <c r="I75" i="23"/>
  <c r="I67" i="23"/>
  <c r="I61" i="23"/>
  <c r="I57" i="23"/>
  <c r="I93" i="23"/>
  <c r="I89" i="23"/>
  <c r="I60" i="23"/>
  <c r="I56" i="23"/>
  <c r="I74" i="23"/>
  <c r="I76" i="23" s="1"/>
  <c r="I105" i="23" s="1"/>
  <c r="I55" i="23"/>
  <c r="I95" i="23"/>
  <c r="I28" i="20"/>
  <c r="I91" i="20" s="1"/>
  <c r="I91" i="22"/>
  <c r="I84" i="22"/>
  <c r="I81" i="22"/>
  <c r="I68" i="22"/>
  <c r="I62" i="22"/>
  <c r="I58" i="22"/>
  <c r="I89" i="22"/>
  <c r="I60" i="22"/>
  <c r="I56" i="22"/>
  <c r="S31" i="22"/>
  <c r="I31" i="22" s="1"/>
  <c r="I37" i="22" s="1"/>
  <c r="I132" i="22" s="1"/>
  <c r="I74" i="22"/>
  <c r="I131" i="22"/>
  <c r="I90" i="22"/>
  <c r="I83" i="22"/>
  <c r="I80" i="22"/>
  <c r="I75" i="22"/>
  <c r="I67" i="22"/>
  <c r="I61" i="22"/>
  <c r="I57" i="22"/>
  <c r="I93" i="22"/>
  <c r="I92" i="22"/>
  <c r="I82" i="22"/>
  <c r="I79" i="22"/>
  <c r="I59" i="22"/>
  <c r="I55" i="22"/>
  <c r="I95" i="22"/>
  <c r="S31" i="21"/>
  <c r="I31" i="21" s="1"/>
  <c r="I37" i="21" s="1"/>
  <c r="I132" i="21" s="1"/>
  <c r="I62" i="20"/>
  <c r="I31" i="20"/>
  <c r="I37" i="20" s="1"/>
  <c r="I132" i="20" s="1"/>
  <c r="S31" i="19"/>
  <c r="I31" i="19" s="1"/>
  <c r="I37" i="19" s="1"/>
  <c r="I132" i="19" s="1"/>
  <c r="H80" i="12"/>
  <c r="I90" i="20" l="1"/>
  <c r="I131" i="19"/>
  <c r="I75" i="19"/>
  <c r="I84" i="19"/>
  <c r="I74" i="19"/>
  <c r="I59" i="21"/>
  <c r="I90" i="21"/>
  <c r="I92" i="21"/>
  <c r="I95" i="21"/>
  <c r="I67" i="21"/>
  <c r="I81" i="21"/>
  <c r="I89" i="21"/>
  <c r="I74" i="20"/>
  <c r="I57" i="20"/>
  <c r="I61" i="20"/>
  <c r="I58" i="19"/>
  <c r="I93" i="19"/>
  <c r="I69" i="23"/>
  <c r="I76" i="22"/>
  <c r="I105" i="22" s="1"/>
  <c r="I94" i="22"/>
  <c r="I96" i="22" s="1"/>
  <c r="I107" i="22" s="1"/>
  <c r="I69" i="22"/>
  <c r="I58" i="21"/>
  <c r="I84" i="21"/>
  <c r="I74" i="21"/>
  <c r="I93" i="21"/>
  <c r="I75" i="21"/>
  <c r="I131" i="21"/>
  <c r="I62" i="21"/>
  <c r="I91" i="21"/>
  <c r="I79" i="21"/>
  <c r="I56" i="21"/>
  <c r="I57" i="21"/>
  <c r="I80" i="21"/>
  <c r="I68" i="21"/>
  <c r="I69" i="21" s="1"/>
  <c r="I55" i="21"/>
  <c r="I82" i="21"/>
  <c r="I60" i="21"/>
  <c r="I61" i="21"/>
  <c r="I89" i="20"/>
  <c r="I131" i="20"/>
  <c r="I82" i="20"/>
  <c r="I95" i="20"/>
  <c r="I67" i="20"/>
  <c r="I55" i="20"/>
  <c r="I84" i="20"/>
  <c r="I91" i="19"/>
  <c r="I56" i="19"/>
  <c r="I80" i="19"/>
  <c r="I68" i="19"/>
  <c r="I55" i="19"/>
  <c r="I82" i="19"/>
  <c r="I60" i="19"/>
  <c r="I61" i="19"/>
  <c r="I83" i="19"/>
  <c r="I62" i="19"/>
  <c r="I79" i="19"/>
  <c r="I57" i="19"/>
  <c r="I95" i="19"/>
  <c r="I81" i="19"/>
  <c r="I59" i="19"/>
  <c r="I92" i="19"/>
  <c r="I89" i="19"/>
  <c r="I67" i="19"/>
  <c r="I56" i="20"/>
  <c r="I83" i="20"/>
  <c r="I68" i="20"/>
  <c r="I80" i="20"/>
  <c r="I63" i="23"/>
  <c r="I103" i="23" s="1"/>
  <c r="I94" i="23"/>
  <c r="I96" i="23" s="1"/>
  <c r="I107" i="23" s="1"/>
  <c r="I85" i="23"/>
  <c r="I106" i="23" s="1"/>
  <c r="I60" i="20"/>
  <c r="I75" i="20"/>
  <c r="I58" i="20"/>
  <c r="I59" i="20"/>
  <c r="I92" i="20"/>
  <c r="I81" i="20"/>
  <c r="I79" i="20"/>
  <c r="I93" i="20"/>
  <c r="I63" i="22"/>
  <c r="I103" i="22" s="1"/>
  <c r="I70" i="22"/>
  <c r="I71" i="22" s="1"/>
  <c r="I104" i="22" s="1"/>
  <c r="I85" i="22"/>
  <c r="I106" i="22" s="1"/>
  <c r="H13" i="18"/>
  <c r="I136" i="18" s="1"/>
  <c r="H13" i="17"/>
  <c r="I136" i="17" s="1"/>
  <c r="H13" i="16"/>
  <c r="H13" i="15"/>
  <c r="H13" i="14"/>
  <c r="I44" i="18"/>
  <c r="I45" i="18"/>
  <c r="I37" i="18"/>
  <c r="I38" i="18"/>
  <c r="I39" i="18"/>
  <c r="I36" i="18"/>
  <c r="K37" i="18"/>
  <c r="K34" i="18"/>
  <c r="I18" i="18"/>
  <c r="I23" i="18" s="1"/>
  <c r="Q37" i="18"/>
  <c r="S37" i="18" s="1"/>
  <c r="I35" i="18" s="1"/>
  <c r="I44" i="17"/>
  <c r="I45" i="17"/>
  <c r="I37" i="17"/>
  <c r="I38" i="17"/>
  <c r="I39" i="17"/>
  <c r="I36" i="17"/>
  <c r="K37" i="17"/>
  <c r="Q37" i="17" s="1"/>
  <c r="S37" i="17" s="1"/>
  <c r="I35" i="17" s="1"/>
  <c r="K34" i="17"/>
  <c r="I18" i="17"/>
  <c r="I23" i="17" s="1"/>
  <c r="I44" i="16"/>
  <c r="I45" i="16"/>
  <c r="I37" i="16"/>
  <c r="I38" i="16"/>
  <c r="I39" i="16"/>
  <c r="I36" i="16"/>
  <c r="K37" i="16"/>
  <c r="Q37" i="16" s="1"/>
  <c r="S37" i="16" s="1"/>
  <c r="I35" i="16" s="1"/>
  <c r="K34" i="16"/>
  <c r="I18" i="16"/>
  <c r="I23" i="16" s="1"/>
  <c r="Q34" i="16" s="1"/>
  <c r="I136" i="16"/>
  <c r="O18" i="10"/>
  <c r="I46" i="16" s="1"/>
  <c r="I44" i="15"/>
  <c r="I45" i="15"/>
  <c r="I37" i="15"/>
  <c r="I38" i="15"/>
  <c r="I39" i="15"/>
  <c r="I36" i="15"/>
  <c r="K37" i="15"/>
  <c r="Q37" i="15" s="1"/>
  <c r="S37" i="15" s="1"/>
  <c r="I35" i="15" s="1"/>
  <c r="K34" i="15"/>
  <c r="I18" i="15"/>
  <c r="I23" i="15" s="1"/>
  <c r="Q34" i="15" s="1"/>
  <c r="M15" i="10"/>
  <c r="I136" i="15"/>
  <c r="I136" i="14"/>
  <c r="H77" i="14"/>
  <c r="I44" i="14"/>
  <c r="I45" i="14"/>
  <c r="I46" i="14"/>
  <c r="I37" i="14"/>
  <c r="I38" i="14"/>
  <c r="I39" i="14"/>
  <c r="I36" i="14"/>
  <c r="K37" i="14"/>
  <c r="Q37" i="14" s="1"/>
  <c r="S37" i="14" s="1"/>
  <c r="I35" i="14" s="1"/>
  <c r="K34" i="14"/>
  <c r="I18" i="14"/>
  <c r="I23" i="14" s="1"/>
  <c r="I29" i="14" s="1"/>
  <c r="K59" i="10"/>
  <c r="M59" i="10" s="1"/>
  <c r="O59" i="10" s="1"/>
  <c r="K57" i="10"/>
  <c r="H117" i="14" s="1"/>
  <c r="K56" i="10"/>
  <c r="M56" i="10" s="1"/>
  <c r="H116" i="15" s="1"/>
  <c r="K54" i="10"/>
  <c r="H113" i="14" s="1"/>
  <c r="K53" i="10"/>
  <c r="M53" i="10" s="1"/>
  <c r="H112" i="15" s="1"/>
  <c r="K47" i="10"/>
  <c r="K48" i="10"/>
  <c r="H89" i="14" s="1"/>
  <c r="K49" i="10"/>
  <c r="K50" i="10"/>
  <c r="M50" i="10" s="1"/>
  <c r="K46" i="10"/>
  <c r="H87" i="14" s="1"/>
  <c r="K40" i="10"/>
  <c r="H78" i="14" s="1"/>
  <c r="K41" i="10"/>
  <c r="M41" i="10" s="1"/>
  <c r="H79" i="15" s="1"/>
  <c r="K42" i="10"/>
  <c r="H80" i="14" s="1"/>
  <c r="K43" i="10"/>
  <c r="M43" i="10" s="1"/>
  <c r="H82" i="15" s="1"/>
  <c r="K39" i="10"/>
  <c r="M39" i="10" s="1"/>
  <c r="O39" i="10" s="1"/>
  <c r="K36" i="10"/>
  <c r="H72" i="14" s="1"/>
  <c r="K33" i="10"/>
  <c r="M33" i="10" s="1"/>
  <c r="O33" i="10" s="1"/>
  <c r="K32" i="10"/>
  <c r="H65" i="14" s="1"/>
  <c r="K23" i="10"/>
  <c r="M23" i="10" s="1"/>
  <c r="O23" i="10" s="1"/>
  <c r="K24" i="10"/>
  <c r="H55" i="14" s="1"/>
  <c r="K25" i="10"/>
  <c r="M25" i="10" s="1"/>
  <c r="H56" i="15" s="1"/>
  <c r="K26" i="10"/>
  <c r="H57" i="14" s="1"/>
  <c r="K27" i="10"/>
  <c r="M27" i="10" s="1"/>
  <c r="H58" i="15" s="1"/>
  <c r="K28" i="10"/>
  <c r="H59" i="14" s="1"/>
  <c r="K29" i="10"/>
  <c r="M29" i="10" s="1"/>
  <c r="O29" i="10" s="1"/>
  <c r="K22" i="10"/>
  <c r="H53" i="14" s="1"/>
  <c r="K18" i="10"/>
  <c r="M18" i="10" s="1"/>
  <c r="I46" i="15" s="1"/>
  <c r="K15" i="10"/>
  <c r="I43" i="14" s="1"/>
  <c r="Q34" i="12"/>
  <c r="H58" i="14" l="1"/>
  <c r="H77" i="15"/>
  <c r="I63" i="21"/>
  <c r="I103" i="21" s="1"/>
  <c r="H116" i="14"/>
  <c r="M48" i="10"/>
  <c r="O48" i="10" s="1"/>
  <c r="O56" i="10"/>
  <c r="H116" i="16" s="1"/>
  <c r="I76" i="19"/>
  <c r="I105" i="19" s="1"/>
  <c r="O50" i="10"/>
  <c r="H91" i="16" s="1"/>
  <c r="H91" i="15"/>
  <c r="H56" i="14"/>
  <c r="H91" i="14"/>
  <c r="H119" i="14"/>
  <c r="H121" i="14" s="1"/>
  <c r="M28" i="10"/>
  <c r="H60" i="15"/>
  <c r="O27" i="10"/>
  <c r="H58" i="16" s="1"/>
  <c r="H54" i="14"/>
  <c r="M40" i="10"/>
  <c r="M54" i="10"/>
  <c r="O41" i="10"/>
  <c r="H79" i="16" s="1"/>
  <c r="I85" i="21"/>
  <c r="I106" i="21" s="1"/>
  <c r="I76" i="21"/>
  <c r="I105" i="21" s="1"/>
  <c r="S34" i="12"/>
  <c r="I32" i="12" s="1"/>
  <c r="H60" i="14"/>
  <c r="H66" i="14"/>
  <c r="H112" i="14"/>
  <c r="M42" i="10"/>
  <c r="H80" i="15" s="1"/>
  <c r="H66" i="15"/>
  <c r="H119" i="15"/>
  <c r="O53" i="10"/>
  <c r="H112" i="16" s="1"/>
  <c r="I94" i="19"/>
  <c r="I85" i="19"/>
  <c r="I106" i="19" s="1"/>
  <c r="I63" i="19"/>
  <c r="I103" i="19" s="1"/>
  <c r="I94" i="21"/>
  <c r="I96" i="21" s="1"/>
  <c r="I107" i="21" s="1"/>
  <c r="I76" i="20"/>
  <c r="I105" i="20" s="1"/>
  <c r="I63" i="20"/>
  <c r="I103" i="20" s="1"/>
  <c r="I69" i="19"/>
  <c r="I70" i="23"/>
  <c r="I71" i="23" s="1"/>
  <c r="I104" i="23" s="1"/>
  <c r="I109" i="23" s="1"/>
  <c r="I69" i="20"/>
  <c r="I70" i="20" s="1"/>
  <c r="I71" i="20" s="1"/>
  <c r="I104" i="20" s="1"/>
  <c r="I94" i="20"/>
  <c r="I96" i="20" s="1"/>
  <c r="I107" i="20" s="1"/>
  <c r="I85" i="20"/>
  <c r="I106" i="20" s="1"/>
  <c r="I109" i="22"/>
  <c r="I70" i="21"/>
  <c r="I71" i="21" s="1"/>
  <c r="I104" i="21" s="1"/>
  <c r="I70" i="19"/>
  <c r="I71" i="19" s="1"/>
  <c r="I104" i="19" s="1"/>
  <c r="H60" i="16"/>
  <c r="Q29" i="10"/>
  <c r="H66" i="16"/>
  <c r="Q33" i="10"/>
  <c r="H119" i="16"/>
  <c r="Q59" i="10"/>
  <c r="H54" i="16"/>
  <c r="Q23" i="10"/>
  <c r="H77" i="16"/>
  <c r="Q39" i="10"/>
  <c r="I43" i="15"/>
  <c r="O15" i="10"/>
  <c r="O28" i="10"/>
  <c r="H59" i="15"/>
  <c r="O54" i="10"/>
  <c r="H113" i="15"/>
  <c r="M22" i="10"/>
  <c r="M46" i="10"/>
  <c r="O43" i="10"/>
  <c r="H82" i="14"/>
  <c r="M26" i="10"/>
  <c r="O40" i="10"/>
  <c r="H78" i="15"/>
  <c r="H54" i="15"/>
  <c r="O25" i="10"/>
  <c r="M47" i="10"/>
  <c r="H88" i="14"/>
  <c r="M32" i="10"/>
  <c r="M57" i="10"/>
  <c r="M49" i="10"/>
  <c r="H90" i="14"/>
  <c r="H79" i="14"/>
  <c r="M24" i="10"/>
  <c r="M36" i="10"/>
  <c r="Q48" i="10"/>
  <c r="H89" i="16"/>
  <c r="Q18" i="10"/>
  <c r="Q56" i="10"/>
  <c r="S34" i="16"/>
  <c r="I34" i="16" s="1"/>
  <c r="H63" i="12"/>
  <c r="I27" i="18"/>
  <c r="Q34" i="18"/>
  <c r="S34" i="18" s="1"/>
  <c r="I34" i="18" s="1"/>
  <c r="I40" i="18" s="1"/>
  <c r="I130" i="18" s="1"/>
  <c r="I30" i="18"/>
  <c r="I26" i="18"/>
  <c r="I29" i="18"/>
  <c r="I25" i="18"/>
  <c r="I28" i="18"/>
  <c r="I24" i="18"/>
  <c r="Q34" i="17"/>
  <c r="S34" i="17" s="1"/>
  <c r="I34" i="17" s="1"/>
  <c r="I40" i="17" s="1"/>
  <c r="I130" i="17" s="1"/>
  <c r="I30" i="17"/>
  <c r="I26" i="17"/>
  <c r="I29" i="17"/>
  <c r="I28" i="17"/>
  <c r="I27" i="17"/>
  <c r="I25" i="17"/>
  <c r="I24" i="17"/>
  <c r="I40" i="16"/>
  <c r="I130" i="16" s="1"/>
  <c r="I27" i="16"/>
  <c r="I24" i="16"/>
  <c r="I28" i="16"/>
  <c r="I25" i="16"/>
  <c r="I29" i="16"/>
  <c r="I26" i="16"/>
  <c r="I30" i="16"/>
  <c r="I47" i="15"/>
  <c r="I131" i="15" s="1"/>
  <c r="S34" i="15"/>
  <c r="I34" i="15" s="1"/>
  <c r="I40" i="15" s="1"/>
  <c r="I130" i="15" s="1"/>
  <c r="I28" i="15"/>
  <c r="I25" i="15"/>
  <c r="I29" i="15"/>
  <c r="I27" i="15"/>
  <c r="I24" i="15"/>
  <c r="I26" i="15"/>
  <c r="I30" i="15"/>
  <c r="I24" i="14"/>
  <c r="I28" i="14"/>
  <c r="I47" i="14"/>
  <c r="I131" i="14" s="1"/>
  <c r="I26" i="14"/>
  <c r="I30" i="14"/>
  <c r="Q34" i="14"/>
  <c r="S34" i="14" s="1"/>
  <c r="I34" i="14" s="1"/>
  <c r="I40" i="14" s="1"/>
  <c r="I130" i="14" s="1"/>
  <c r="H61" i="14"/>
  <c r="I27" i="14"/>
  <c r="I25" i="14"/>
  <c r="H123" i="12"/>
  <c r="H94" i="12"/>
  <c r="I24" i="12"/>
  <c r="I21" i="12"/>
  <c r="I25" i="12"/>
  <c r="I22" i="12"/>
  <c r="I26" i="12"/>
  <c r="I23" i="12"/>
  <c r="I27" i="12"/>
  <c r="D13" i="8"/>
  <c r="J128" i="11" s="1"/>
  <c r="J129" i="11" s="1"/>
  <c r="H89" i="15" l="1"/>
  <c r="H92" i="14"/>
  <c r="Q50" i="10"/>
  <c r="O42" i="10"/>
  <c r="Q42" i="10" s="1"/>
  <c r="Q41" i="10"/>
  <c r="Q27" i="10"/>
  <c r="I109" i="21"/>
  <c r="Q53" i="10"/>
  <c r="H112" i="17" s="1"/>
  <c r="I96" i="19"/>
  <c r="I107" i="19" s="1"/>
  <c r="I109" i="19" s="1"/>
  <c r="I134" i="19" s="1"/>
  <c r="I41" i="22"/>
  <c r="I44" i="22" s="1"/>
  <c r="I133" i="22" s="1"/>
  <c r="I41" i="12"/>
  <c r="I44" i="12" s="1"/>
  <c r="I133" i="12" s="1"/>
  <c r="I41" i="21"/>
  <c r="I44" i="21" s="1"/>
  <c r="I133" i="21" s="1"/>
  <c r="I41" i="19"/>
  <c r="I44" i="19" s="1"/>
  <c r="I133" i="19" s="1"/>
  <c r="I41" i="20"/>
  <c r="I44" i="20" s="1"/>
  <c r="I133" i="20" s="1"/>
  <c r="I41" i="23"/>
  <c r="I44" i="23" s="1"/>
  <c r="I133" i="23" s="1"/>
  <c r="I109" i="20"/>
  <c r="I134" i="20" s="1"/>
  <c r="I134" i="23"/>
  <c r="I134" i="22"/>
  <c r="I134" i="21"/>
  <c r="H75" i="12"/>
  <c r="H70" i="12"/>
  <c r="H83" i="12"/>
  <c r="I46" i="17"/>
  <c r="S18" i="10"/>
  <c r="I46" i="18" s="1"/>
  <c r="O24" i="10"/>
  <c r="H55" i="15"/>
  <c r="H79" i="17"/>
  <c r="S41" i="10"/>
  <c r="H79" i="18" s="1"/>
  <c r="O32" i="10"/>
  <c r="H65" i="15"/>
  <c r="H56" i="16"/>
  <c r="Q25" i="10"/>
  <c r="O22" i="10"/>
  <c r="H53" i="15"/>
  <c r="Q15" i="10"/>
  <c r="I43" i="16"/>
  <c r="I47" i="16" s="1"/>
  <c r="I131" i="16" s="1"/>
  <c r="S23" i="10"/>
  <c r="H54" i="18" s="1"/>
  <c r="H54" i="17"/>
  <c r="H66" i="17"/>
  <c r="S33" i="10"/>
  <c r="H66" i="18" s="1"/>
  <c r="S27" i="10"/>
  <c r="H58" i="18" s="1"/>
  <c r="H58" i="17"/>
  <c r="Q40" i="10"/>
  <c r="H78" i="16"/>
  <c r="S48" i="10"/>
  <c r="H89" i="18" s="1"/>
  <c r="H89" i="17"/>
  <c r="H91" i="17"/>
  <c r="S50" i="10"/>
  <c r="H91" i="18" s="1"/>
  <c r="O26" i="10"/>
  <c r="H57" i="15"/>
  <c r="H82" i="16"/>
  <c r="Q43" i="10"/>
  <c r="H77" i="17"/>
  <c r="S39" i="10"/>
  <c r="H77" i="18" s="1"/>
  <c r="H119" i="17"/>
  <c r="S59" i="10"/>
  <c r="H119" i="18" s="1"/>
  <c r="H60" i="17"/>
  <c r="S29" i="10"/>
  <c r="H60" i="18" s="1"/>
  <c r="H116" i="17"/>
  <c r="S56" i="10"/>
  <c r="H116" i="18" s="1"/>
  <c r="O36" i="10"/>
  <c r="H72" i="15"/>
  <c r="H90" i="15"/>
  <c r="O49" i="10"/>
  <c r="O57" i="10"/>
  <c r="H117" i="15"/>
  <c r="H121" i="15" s="1"/>
  <c r="H88" i="15"/>
  <c r="O47" i="10"/>
  <c r="O46" i="10"/>
  <c r="H87" i="15"/>
  <c r="Q54" i="10"/>
  <c r="H113" i="16"/>
  <c r="Q28" i="10"/>
  <c r="H59" i="16"/>
  <c r="H95" i="12"/>
  <c r="I31" i="14"/>
  <c r="I90" i="14" s="1"/>
  <c r="I31" i="18"/>
  <c r="I89" i="18" s="1"/>
  <c r="I31" i="17"/>
  <c r="I77" i="17" s="1"/>
  <c r="I31" i="16"/>
  <c r="I31" i="15"/>
  <c r="I59" i="15"/>
  <c r="I129" i="14"/>
  <c r="I91" i="14"/>
  <c r="I59" i="14"/>
  <c r="H81" i="14"/>
  <c r="H93" i="14"/>
  <c r="H73" i="14"/>
  <c r="I73" i="14" s="1"/>
  <c r="I28" i="12"/>
  <c r="I135" i="21" l="1"/>
  <c r="S53" i="10"/>
  <c r="H112" i="18" s="1"/>
  <c r="H80" i="16"/>
  <c r="I111" i="23"/>
  <c r="I54" i="18"/>
  <c r="I111" i="21"/>
  <c r="I135" i="23"/>
  <c r="H92" i="15"/>
  <c r="I60" i="17"/>
  <c r="I135" i="19"/>
  <c r="I111" i="22"/>
  <c r="I114" i="22" s="1"/>
  <c r="I115" i="22" s="1"/>
  <c r="I135" i="20"/>
  <c r="I111" i="20"/>
  <c r="I114" i="20" s="1"/>
  <c r="I115" i="20" s="1"/>
  <c r="I135" i="22"/>
  <c r="I111" i="19"/>
  <c r="I114" i="19" s="1"/>
  <c r="I115" i="19" s="1"/>
  <c r="I123" i="19" s="1"/>
  <c r="I114" i="23"/>
  <c r="I115" i="23" s="1"/>
  <c r="I123" i="23" s="1"/>
  <c r="I114" i="21"/>
  <c r="I90" i="12"/>
  <c r="I89" i="12"/>
  <c r="I92" i="12"/>
  <c r="I93" i="12"/>
  <c r="I91" i="12"/>
  <c r="I95" i="12"/>
  <c r="I83" i="12"/>
  <c r="I81" i="12"/>
  <c r="I74" i="12"/>
  <c r="I84" i="12"/>
  <c r="I79" i="12"/>
  <c r="I82" i="12"/>
  <c r="I80" i="12"/>
  <c r="I75" i="12"/>
  <c r="I56" i="12"/>
  <c r="I60" i="12"/>
  <c r="S31" i="12"/>
  <c r="I31" i="12" s="1"/>
  <c r="I37" i="12" s="1"/>
  <c r="I132" i="12" s="1"/>
  <c r="I62" i="12"/>
  <c r="I55" i="12"/>
  <c r="I57" i="12"/>
  <c r="I61" i="12"/>
  <c r="I58" i="12"/>
  <c r="I59" i="12"/>
  <c r="H61" i="15"/>
  <c r="I56" i="14"/>
  <c r="I65" i="14"/>
  <c r="I79" i="18"/>
  <c r="S28" i="10"/>
  <c r="H59" i="18" s="1"/>
  <c r="H59" i="17"/>
  <c r="Q46" i="10"/>
  <c r="H87" i="16"/>
  <c r="I87" i="16" s="1"/>
  <c r="Q57" i="10"/>
  <c r="H117" i="16"/>
  <c r="H121" i="16" s="1"/>
  <c r="Q36" i="10"/>
  <c r="H72" i="16"/>
  <c r="I72" i="16" s="1"/>
  <c r="Q26" i="10"/>
  <c r="H57" i="16"/>
  <c r="S40" i="10"/>
  <c r="H78" i="18" s="1"/>
  <c r="I78" i="18" s="1"/>
  <c r="H78" i="17"/>
  <c r="I78" i="17" s="1"/>
  <c r="S15" i="10"/>
  <c r="I43" i="18" s="1"/>
  <c r="I47" i="18" s="1"/>
  <c r="I131" i="18" s="1"/>
  <c r="I43" i="17"/>
  <c r="I47" i="17" s="1"/>
  <c r="I131" i="17" s="1"/>
  <c r="Q22" i="10"/>
  <c r="H53" i="16"/>
  <c r="Q32" i="10"/>
  <c r="H65" i="16"/>
  <c r="I65" i="16" s="1"/>
  <c r="Q24" i="10"/>
  <c r="H55" i="16"/>
  <c r="I66" i="18"/>
  <c r="Q47" i="10"/>
  <c r="H88" i="16"/>
  <c r="I88" i="16" s="1"/>
  <c r="Q49" i="10"/>
  <c r="H90" i="16"/>
  <c r="H82" i="17"/>
  <c r="S43" i="10"/>
  <c r="H82" i="18" s="1"/>
  <c r="I82" i="18" s="1"/>
  <c r="H56" i="17"/>
  <c r="I56" i="17" s="1"/>
  <c r="S25" i="10"/>
  <c r="H56" i="18" s="1"/>
  <c r="I79" i="14"/>
  <c r="I54" i="15"/>
  <c r="I91" i="18"/>
  <c r="S54" i="10"/>
  <c r="H113" i="18" s="1"/>
  <c r="H113" i="17"/>
  <c r="S42" i="10"/>
  <c r="H80" i="18" s="1"/>
  <c r="I80" i="18" s="1"/>
  <c r="H80" i="17"/>
  <c r="I80" i="17" s="1"/>
  <c r="I87" i="15"/>
  <c r="I58" i="16"/>
  <c r="I56" i="18"/>
  <c r="I59" i="18"/>
  <c r="I129" i="18"/>
  <c r="I88" i="15"/>
  <c r="I59" i="16"/>
  <c r="I60" i="18"/>
  <c r="I58" i="18"/>
  <c r="I77" i="18"/>
  <c r="I58" i="14"/>
  <c r="I66" i="14"/>
  <c r="I72" i="14"/>
  <c r="I74" i="14" s="1"/>
  <c r="I103" i="14" s="1"/>
  <c r="I54" i="17"/>
  <c r="I82" i="17"/>
  <c r="I129" i="17"/>
  <c r="I131" i="12"/>
  <c r="I81" i="14"/>
  <c r="I60" i="14"/>
  <c r="I55" i="14"/>
  <c r="I87" i="14"/>
  <c r="I80" i="14"/>
  <c r="I88" i="14"/>
  <c r="I53" i="15"/>
  <c r="I65" i="15"/>
  <c r="I56" i="16"/>
  <c r="I78" i="16"/>
  <c r="I66" i="16"/>
  <c r="I79" i="16"/>
  <c r="I59" i="17"/>
  <c r="I79" i="17"/>
  <c r="I90" i="16"/>
  <c r="I80" i="16"/>
  <c r="I53" i="14"/>
  <c r="I78" i="14"/>
  <c r="I60" i="16"/>
  <c r="I89" i="16"/>
  <c r="I129" i="16"/>
  <c r="I54" i="14"/>
  <c r="I57" i="14"/>
  <c r="I77" i="14"/>
  <c r="I89" i="14"/>
  <c r="I82" i="14"/>
  <c r="I58" i="17"/>
  <c r="I89" i="17"/>
  <c r="I66" i="17"/>
  <c r="I91" i="17"/>
  <c r="I54" i="16"/>
  <c r="I57" i="16"/>
  <c r="I82" i="16"/>
  <c r="I55" i="16"/>
  <c r="I91" i="16"/>
  <c r="I77" i="16"/>
  <c r="I58" i="15"/>
  <c r="I57" i="15"/>
  <c r="I91" i="15"/>
  <c r="I90" i="15"/>
  <c r="I89" i="15"/>
  <c r="I77" i="15"/>
  <c r="I60" i="15"/>
  <c r="I66" i="15"/>
  <c r="I80" i="15"/>
  <c r="I129" i="15"/>
  <c r="I78" i="15"/>
  <c r="I79" i="15"/>
  <c r="I56" i="15"/>
  <c r="I72" i="15"/>
  <c r="I55" i="15"/>
  <c r="I82" i="15"/>
  <c r="I68" i="12"/>
  <c r="I67" i="12"/>
  <c r="I83" i="14" l="1"/>
  <c r="I104" i="14" s="1"/>
  <c r="I67" i="14"/>
  <c r="I67" i="15"/>
  <c r="I121" i="23"/>
  <c r="I119" i="23"/>
  <c r="I118" i="23"/>
  <c r="I123" i="22"/>
  <c r="I115" i="21"/>
  <c r="I123" i="21" s="1"/>
  <c r="I123" i="20"/>
  <c r="I121" i="19"/>
  <c r="I119" i="19"/>
  <c r="I118" i="19"/>
  <c r="I76" i="12"/>
  <c r="I105" i="12" s="1"/>
  <c r="I69" i="12"/>
  <c r="I70" i="12" s="1"/>
  <c r="S49" i="10"/>
  <c r="H90" i="18" s="1"/>
  <c r="I90" i="18" s="1"/>
  <c r="H90" i="17"/>
  <c r="I90" i="17" s="1"/>
  <c r="S32" i="10"/>
  <c r="H65" i="18" s="1"/>
  <c r="I65" i="18" s="1"/>
  <c r="I67" i="18" s="1"/>
  <c r="H65" i="17"/>
  <c r="I65" i="17" s="1"/>
  <c r="S26" i="10"/>
  <c r="H57" i="18" s="1"/>
  <c r="I57" i="18" s="1"/>
  <c r="H57" i="17"/>
  <c r="I57" i="17" s="1"/>
  <c r="H117" i="17"/>
  <c r="H121" i="17" s="1"/>
  <c r="S57" i="10"/>
  <c r="H117" i="18" s="1"/>
  <c r="H121" i="18" s="1"/>
  <c r="H61" i="16"/>
  <c r="H92" i="16"/>
  <c r="I53" i="16"/>
  <c r="I61" i="16" s="1"/>
  <c r="I101" i="16" s="1"/>
  <c r="S47" i="10"/>
  <c r="H88" i="18" s="1"/>
  <c r="I88" i="18" s="1"/>
  <c r="H88" i="17"/>
  <c r="I88" i="17" s="1"/>
  <c r="S24" i="10"/>
  <c r="H55" i="18" s="1"/>
  <c r="I55" i="18" s="1"/>
  <c r="H55" i="17"/>
  <c r="I55" i="17" s="1"/>
  <c r="S22" i="10"/>
  <c r="H53" i="18" s="1"/>
  <c r="H53" i="17"/>
  <c r="S36" i="10"/>
  <c r="H72" i="18" s="1"/>
  <c r="I72" i="18" s="1"/>
  <c r="H72" i="17"/>
  <c r="I72" i="17" s="1"/>
  <c r="S46" i="10"/>
  <c r="H87" i="18" s="1"/>
  <c r="H87" i="17"/>
  <c r="H81" i="15"/>
  <c r="I81" i="15" s="1"/>
  <c r="I83" i="15" s="1"/>
  <c r="I104" i="15" s="1"/>
  <c r="H73" i="15"/>
  <c r="I73" i="15" s="1"/>
  <c r="I74" i="15" s="1"/>
  <c r="I103" i="15" s="1"/>
  <c r="H93" i="15"/>
  <c r="I67" i="17"/>
  <c r="I92" i="16"/>
  <c r="I67" i="16"/>
  <c r="I68" i="16" s="1"/>
  <c r="H68" i="16" s="1"/>
  <c r="I61" i="14"/>
  <c r="I101" i="14" s="1"/>
  <c r="I92" i="14"/>
  <c r="I93" i="14" s="1"/>
  <c r="I94" i="14" s="1"/>
  <c r="I105" i="14" s="1"/>
  <c r="I93" i="16"/>
  <c r="I94" i="16" s="1"/>
  <c r="I105" i="16" s="1"/>
  <c r="I92" i="15"/>
  <c r="I93" i="15" s="1"/>
  <c r="I94" i="15" s="1"/>
  <c r="I105" i="15" s="1"/>
  <c r="I61" i="15"/>
  <c r="I101" i="15" s="1"/>
  <c r="I68" i="15"/>
  <c r="H68" i="15" s="1"/>
  <c r="I68" i="14"/>
  <c r="H68" i="14" s="1"/>
  <c r="I94" i="12"/>
  <c r="I63" i="12"/>
  <c r="I103" i="12" s="1"/>
  <c r="I85" i="12"/>
  <c r="I106" i="12" s="1"/>
  <c r="I124" i="23" l="1"/>
  <c r="I136" i="23" s="1"/>
  <c r="I137" i="23" s="1"/>
  <c r="I119" i="22"/>
  <c r="I118" i="22"/>
  <c r="I121" i="22"/>
  <c r="I121" i="21"/>
  <c r="I119" i="21"/>
  <c r="I118" i="21"/>
  <c r="I119" i="20"/>
  <c r="I118" i="20"/>
  <c r="I121" i="20"/>
  <c r="I124" i="19"/>
  <c r="I136" i="19" s="1"/>
  <c r="I137" i="19" s="1"/>
  <c r="H92" i="17"/>
  <c r="I87" i="17"/>
  <c r="I92" i="17" s="1"/>
  <c r="H61" i="17"/>
  <c r="I53" i="17"/>
  <c r="I61" i="17" s="1"/>
  <c r="I101" i="17" s="1"/>
  <c r="H92" i="18"/>
  <c r="I87" i="18"/>
  <c r="I92" i="18" s="1"/>
  <c r="H61" i="18"/>
  <c r="I68" i="18" s="1"/>
  <c r="I53" i="18"/>
  <c r="I61" i="18" s="1"/>
  <c r="I101" i="18" s="1"/>
  <c r="H81" i="16"/>
  <c r="I81" i="16" s="1"/>
  <c r="I83" i="16" s="1"/>
  <c r="I104" i="16" s="1"/>
  <c r="H73" i="16"/>
  <c r="I73" i="16" s="1"/>
  <c r="I74" i="16" s="1"/>
  <c r="I103" i="16" s="1"/>
  <c r="H93" i="16"/>
  <c r="I69" i="16"/>
  <c r="I102" i="16" s="1"/>
  <c r="I69" i="15"/>
  <c r="I102" i="15" s="1"/>
  <c r="I107" i="15" s="1"/>
  <c r="I69" i="14"/>
  <c r="I102" i="14" s="1"/>
  <c r="I107" i="14" s="1"/>
  <c r="I96" i="12"/>
  <c r="I107" i="12" s="1"/>
  <c r="I139" i="23" l="1"/>
  <c r="I140" i="23" s="1"/>
  <c r="E12" i="8"/>
  <c r="I139" i="19"/>
  <c r="I140" i="19" s="1"/>
  <c r="E8" i="8"/>
  <c r="I124" i="22"/>
  <c r="I136" i="22" s="1"/>
  <c r="I137" i="22" s="1"/>
  <c r="I124" i="20"/>
  <c r="I136" i="20" s="1"/>
  <c r="I137" i="20" s="1"/>
  <c r="I124" i="21"/>
  <c r="I136" i="21" s="1"/>
  <c r="I137" i="21" s="1"/>
  <c r="H68" i="18"/>
  <c r="I69" i="18"/>
  <c r="I102" i="18" s="1"/>
  <c r="H93" i="17"/>
  <c r="H73" i="17"/>
  <c r="I73" i="17" s="1"/>
  <c r="I74" i="17" s="1"/>
  <c r="I103" i="17" s="1"/>
  <c r="H81" i="17"/>
  <c r="I81" i="17" s="1"/>
  <c r="I83" i="17" s="1"/>
  <c r="I104" i="17" s="1"/>
  <c r="I68" i="17"/>
  <c r="I93" i="17"/>
  <c r="I94" i="17" s="1"/>
  <c r="I105" i="17" s="1"/>
  <c r="I107" i="16"/>
  <c r="I109" i="16" s="1"/>
  <c r="I112" i="16" s="1"/>
  <c r="H73" i="18"/>
  <c r="I73" i="18" s="1"/>
  <c r="I74" i="18" s="1"/>
  <c r="I103" i="18" s="1"/>
  <c r="H81" i="18"/>
  <c r="I81" i="18" s="1"/>
  <c r="I83" i="18" s="1"/>
  <c r="I104" i="18" s="1"/>
  <c r="H93" i="18"/>
  <c r="I93" i="18"/>
  <c r="I94" i="18" s="1"/>
  <c r="I105" i="18" s="1"/>
  <c r="I132" i="15"/>
  <c r="I133" i="15" s="1"/>
  <c r="I109" i="15"/>
  <c r="I132" i="14"/>
  <c r="I133" i="14" s="1"/>
  <c r="I109" i="14"/>
  <c r="I132" i="16" l="1"/>
  <c r="I133" i="16" s="1"/>
  <c r="I139" i="22"/>
  <c r="I140" i="22" s="1"/>
  <c r="E11" i="8"/>
  <c r="I139" i="21"/>
  <c r="I140" i="21" s="1"/>
  <c r="E10" i="8"/>
  <c r="I139" i="20"/>
  <c r="I140" i="20" s="1"/>
  <c r="E9" i="8"/>
  <c r="H68" i="17"/>
  <c r="I69" i="17"/>
  <c r="I102" i="17" s="1"/>
  <c r="I107" i="17" s="1"/>
  <c r="I107" i="18"/>
  <c r="I113" i="16"/>
  <c r="I121" i="16" s="1"/>
  <c r="I112" i="15"/>
  <c r="I113" i="15" s="1"/>
  <c r="I112" i="14"/>
  <c r="I113" i="14" s="1"/>
  <c r="I132" i="18" l="1"/>
  <c r="I133" i="18" s="1"/>
  <c r="I109" i="18"/>
  <c r="I132" i="17"/>
  <c r="I133" i="17" s="1"/>
  <c r="I109" i="17"/>
  <c r="I112" i="17" s="1"/>
  <c r="I117" i="16"/>
  <c r="I119" i="16"/>
  <c r="I116" i="16"/>
  <c r="I121" i="15"/>
  <c r="I117" i="15" s="1"/>
  <c r="I121" i="14"/>
  <c r="I119" i="14" s="1"/>
  <c r="I113" i="17" l="1"/>
  <c r="I121" i="17" s="1"/>
  <c r="I117" i="17" s="1"/>
  <c r="I112" i="18"/>
  <c r="I113" i="18"/>
  <c r="I121" i="18" s="1"/>
  <c r="I116" i="17"/>
  <c r="I122" i="16"/>
  <c r="I134" i="16" s="1"/>
  <c r="I135" i="16" s="1"/>
  <c r="I137" i="16" s="1"/>
  <c r="I138" i="16" s="1"/>
  <c r="I116" i="15"/>
  <c r="I119" i="15"/>
  <c r="I117" i="14"/>
  <c r="I116" i="14"/>
  <c r="I119" i="17" l="1"/>
  <c r="I117" i="18"/>
  <c r="I119" i="18"/>
  <c r="I116" i="18"/>
  <c r="I122" i="17"/>
  <c r="I134" i="17" s="1"/>
  <c r="I135" i="17" s="1"/>
  <c r="I137" i="17" s="1"/>
  <c r="I138" i="17" s="1"/>
  <c r="I122" i="15"/>
  <c r="I134" i="15" s="1"/>
  <c r="I135" i="15" s="1"/>
  <c r="I137" i="15" s="1"/>
  <c r="I138" i="15" s="1"/>
  <c r="I122" i="14"/>
  <c r="I134" i="14" s="1"/>
  <c r="I135" i="14" s="1"/>
  <c r="I137" i="14" s="1"/>
  <c r="I138" i="14" s="1"/>
  <c r="G10" i="8"/>
  <c r="I10" i="8" s="1"/>
  <c r="G9" i="8"/>
  <c r="I9" i="8" s="1"/>
  <c r="I122" i="18" l="1"/>
  <c r="I134" i="18" s="1"/>
  <c r="I135" i="18" s="1"/>
  <c r="I137" i="18" s="1"/>
  <c r="I138" i="18" s="1"/>
  <c r="G12" i="8"/>
  <c r="I12" i="8" s="1"/>
  <c r="G11" i="8"/>
  <c r="I11" i="8" s="1"/>
  <c r="G8" i="8" l="1"/>
  <c r="I8" i="8" l="1"/>
  <c r="I71" i="12"/>
  <c r="I104" i="12" s="1"/>
  <c r="I109" i="12" s="1"/>
  <c r="I111" i="12" l="1"/>
  <c r="I134" i="12"/>
  <c r="I135" i="12" s="1"/>
  <c r="I114" i="12" l="1"/>
  <c r="I115" i="12" s="1"/>
  <c r="I123" i="12" s="1"/>
  <c r="I118" i="12" l="1"/>
  <c r="I119" i="12"/>
  <c r="I121" i="12"/>
  <c r="I124" i="12" l="1"/>
  <c r="I136" i="12" s="1"/>
  <c r="I137" i="12" l="1"/>
  <c r="E7" i="8" s="1"/>
  <c r="G7" i="8" l="1"/>
  <c r="E13" i="8"/>
  <c r="I139" i="12"/>
  <c r="I140" i="12" s="1"/>
  <c r="G13" i="8" l="1"/>
  <c r="I7" i="8"/>
  <c r="I13" i="8" s="1"/>
</calcChain>
</file>

<file path=xl/sharedStrings.xml><?xml version="1.0" encoding="utf-8"?>
<sst xmlns="http://schemas.openxmlformats.org/spreadsheetml/2006/main" count="3436" uniqueCount="440">
  <si>
    <t>PLANILHA DE CUSTOS E FORMAÇÃO DE PREÇOS</t>
  </si>
  <si>
    <t>Notas Técnicas (ocultar colunas de K a T para imprimir)</t>
  </si>
  <si>
    <t>Nº Processo:</t>
  </si>
  <si>
    <t>Licitação nº:</t>
  </si>
  <si>
    <t>Data/Hora:</t>
  </si>
  <si>
    <t>xx/xx/xxxx às xx Horas</t>
  </si>
  <si>
    <t>Discriminação dos Serviços (Dados referentes à contratação)</t>
  </si>
  <si>
    <t>A</t>
  </si>
  <si>
    <t>Data de Apresentação da Proposta (dia/mês/ano)</t>
  </si>
  <si>
    <t>B</t>
  </si>
  <si>
    <t>Município/UF</t>
  </si>
  <si>
    <t>GOIÂNIA-GO</t>
  </si>
  <si>
    <t>C</t>
  </si>
  <si>
    <t>Ano Acordo, Convenção ou Sentença Normativa em Dissídio Coletivo</t>
  </si>
  <si>
    <t>GO000188/2016</t>
  </si>
  <si>
    <t>D</t>
  </si>
  <si>
    <t>Nº de Meses de Execução Contratual</t>
  </si>
  <si>
    <t>Identificação do Serviço</t>
  </si>
  <si>
    <t>Tipo de Serviço</t>
  </si>
  <si>
    <t>Unidade de Medida</t>
  </si>
  <si>
    <t>Quantidade</t>
  </si>
  <si>
    <t>Carregador</t>
  </si>
  <si>
    <t>ANEXO III-A (Redação dada pela IN nº 6, de 23/12/2013)</t>
  </si>
  <si>
    <t>Mão de Obra Vinculada à Execução Contratual</t>
  </si>
  <si>
    <t>Dados Complementares Para Composição dos Custos Referentes à Mão de Obra</t>
  </si>
  <si>
    <t>Tipo de Serviço (mesmo serviço com características distintas)</t>
  </si>
  <si>
    <t>Salário Normativo da Categoria Profissional</t>
  </si>
  <si>
    <t>Categoria Profissional (vinculada à execução contratual)</t>
  </si>
  <si>
    <t>Data Base da Categoria (dia/mês/ano)</t>
  </si>
  <si>
    <t>MÓDULO 1: COMPOSIÇÃO DA REMUNERAÇÃO</t>
  </si>
  <si>
    <t>Composição da Remuneração</t>
  </si>
  <si>
    <t>%</t>
  </si>
  <si>
    <t>Valor (R$)</t>
  </si>
  <si>
    <t>Salário Base</t>
  </si>
  <si>
    <t>Adicional Noturno</t>
  </si>
  <si>
    <t>E</t>
  </si>
  <si>
    <t>Hora Noturna Adicional</t>
  </si>
  <si>
    <t>F</t>
  </si>
  <si>
    <t>Adicional de Hora Extra</t>
  </si>
  <si>
    <t>G</t>
  </si>
  <si>
    <t>Intervalo Intrajornada</t>
  </si>
  <si>
    <t>H</t>
  </si>
  <si>
    <t>Outros (especificar)</t>
  </si>
  <si>
    <t>Total da Remuneração:</t>
  </si>
  <si>
    <t>MÓDULO 2: BENEFÍCIOS MENSAIS E DIÁRIOS</t>
  </si>
  <si>
    <t>Memória de Cálculo Vale Transporte</t>
  </si>
  <si>
    <t>Benefícios Mensais e Diários</t>
  </si>
  <si>
    <t>Valor Unit.</t>
  </si>
  <si>
    <t>Qtd Por Dia</t>
  </si>
  <si>
    <t>Dias por Mês</t>
  </si>
  <si>
    <t>Desconto</t>
  </si>
  <si>
    <t>Valor</t>
  </si>
  <si>
    <t>Transporte</t>
  </si>
  <si>
    <t>Auxílio Alimentação (vales, cesta básica, etc..)</t>
  </si>
  <si>
    <t>Memória de Cálculo Auxilio Alimentação</t>
  </si>
  <si>
    <t>Assistência médica e familiar</t>
  </si>
  <si>
    <t>SubTotal</t>
  </si>
  <si>
    <t>Total</t>
  </si>
  <si>
    <t>Auxílio Creche</t>
  </si>
  <si>
    <t>Seguro de Vida, invalidez e funeral</t>
  </si>
  <si>
    <t>Total Benefícios Mensais e Diários:</t>
  </si>
  <si>
    <t>MÓDULO 3: INSUMOS DIVERSOS</t>
  </si>
  <si>
    <t>Insumos Diversos</t>
  </si>
  <si>
    <t>Uniformes</t>
  </si>
  <si>
    <t>Materiais</t>
  </si>
  <si>
    <t>Equipamentos</t>
  </si>
  <si>
    <t>EPI</t>
  </si>
  <si>
    <t>Total de Insumos Diversos:</t>
  </si>
  <si>
    <t>MÓDULO 4: ENCARGOS SOCIAIS E TRABALHISTAS</t>
  </si>
  <si>
    <t>Submódulo 4.1: Encargos Previdenciários e FGTS</t>
  </si>
  <si>
    <t>4.1</t>
  </si>
  <si>
    <t>Encargos Previdenciários e FGTS</t>
  </si>
  <si>
    <t>INSS</t>
  </si>
  <si>
    <t>SESI ou SESC</t>
  </si>
  <si>
    <t>SENAI ou SENAC</t>
  </si>
  <si>
    <t>INCRA</t>
  </si>
  <si>
    <t>Salário Educação</t>
  </si>
  <si>
    <t>FGTS</t>
  </si>
  <si>
    <t>SEBRAE</t>
  </si>
  <si>
    <t>Total Submódulo 4.1:</t>
  </si>
  <si>
    <t>4.2</t>
  </si>
  <si>
    <t>13º Salário</t>
  </si>
  <si>
    <t>Subtotal:</t>
  </si>
  <si>
    <t>Total Submódulo 4.2:</t>
  </si>
  <si>
    <t>4.3</t>
  </si>
  <si>
    <t>Afastamento Maternidade</t>
  </si>
  <si>
    <t>Total Submódulo 4.3:</t>
  </si>
  <si>
    <t>Submódulo 4.4: Provisão para Rescisão</t>
  </si>
  <si>
    <t>4.4</t>
  </si>
  <si>
    <t>Provisão para Rescisão</t>
  </si>
  <si>
    <t>Aviso Prévio Indenizado</t>
  </si>
  <si>
    <t>Incidência do FGTS sobre o Aviso Prévio Indenizado</t>
  </si>
  <si>
    <t>Multa do FGTS do Aviso Prévio Indenizado</t>
  </si>
  <si>
    <t>Aviso Prévio Trabalhado</t>
  </si>
  <si>
    <t>Multa do FGTS do Aviso Prévio Trabalhado</t>
  </si>
  <si>
    <t>Total Submódulo 4.4:</t>
  </si>
  <si>
    <t>Submódulo 4.5: Custo de Reposição do Profissional Ausente</t>
  </si>
  <si>
    <t>4.5</t>
  </si>
  <si>
    <t>Custo de Reposição do Profissional Ausente</t>
  </si>
  <si>
    <t>Férias</t>
  </si>
  <si>
    <t>Subtotal</t>
  </si>
  <si>
    <t>Incidência do submódulo 4.1 sobre o Custo de Reposição</t>
  </si>
  <si>
    <t>Total Submódulo 4.5:</t>
  </si>
  <si>
    <t>Quadro-Resumo - Módulo 4 (Encargos Sociais e Trabalhistas)</t>
  </si>
  <si>
    <t>Módulo 4 - Encargos Sociais e Trabalhistas</t>
  </si>
  <si>
    <t>13º Salário + Adicional de Férias</t>
  </si>
  <si>
    <t>Custo de Rescisão</t>
  </si>
  <si>
    <t>4.6</t>
  </si>
  <si>
    <t>Total Módulo 4:</t>
  </si>
  <si>
    <t>Quadro-Resumo - Módulos</t>
  </si>
  <si>
    <t>MÓDULO 5: CUSTOS INDIRETOS, TRIBUTOS E LUCRO</t>
  </si>
  <si>
    <t>Custos Indiretos, Tributos e Lucro</t>
  </si>
  <si>
    <t>Custos Indiretos</t>
  </si>
  <si>
    <t>Lucro</t>
  </si>
  <si>
    <t>Tributos</t>
  </si>
  <si>
    <t>C1</t>
  </si>
  <si>
    <t>Tributos Federais</t>
  </si>
  <si>
    <t>PIS</t>
  </si>
  <si>
    <t>COFINS</t>
  </si>
  <si>
    <t>C2</t>
  </si>
  <si>
    <t>Tributos Municipais</t>
  </si>
  <si>
    <t>ISSQN</t>
  </si>
  <si>
    <t>C3</t>
  </si>
  <si>
    <t>Outros Tributos (especificar)</t>
  </si>
  <si>
    <t>Base para Cálculo dos Tributos:</t>
  </si>
  <si>
    <t>Total Módulo 5:</t>
  </si>
  <si>
    <t>Nota (1): Custos Indiretos, Tributos e Lucro por Empregado</t>
  </si>
  <si>
    <t>Nota (2): O valor referente a tributos é obtido aplicando-se o percentual sobre o valor do faturamento</t>
  </si>
  <si>
    <t>Nota (3): Cálculo de tributos conforme Acórdão TCU nº 6.771/2009 - 1ª Câmara, DOU nº 277 - 21/11/2009</t>
  </si>
  <si>
    <t>ANEXO III-B (Redação dada pela IN nº 6, de 23/12/2013)</t>
  </si>
  <si>
    <t>Quadro-Resumo do Custo por Empregado</t>
  </si>
  <si>
    <t>Mão de Obra vinculada à execução contratual (valor por empregado)</t>
  </si>
  <si>
    <t>Módulo 1 - Composição da Remuneração</t>
  </si>
  <si>
    <t>Módulo 2 - Benefícios Mensais e Diários</t>
  </si>
  <si>
    <t>Módulo 3 - Insumos Diversos</t>
  </si>
  <si>
    <t>Subtotal (A+B+C+D):</t>
  </si>
  <si>
    <t>Módulo 5 -Custos Indiretos, Tributos e Lucro</t>
  </si>
  <si>
    <t>Quantitativo de Postos a Contratar:</t>
  </si>
  <si>
    <t>Valor Total Mensal:</t>
  </si>
  <si>
    <t>Valor Total Anual:</t>
  </si>
  <si>
    <t>13º Salário e Adicional de Férias</t>
  </si>
  <si>
    <t>Adicional de Férias</t>
  </si>
  <si>
    <t>Incidência do submódulo 4.1 sobre o 13º Salário e Ad. de Férias</t>
  </si>
  <si>
    <t>Submódulo 4.3: Afastamento Maternidade</t>
  </si>
  <si>
    <t>Incidência do submódulo 4.1 sobre afast. maternidade</t>
  </si>
  <si>
    <t>Incidência do submódulo 4.1 sobre aviso prév. trabalhado</t>
  </si>
  <si>
    <t>Ausência por Doença</t>
  </si>
  <si>
    <t xml:space="preserve">Licença Paternidade </t>
  </si>
  <si>
    <t>Ausências Legais</t>
  </si>
  <si>
    <t xml:space="preserve">Ausência por Acidente de Trabalho </t>
  </si>
  <si>
    <t>22.733/2016</t>
  </si>
  <si>
    <t>Adicional de Periculosidade</t>
  </si>
  <si>
    <t>Adicional de Insalubridade</t>
  </si>
  <si>
    <t>Total Módulos (1+2+3+4):</t>
  </si>
  <si>
    <t>Eletricista</t>
  </si>
  <si>
    <t>Bombeiro Hidráulico</t>
  </si>
  <si>
    <t>Técnico em Manut. Geral</t>
  </si>
  <si>
    <t>QUADRO RESUMO</t>
  </si>
  <si>
    <t>Categoria Profissional</t>
  </si>
  <si>
    <t>Valor Por Posto</t>
  </si>
  <si>
    <t>Técnico em Manutenção Geral</t>
  </si>
  <si>
    <t>Auxiliar de Serviços Gerais</t>
  </si>
  <si>
    <t>Total:</t>
  </si>
  <si>
    <t>Qtd. 
Postos</t>
  </si>
  <si>
    <t>Valor Mensal</t>
  </si>
  <si>
    <t>Valor Anual</t>
  </si>
  <si>
    <t>SERVIÇOS DE MANUTENÇÃO PREDIAL</t>
  </si>
  <si>
    <t>Posto</t>
  </si>
  <si>
    <t>Riscos Ambientais do Trabalho (RAT X FAP)</t>
  </si>
  <si>
    <t>Art. 22, Inciso I, da Lei 8.212, de 24/07/1991</t>
  </si>
  <si>
    <t>Fundamentação</t>
  </si>
  <si>
    <t>Art. 15, Lei 8.036/90 e Art. 7º, III, CF</t>
  </si>
  <si>
    <t>Art. 30, Lei 8.036/90</t>
  </si>
  <si>
    <t>Art. 1º, caput, Decreto-Lei 6.246/1944 (SENAI) e Art. 4º, caput, do Decreto-Lei 8.621/1946 (SENAC)</t>
  </si>
  <si>
    <t>Decreto Lei 1.146/1970</t>
  </si>
  <si>
    <t>Art. 3º, Inciso I, Decreto 87.043/1982</t>
  </si>
  <si>
    <t>Art. 8º, Lei 8.029/1990</t>
  </si>
  <si>
    <t>RAT de acordo com a atividade. Consultada no Anexo V do Decreto nº 3.048/1999</t>
  </si>
  <si>
    <r>
      <t>Riscos Ambientais do Trabalho (RAT X FAP)</t>
    </r>
    <r>
      <rPr>
        <vertAlign val="superscript"/>
        <sz val="11"/>
        <color rgb="FF000000"/>
        <rFont val="Calibri"/>
        <family val="2"/>
      </rPr>
      <t>1</t>
    </r>
  </si>
  <si>
    <t>1. A Licitante deve preencher o item 4.1-G com o valor de seu FAP, a ser comprovado no envio de sua proposta de preços, mediante apresentação da GFIP ou outro documento apto a fazê-lo.</t>
  </si>
  <si>
    <t>((1/12)*100)  = 8,33%</t>
  </si>
  <si>
    <t>(((1/3)/12)*100) = 2,78%</t>
  </si>
  <si>
    <t>MEMÓRIA DE CÁLCULO</t>
  </si>
  <si>
    <t>Vale Transporte</t>
  </si>
  <si>
    <t>Para o cálculo do custo com vale transporte são considerados:</t>
  </si>
  <si>
    <t>Quantidade por dia: 2 (ida e volta)</t>
  </si>
  <si>
    <t>Auxílio Alimentação</t>
  </si>
  <si>
    <t>Dias trabalhados: 21 (Acórdão TCU nº 1904/2007: 20,98)</t>
  </si>
  <si>
    <t>Acórdão TCU 1214/2013</t>
  </si>
  <si>
    <t>Submódulo 4.2: 13º Salário e Adicional de Férias</t>
  </si>
  <si>
    <t>Na Contratação</t>
  </si>
  <si>
    <t>Na Prorrogação</t>
  </si>
  <si>
    <t>10% em licença maternidade</t>
  </si>
  <si>
    <t>Recalcular em função dos afastamentos ocorridos</t>
  </si>
  <si>
    <t>5,5% de empregados demitidos não trabalham...</t>
  </si>
  <si>
    <t>Somar os TR apresentados e dividir por 12</t>
  </si>
  <si>
    <t>Somar os custos de FGTS do TR e dividir por 12</t>
  </si>
  <si>
    <t>Mantém</t>
  </si>
  <si>
    <t>1,94% para o primeiro ano do contrato</t>
  </si>
  <si>
    <t>0,83% para as demais renovações</t>
  </si>
  <si>
    <t>0,08 Vigilância - 0,04 Limpeza</t>
  </si>
  <si>
    <t>Comprovar</t>
  </si>
  <si>
    <t>5,96 dias/ano</t>
  </si>
  <si>
    <t>2,96 faltas/ano</t>
  </si>
  <si>
    <t>0,91 dias/ano</t>
  </si>
  <si>
    <r>
      <t>Aviso Prévio Trabalhado</t>
    </r>
    <r>
      <rPr>
        <vertAlign val="superscript"/>
        <sz val="11"/>
        <color rgb="FF000000"/>
        <rFont val="Calibri"/>
        <family val="2"/>
      </rPr>
      <t>2</t>
    </r>
  </si>
  <si>
    <t>2. O custo do aviso prévio trabalhado será reduzido para 0,83% a partir da primeira renovação contratual, se houver.</t>
  </si>
  <si>
    <t>Valor Total por Posto de Trabalho:</t>
  </si>
  <si>
    <t>1. Eng. Eletricista</t>
  </si>
  <si>
    <t>Tabela:</t>
  </si>
  <si>
    <t>2. Eletricista</t>
  </si>
  <si>
    <t>3. Eletricista CFTV</t>
  </si>
  <si>
    <t>Eletricista CFTV</t>
  </si>
  <si>
    <t>4. Bombeiro</t>
  </si>
  <si>
    <t>5. Tec. Manut. Geral</t>
  </si>
  <si>
    <t>6. Aux. Serv. Geral</t>
  </si>
  <si>
    <t>Auxiliar Serviços Gerais</t>
  </si>
  <si>
    <t>Quantitativo de Postos</t>
  </si>
  <si>
    <t>Adotar o índice específico para o reajuste, ou o IPCA, se não houver índice específico</t>
  </si>
  <si>
    <t>Ver média do mercado</t>
  </si>
  <si>
    <t>Ver alíquota especifica para o setor</t>
  </si>
  <si>
    <t>Ver alíquota do município de prestação do serviço</t>
  </si>
  <si>
    <t>Nº Processo Administrativo</t>
  </si>
  <si>
    <t>Licitação Nº</t>
  </si>
  <si>
    <t>Data</t>
  </si>
  <si>
    <t>Hora</t>
  </si>
  <si>
    <t>Local Prestação dos Serviços</t>
  </si>
  <si>
    <t>Execução Contratual</t>
  </si>
  <si>
    <t>Vigência Máxima</t>
  </si>
  <si>
    <t>Data da Proposta</t>
  </si>
  <si>
    <t>Tipo de Jornada de Trabalho</t>
  </si>
  <si>
    <t>Jornada Mensal</t>
  </si>
  <si>
    <t>Turno</t>
  </si>
  <si>
    <t>Instrumento Coletivo de Trabalho</t>
  </si>
  <si>
    <t>Data Base</t>
  </si>
  <si>
    <t>Salario Normativo da Categoria Profissional:</t>
  </si>
  <si>
    <t>12 Meses</t>
  </si>
  <si>
    <t>60 Meses</t>
  </si>
  <si>
    <t>44 Horas semanais</t>
  </si>
  <si>
    <t>220 Horas</t>
  </si>
  <si>
    <t>Diurno</t>
  </si>
  <si>
    <t>Goiânia/GO</t>
  </si>
  <si>
    <t>Nesta célula deve ser aplicado a função ARRED() com precisão de 2 casas decimais após a vírgula</t>
  </si>
  <si>
    <t>Mão de Obra</t>
  </si>
  <si>
    <t xml:space="preserve">Item </t>
  </si>
  <si>
    <t>Descrição</t>
  </si>
  <si>
    <t>Unid.</t>
  </si>
  <si>
    <t>Custo 
Anual</t>
  </si>
  <si>
    <t>Custo 
Mensal</t>
  </si>
  <si>
    <t>Un.</t>
  </si>
  <si>
    <t>Camisa malha piquê tipo polo, manga curta, 100% algodão, na cor usual da empresa, com a identificação da empresa.</t>
  </si>
  <si>
    <t>Calça jeans, 100% algodão, com presilhas para cinto, 2 bolsos frontais e 2 bolsos traseiros, na cor usual da empresa.</t>
  </si>
  <si>
    <t>Par de meias cano médio 100% algodão, na cor usual da empresa.</t>
  </si>
  <si>
    <t>Par de luvas anti-corte, vaqueta.</t>
  </si>
  <si>
    <t>Total Uniforme:</t>
  </si>
  <si>
    <t>Par de luva, com isolação elétrica para baixa tensão (nitrílica, vaqueta ou borracha)</t>
  </si>
  <si>
    <t>Relacionar os insumos diversos, com a quantidade, frequência, composição dos custos, etc.</t>
  </si>
  <si>
    <t>Botina de segurança para eletricistas, confeccionada em couro curtido ao cromo, palmilha de montagem em material sintético, solado em PU bidensidade, sem biqueira de aço, para uso de eletricista com certificado aprovado pelo MTE.</t>
  </si>
  <si>
    <t>Vida 
Útil (meses)</t>
  </si>
  <si>
    <t>Custo 
Unitário</t>
  </si>
  <si>
    <t>Botina de segurança confeccionada em vaqueta curtida ao cromo na cor preta, sem biqueira de aço, cano acolchoado e solado em PU.</t>
  </si>
  <si>
    <t>ATENÇÃO!</t>
  </si>
  <si>
    <t>Este arquivo é apenas uma ferramenta para facilitar a formulação da sua proposta.</t>
  </si>
  <si>
    <t>INSTRUÇÕES DE PREENCHIMENTO</t>
  </si>
  <si>
    <t>Insira dados apenas nas células com fundo</t>
  </si>
  <si>
    <t>Caso seja necessário desbloquear alguma planilha, siga as instruções abaixo.</t>
  </si>
  <si>
    <t>Para MS-Excel 97 ou 2003:</t>
  </si>
  <si>
    <t>Na faixa de opções acima, clique em "Ferramentas", depois em "Proteger" e finalmente em "Desproteger planilha".</t>
  </si>
  <si>
    <t>Para MS-Excel 2007 ou 2010:</t>
  </si>
  <si>
    <t>Na faixa de opções acima, clique em "Revisão"  e depois em "Desproteger Planilha".</t>
  </si>
  <si>
    <r>
      <t xml:space="preserve">Para maiores informações sobre o correto preenchimento das planilhas acesse o </t>
    </r>
    <r>
      <rPr>
        <i/>
        <sz val="12"/>
        <color indexed="17"/>
        <rFont val="Arial"/>
        <family val="2"/>
      </rPr>
      <t>link</t>
    </r>
    <r>
      <rPr>
        <sz val="12"/>
        <color indexed="17"/>
        <rFont val="Arial"/>
        <family val="2"/>
      </rPr>
      <t xml:space="preserve"> abaixo:</t>
    </r>
  </si>
  <si>
    <t>http://www.comprasnet.gov.br/publicacoes/manuais/Manual_preenchimento_planilha_de_custo_-_18-06-2011.pdf</t>
  </si>
  <si>
    <t>O TRT 18 não se responsabiliza por quaisquer valores e/ou fórmulas de cálculo
 constantes neste arquivo.</t>
  </si>
  <si>
    <t>TRIBUNAL REGIONAL DO TRABALHO 18º REGIÃO</t>
  </si>
  <si>
    <t>Secretaria de Licitações e Contratos</t>
  </si>
  <si>
    <t>Núcleo de Planejamento e Aquisições</t>
  </si>
  <si>
    <t>Eletrotécnico</t>
  </si>
  <si>
    <t>Todas os cálculos devem ser demostrados com as respectivas fórmulas no arquivo, 
a fim de que a Administração possa analisar a memória de cálculo.</t>
  </si>
  <si>
    <t>Quant. 
Anual</t>
  </si>
  <si>
    <t>É dever da empresa licitante assegurar-se de que os valores e cálculos inseridos 
em sua proposta estejam corretos.</t>
  </si>
  <si>
    <t>9959/2017</t>
  </si>
  <si>
    <r>
      <t>Valor Total por Posto de Trabalho</t>
    </r>
    <r>
      <rPr>
        <b/>
        <vertAlign val="superscript"/>
        <sz val="11"/>
        <color rgb="FF000000"/>
        <rFont val="Calibri"/>
        <family val="2"/>
      </rPr>
      <t>3</t>
    </r>
    <r>
      <rPr>
        <b/>
        <sz val="11"/>
        <color rgb="FF000000"/>
        <rFont val="Calibri"/>
        <family val="2"/>
        <charset val="1"/>
      </rPr>
      <t>:</t>
    </r>
  </si>
  <si>
    <t>3. Aplicar a função ARRED() com precisão de 2 casas decimais após a vírgula.</t>
  </si>
  <si>
    <t>Nº Registro</t>
  </si>
  <si>
    <t>SEACONS</t>
  </si>
  <si>
    <t>Ferramentas e Equipamentos</t>
  </si>
  <si>
    <t>1</t>
  </si>
  <si>
    <t>3</t>
  </si>
  <si>
    <t>5</t>
  </si>
  <si>
    <t>6</t>
  </si>
  <si>
    <t>7</t>
  </si>
  <si>
    <t>8</t>
  </si>
  <si>
    <t>10</t>
  </si>
  <si>
    <t>11</t>
  </si>
  <si>
    <t>12</t>
  </si>
  <si>
    <t>15</t>
  </si>
  <si>
    <t>16</t>
  </si>
  <si>
    <t>17</t>
  </si>
  <si>
    <t>18</t>
  </si>
  <si>
    <t>21</t>
  </si>
  <si>
    <t>28</t>
  </si>
  <si>
    <t>29</t>
  </si>
  <si>
    <t>37</t>
  </si>
  <si>
    <t>39</t>
  </si>
  <si>
    <t>40</t>
  </si>
  <si>
    <t>42</t>
  </si>
  <si>
    <t>43</t>
  </si>
  <si>
    <t>55</t>
  </si>
  <si>
    <t>63</t>
  </si>
  <si>
    <t>64</t>
  </si>
  <si>
    <t>65</t>
  </si>
  <si>
    <t>66</t>
  </si>
  <si>
    <t>67</t>
  </si>
  <si>
    <t>68</t>
  </si>
  <si>
    <t>69</t>
  </si>
  <si>
    <t>70</t>
  </si>
  <si>
    <t>76</t>
  </si>
  <si>
    <t>79</t>
  </si>
  <si>
    <t>81</t>
  </si>
  <si>
    <t>82</t>
  </si>
  <si>
    <t>83</t>
  </si>
  <si>
    <t>85</t>
  </si>
  <si>
    <t>89</t>
  </si>
  <si>
    <t>90</t>
  </si>
  <si>
    <t>Anexo I do Termo de Referência</t>
  </si>
  <si>
    <t>SINDCEL</t>
  </si>
  <si>
    <t>STR00336/2016</t>
  </si>
  <si>
    <t>Jogo de rádio Talk About, Walkie
Talkie, alcance mínimo de 5 km, com
bateria e carregador elétrico, 220 V.</t>
  </si>
  <si>
    <t>Alicate rebitador manual, de uso profissional, com cabo giratória e 4 pontas.</t>
  </si>
  <si>
    <t>Tesoura para chapa, de uso profissional, tipo aviação, corte reto, para corte de metal.</t>
  </si>
  <si>
    <t>Luxímetro digital</t>
  </si>
  <si>
    <t>Bomba elétrica portátil para Abastecimento de Óleo Diesel</t>
  </si>
  <si>
    <t>Cones e bandeirolas de sinalização</t>
  </si>
  <si>
    <t>Andaimes móveis para troca de lâmpadas no Fórum</t>
  </si>
  <si>
    <t>Escada comercial de alumínio extensiva 10 degraus.</t>
  </si>
  <si>
    <t>Escada comercial de alumínio extensiva 15 degraus.</t>
  </si>
  <si>
    <t>Escada de alumínio com 4 degraus, pés antiderrapantes e trava de segurança na cor vermelha.</t>
  </si>
  <si>
    <t>Escada de alumínio com 7 degraus, pés antiderrapantes e trava de segurança na cor vermelha.</t>
  </si>
  <si>
    <t>Máscara facial de segurança para pó, sem válvula, P1, descartável, na cor azul.</t>
  </si>
  <si>
    <t>Capacete de segurança para construção civil.</t>
  </si>
  <si>
    <t>Cinto de segurança com trava quedas, tipo paraquedista, com proteção lombar.</t>
  </si>
  <si>
    <t>Protetor auricular de segurança, de uso profissional, passivo, com o coxim da orelha e o head Band especiais da alta qualidade.</t>
  </si>
  <si>
    <t>Óculos de segurança, com proteção lateral, em acrílico transparente.</t>
  </si>
  <si>
    <t>Luva para manuseio de peças cortantes (polietileno de alta densidade, kevlar ou similar)</t>
  </si>
  <si>
    <t>Máscara filtradora para gases, diluentes e serviços de pintura (filtro substituíveis);</t>
  </si>
  <si>
    <t>Rotuladora/etiquetadora eletrônica para identificação de quadros, disjuntores, circuitos, tomadas e interruptores</t>
  </si>
  <si>
    <t>Máscara de algodão para pó, tipo 3m, descartável;</t>
  </si>
  <si>
    <t>Tablet com WI-FI para fazer check list e gravar relatórios na rede de computadores do Tribunal.</t>
  </si>
  <si>
    <t>Detectores de tensão</t>
  </si>
  <si>
    <t>Medidor/testador de rotação de fases</t>
  </si>
  <si>
    <t>Bomba de desobstruir esgoto completa;</t>
  </si>
  <si>
    <t>Bomba submersa com mangote</t>
  </si>
  <si>
    <t>Grampo Tipo C para marceneiro 6''</t>
  </si>
  <si>
    <t>Grampo Tipo C para marceneiro 4''</t>
  </si>
  <si>
    <t>Trena de 25mm de largura e mínimo de 10m de comprimento c/ Alça e Clip Metálico p/ Transporte.</t>
  </si>
  <si>
    <t>Trena de 25mm de largura e mínimo de 7,5m de comprimento c/ Alça e Clip Metálico p/ Transporte</t>
  </si>
  <si>
    <t>Trena de Fibra de Vidro de 12,5mm de largura e mínimo de 50m de comprimento</t>
  </si>
  <si>
    <t>Pistola aplicar silicone de 300g/305 ml Componentes (s): Peça única
Composição: Aço</t>
  </si>
  <si>
    <t>Torno morsa de bancada leve fixo 4 parafusos "torno de bancada aço” forjado fixos embalagem: caixa individual medidas: 280mm comprimento - 130mm largura.</t>
  </si>
  <si>
    <t>Máquina de solda, de uso profissional, com transformador super, de 250 amperes, 220 V, monofásico.</t>
  </si>
  <si>
    <t>Lixadeiras elétrica completa, de uso profissional, 220 V, incluindo com todo kit para o uso.</t>
  </si>
  <si>
    <t>Lima grosa para raspagem de madeira, de 4x35 centímetros, de uso profissional.</t>
  </si>
  <si>
    <t>Ferro de solda completo, de uso profissional, incluindo base, 220 V, 70 W.</t>
  </si>
  <si>
    <t>Fita de demarcação de solo, zebrada, de 10 x 30 mt.</t>
  </si>
  <si>
    <t>Jogo de chaves de boca, com 17 unidades, de 6 a 22 mm.</t>
  </si>
  <si>
    <t>Jogo de chave combinada, com 24 peças, de 02 a 25 mm.</t>
  </si>
  <si>
    <t>Serrote de ponta para Gesso.</t>
  </si>
  <si>
    <t>Kit localizador de cabos tx 1000-E multitoc.</t>
  </si>
  <si>
    <t>Alicate para crimpagem de RJ 09/11/12/45, de uso profissional.</t>
  </si>
  <si>
    <t>Chave enroladeira e descascadora para blocos BLI de Telefonia, de uso profissional.</t>
  </si>
  <si>
    <t>Alicate cortador fixador de engate keystone, bloco M10.</t>
  </si>
  <si>
    <t>Multímetro Digital completo, de uso profissional, eletrônico, incluindo bateria.</t>
  </si>
  <si>
    <t>Serrote de mão, com 0,66 cm de comprimento, para carpintaria e construção.</t>
  </si>
  <si>
    <t>Placa dobrável com inscrição de "Cuidado Manutenção Elétrica".</t>
  </si>
  <si>
    <t>Placa dobrável com inscrição de "Cuidado homens trabalhando".</t>
  </si>
  <si>
    <t>Placa dobrável com inscrição de "Cuidado Manutenção".</t>
  </si>
  <si>
    <t>Arco de serra com lâmina, de uso profissional.</t>
  </si>
  <si>
    <t>Martelo de Borracha preto 258g</t>
  </si>
  <si>
    <t>Jogo de marreta oitavada, com cabo em madeira, com 2 peças, de 2 e 1 Kg</t>
  </si>
  <si>
    <t>Marreta oitavada, com cabo em madeira, de 5 Kg.</t>
  </si>
  <si>
    <t>Desempenadeira em madeira, de uso profissional, com 23 cm.</t>
  </si>
  <si>
    <t>Passa Fio para tubulação elétrica, com 20 m.</t>
  </si>
  <si>
    <t>Alicate de bico reto, de uso profissional, de 6 polegadas, cabo com isolamento para 1000 V.</t>
  </si>
  <si>
    <t>Alicate de corte diagonal, de uso profissional, de 6 polegadas cabo com isolamento para 1000 V.</t>
  </si>
  <si>
    <t>Alicate amperímetro com multímetro digital, de uso profissional, 3200 Amperes.</t>
  </si>
  <si>
    <t>Kit de brocas sds plus de 250 mm, com 4 peças, de 12, 18, 22 e 32 mm, de videa para concreto.</t>
  </si>
  <si>
    <t>Adaptador completo, sds plus para brocas de encaixe, de uso profissional, incluindo mandril e chave.</t>
  </si>
  <si>
    <t>Esmeril de bancada, com motor, de uso profissional, 370 W, 220 V.</t>
  </si>
  <si>
    <t>Lanterna com bateria recarregável e carregador elétrico, com mínimo de 15 leds, econômica, com o mínimo de 13 horas de duração.</t>
  </si>
  <si>
    <t>Chave de fenda para teste elétrico, de 110 e 220 V.</t>
  </si>
  <si>
    <t>Punho saca fusível, com isolamento resistente até 1000 V, tipo NH.</t>
  </si>
  <si>
    <t>Jogo de espátula metálica, com 2 peças, de 2 e 3,5 polegadas</t>
  </si>
  <si>
    <t>Ponteiro redondo n. 10, com mínimo de 15 cm.</t>
  </si>
  <si>
    <t>Jogo de disco de Serra de videa, com 3 peças, de 36, 48 e 80 dentes.</t>
  </si>
  <si>
    <t>Disco de Serra de 300 mm, com 100 dentes para cortar alumínio.</t>
  </si>
  <si>
    <t>Broca de 25mm para dobradiça, com riscador, uso em marcenaria.</t>
  </si>
  <si>
    <t>Furadeira de bancada, de uso profissional, potência de 250 W, 690 a 3200 rpm, mesa ajustável, 220 W.</t>
  </si>
  <si>
    <t>Kit talhadeira chata para pedras, com mínimo de 15 centímetros e espessura de 4 mm.</t>
  </si>
  <si>
    <t>Jogo de colher de Pedreiro com 2 peças, canto reto, n. 8 e 10.</t>
  </si>
  <si>
    <t>Nível de alumínio, 350 mm, de 2 bolhas.</t>
  </si>
  <si>
    <t>Serra tico-tico, 380 W, 220 V.</t>
  </si>
  <si>
    <t>Serra circular manual, de uso profissional, 220V 1.450 W.</t>
  </si>
  <si>
    <t>Serra circular em bancada esquadrejadeira, para uso profissional, com motor.</t>
  </si>
  <si>
    <t>Alicate de Pressão 10" Aço Carbono.</t>
  </si>
  <si>
    <t>Alicate bomba d’água, de uso profissional, com 10 mm e regulagem em 07 posições empunhadura em PVC.</t>
  </si>
  <si>
    <t>Jogo de chave de grifo, com 3 peças, 10, 14 e 24 polegadas.</t>
  </si>
  <si>
    <t>Jogo de chave inglesa, com 4 peças, de 6, 8, 10 e 12 polegadas.</t>
  </si>
  <si>
    <t>Jogo de chaves de fenda e phillips, com mínimo de 6 unidades de cada tipo, de 14 a 28 cm.</t>
  </si>
  <si>
    <t>Kit de chaves de precisão torx, allen e fenda contendo cabo e estojo, com mínimo de 28 chaves de tamanhos variados.</t>
  </si>
  <si>
    <t>Jogo de chave de fenda e philips, de uso profissional para eletricistas, com cabo isolado para 1000 volts, com 6 peças, de 15 a 22 cm.</t>
  </si>
  <si>
    <t>Jogo de serras copo, de uso profissional para Eletricistas e Encanadores, com 6 peças, de 22 a 38 mm.</t>
  </si>
  <si>
    <t>Jogo de chave canhão, profissional, com 12 unidades de 7 a 18 mm.</t>
  </si>
  <si>
    <t>Jogo de Chave Allen, de 1,5 a 10 mm, com 11 peças.</t>
  </si>
  <si>
    <t>Martelo tipo unha oxidado com cabo reforçado de fibra e emborrachado, em tamanho aproximado de 21 mm.</t>
  </si>
  <si>
    <t>Alicate isolado, de 8 polegadas, com cabo reforçado, de uso profissional para eletricistas, 1000 V.</t>
  </si>
  <si>
    <t>Alicate universal, de 8 polegadas, com cabo reforçado, de uso profissional para diversos profissionais.</t>
  </si>
  <si>
    <t>Plaina elétrica, manual, de uso profissional.</t>
  </si>
  <si>
    <t>Esquadro, para uso profissional, em aço para carpinteiro de 10 polegadas, com cabo em metal.</t>
  </si>
  <si>
    <t>Prumo (parede) para pedreiro, de uso profissional, com corda em nylon n. 5, em latão, com mínimo de 500 gramas.</t>
  </si>
  <si>
    <t>Furadeira e Parafusadeira, de uso profissional, movida à bateria, compacta, empunhadura ergonômica, acompanhada de bateria e carregador bivolt.</t>
  </si>
  <si>
    <t>Martelo tipo unha, de uso profissional, com mínimo de 25 mm, com cabo reforçado de madeira, em tamanho médio.</t>
  </si>
  <si>
    <t>Furadeira e parafusadeira de impacto, de uso profissional, 220 V.</t>
  </si>
  <si>
    <t>unid.</t>
  </si>
  <si>
    <t>Quantitativos de postos:</t>
  </si>
  <si>
    <t>Distribuição por posto:</t>
  </si>
  <si>
    <t>Materiais e Equipamentos</t>
  </si>
  <si>
    <t>Notas Técnicas</t>
  </si>
  <si>
    <t>GO000277/2017</t>
  </si>
  <si>
    <t>De acordo com o instrumento coletivo de trabalho.</t>
  </si>
  <si>
    <t>As colunas K a T possuem informações auxiliares para o preenchimento da planilha.</t>
  </si>
  <si>
    <t>Férias (Não cotar, conforme disposto no item 14.11 do TR)</t>
  </si>
  <si>
    <t>Ausência por Doença (Não cotar, conf. Disp. item 14.11 do TR)</t>
  </si>
  <si>
    <t>Licença Paternidade (Não cotar, conf. Disp. item 14.11 do TR)</t>
  </si>
  <si>
    <t>Ausências Legais (Não cotar, conf. Disp. item 14.11 do TR)</t>
  </si>
  <si>
    <t>Ausência por Acidente de Trabalho (Não cotar, item 14.11 TR)</t>
  </si>
  <si>
    <t>Coordenador de Manutenção Predial</t>
  </si>
  <si>
    <t>Coordenador de Manut. Pred.</t>
  </si>
  <si>
    <t>Uniforme e EPI (Todos os profissionais, exceto eletricista e eletrotécnico)</t>
  </si>
  <si>
    <t>Uniforme e EPI (Eletricista e eletrotécnico)</t>
  </si>
  <si>
    <t>Distribuição do custo de ferramental entre os 13 postos. Eventual alteração deve ser levada em consideração nesse cálculo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</si>
</sst>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quot;R$ &quot;* #,##0.00_-;&quot;-R$ &quot;* #,##0.00_-;_-&quot;R$ &quot;* \-??_-;_-@_-"/>
    <numFmt numFmtId="165" formatCode="_-&quot;R$ &quot;* #,##0.0000_-;&quot;-R$ &quot;* #,##0.0000_-;_-&quot;R$ &quot;* \-??_-;_-@_-"/>
    <numFmt numFmtId="166" formatCode="0.0000"/>
  </numFmts>
  <fonts count="41" x14ac:knownFonts="1">
    <font>
      <sz val="11"/>
      <color rgb="FF000000"/>
      <name val="Calibri"/>
      <family val="2"/>
      <charset val="1"/>
    </font>
    <font>
      <b/>
      <sz val="11"/>
      <color rgb="FF000000"/>
      <name val="Calibri"/>
      <family val="2"/>
      <charset val="1"/>
    </font>
    <font>
      <sz val="10"/>
      <color rgb="FF000000"/>
      <name val="Calibri"/>
      <family val="2"/>
      <charset val="1"/>
    </font>
    <font>
      <sz val="11"/>
      <color rgb="FF000000"/>
      <name val="Calibri"/>
      <family val="2"/>
      <charset val="1"/>
    </font>
    <font>
      <b/>
      <sz val="11"/>
      <color rgb="FF000000"/>
      <name val="Calibri"/>
      <family val="2"/>
    </font>
    <font>
      <vertAlign val="superscript"/>
      <sz val="11"/>
      <color rgb="FF000000"/>
      <name val="Calibri"/>
      <family val="2"/>
    </font>
    <font>
      <sz val="11"/>
      <color rgb="FF000000"/>
      <name val="Calibri"/>
      <family val="2"/>
    </font>
    <font>
      <sz val="9"/>
      <color rgb="FF000000"/>
      <name val="Calibri"/>
      <family val="2"/>
    </font>
    <font>
      <sz val="11"/>
      <color rgb="FFFF0000"/>
      <name val="Calibri"/>
      <family val="2"/>
      <charset val="1"/>
    </font>
    <font>
      <sz val="9"/>
      <color rgb="FF000000"/>
      <name val="Calibri"/>
      <family val="2"/>
      <charset val="1"/>
    </font>
    <font>
      <b/>
      <sz val="9"/>
      <color rgb="FF000000"/>
      <name val="Calibri"/>
      <family val="2"/>
    </font>
    <font>
      <b/>
      <sz val="9"/>
      <color rgb="FF000000"/>
      <name val="Calibri"/>
      <family val="2"/>
      <charset val="1"/>
    </font>
    <font>
      <sz val="10"/>
      <color theme="1"/>
      <name val="Arial"/>
      <family val="2"/>
    </font>
    <font>
      <b/>
      <u/>
      <sz val="14"/>
      <color rgb="FFFF0000"/>
      <name val="Arial"/>
      <family val="2"/>
    </font>
    <font>
      <sz val="12"/>
      <color theme="1"/>
      <name val="Arial"/>
      <family val="2"/>
    </font>
    <font>
      <b/>
      <sz val="12"/>
      <color rgb="FFFF0000"/>
      <name val="Arial"/>
      <family val="2"/>
    </font>
    <font>
      <b/>
      <u/>
      <sz val="14"/>
      <color rgb="FF00B050"/>
      <name val="Arial"/>
      <family val="2"/>
    </font>
    <font>
      <b/>
      <sz val="12"/>
      <color rgb="FF00B050"/>
      <name val="Arial"/>
      <family val="2"/>
    </font>
    <font>
      <sz val="10"/>
      <color rgb="FF00B050"/>
      <name val="Arial"/>
      <family val="2"/>
    </font>
    <font>
      <sz val="12"/>
      <color rgb="FF00B050"/>
      <name val="Arial"/>
      <family val="2"/>
    </font>
    <font>
      <sz val="12"/>
      <color indexed="17"/>
      <name val="Arial"/>
      <family val="2"/>
    </font>
    <font>
      <u/>
      <sz val="11"/>
      <color rgb="FF00B050"/>
      <name val="Arial"/>
      <family val="2"/>
    </font>
    <font>
      <sz val="11"/>
      <color rgb="FF00B050"/>
      <name val="Arial"/>
      <family val="2"/>
    </font>
    <font>
      <i/>
      <sz val="12"/>
      <color indexed="17"/>
      <name val="Arial"/>
      <family val="2"/>
    </font>
    <font>
      <u/>
      <sz val="11"/>
      <color theme="10"/>
      <name val="Calibri"/>
      <family val="2"/>
    </font>
    <font>
      <u/>
      <sz val="10"/>
      <color theme="10"/>
      <name val="Arial"/>
      <family val="2"/>
    </font>
    <font>
      <b/>
      <sz val="12"/>
      <color theme="1"/>
      <name val="Arial"/>
      <family val="2"/>
    </font>
    <font>
      <b/>
      <vertAlign val="superscript"/>
      <sz val="11"/>
      <color rgb="FF000000"/>
      <name val="Calibri"/>
      <family val="2"/>
    </font>
    <font>
      <sz val="10"/>
      <name val="Times New Roman"/>
      <family val="1"/>
    </font>
    <font>
      <b/>
      <sz val="11"/>
      <color rgb="FF000000"/>
      <name val="Calibri"/>
      <family val="2"/>
      <charset val="1"/>
    </font>
    <font>
      <sz val="11"/>
      <color rgb="FF000000"/>
      <name val="Calibri"/>
      <family val="2"/>
      <charset val="1"/>
    </font>
    <font>
      <b/>
      <sz val="11"/>
      <color rgb="FF000000"/>
      <name val="Calibri"/>
      <family val="2"/>
    </font>
    <font>
      <b/>
      <sz val="11"/>
      <color rgb="FF000000"/>
      <name val="Calibri"/>
      <family val="2"/>
      <charset val="1"/>
    </font>
    <font>
      <sz val="11"/>
      <color rgb="FF000000"/>
      <name val="Calibri"/>
      <family val="2"/>
      <charset val="1"/>
    </font>
    <font>
      <b/>
      <sz val="9"/>
      <color rgb="FF000000"/>
      <name val="Calibri"/>
      <family val="2"/>
    </font>
    <font>
      <sz val="9"/>
      <color rgb="FF000000"/>
      <name val="Calibri"/>
      <family val="2"/>
      <charset val="1"/>
    </font>
    <font>
      <sz val="9"/>
      <name val="Calibri"/>
      <family val="2"/>
      <scheme val="minor"/>
    </font>
    <font>
      <sz val="8"/>
      <color rgb="FF000000"/>
      <name val="Calibri"/>
      <family val="2"/>
      <charset val="1"/>
      <scheme val="minor"/>
    </font>
    <font>
      <sz val="8"/>
      <color rgb="FF000000"/>
      <name val="Calibri"/>
      <family val="2"/>
      <charset val="1"/>
    </font>
    <font>
      <sz val="8"/>
      <name val="Times New Roman"/>
      <family val="1"/>
    </font>
    <font>
      <sz val="7"/>
      <color rgb="FF000000"/>
      <name val="Calibri"/>
      <family val="2"/>
      <charset val="1"/>
    </font>
  </fonts>
  <fills count="14">
    <fill>
      <patternFill patternType="none"/>
    </fill>
    <fill>
      <patternFill patternType="gray125"/>
    </fill>
    <fill>
      <patternFill patternType="solid">
        <fgColor rgb="FFB4C7E7"/>
        <bgColor rgb="FFBFBFBF"/>
      </patternFill>
    </fill>
    <fill>
      <patternFill patternType="solid">
        <fgColor rgb="FFBFBFBF"/>
        <bgColor rgb="FFB4C7E7"/>
      </patternFill>
    </fill>
    <fill>
      <patternFill patternType="solid">
        <fgColor rgb="FFFFF2CC"/>
        <bgColor rgb="FFFFFFFF"/>
      </patternFill>
    </fill>
    <fill>
      <patternFill patternType="solid">
        <fgColor rgb="FFFFFFFF"/>
        <bgColor rgb="FFFFF2CC"/>
      </patternFill>
    </fill>
    <fill>
      <patternFill patternType="solid">
        <fgColor theme="0"/>
        <bgColor indexed="64"/>
      </patternFill>
    </fill>
    <fill>
      <patternFill patternType="solid">
        <fgColor theme="7" tint="0.79998168889431442"/>
        <bgColor indexed="64"/>
      </patternFill>
    </fill>
    <fill>
      <patternFill patternType="solid">
        <fgColor theme="7" tint="0.79998168889431442"/>
        <bgColor rgb="FFFFFFFF"/>
      </patternFill>
    </fill>
    <fill>
      <patternFill patternType="solid">
        <fgColor theme="0"/>
        <bgColor rgb="FFFFFFFF"/>
      </patternFill>
    </fill>
    <fill>
      <patternFill patternType="solid">
        <fgColor theme="0"/>
        <bgColor rgb="FFB4C7E7"/>
      </patternFill>
    </fill>
    <fill>
      <patternFill patternType="solid">
        <fgColor theme="0"/>
        <bgColor rgb="FFBFBFBF"/>
      </patternFill>
    </fill>
    <fill>
      <patternFill patternType="solid">
        <fgColor theme="7" tint="0.79998168889431442"/>
        <bgColor rgb="FFB4C7E7"/>
      </patternFill>
    </fill>
    <fill>
      <patternFill patternType="solid">
        <fgColor theme="0" tint="-0.149998474074526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top style="thin">
        <color indexed="64"/>
      </top>
      <bottom/>
      <diagonal/>
    </border>
    <border>
      <left style="medium">
        <color auto="1"/>
      </left>
      <right style="hair">
        <color auto="1"/>
      </right>
      <top style="hair">
        <color auto="1"/>
      </top>
      <bottom style="hair">
        <color auto="1"/>
      </bottom>
      <diagonal/>
    </border>
    <border>
      <left style="medium">
        <color auto="1"/>
      </left>
      <right style="hair">
        <color auto="1"/>
      </right>
      <top/>
      <bottom style="hair">
        <color auto="1"/>
      </bottom>
      <diagonal/>
    </border>
  </borders>
  <cellStyleXfs count="5">
    <xf numFmtId="0" fontId="0" fillId="0" borderId="0"/>
    <xf numFmtId="164" fontId="3" fillId="0" borderId="0" applyBorder="0" applyProtection="0"/>
    <xf numFmtId="9" fontId="3" fillId="0" borderId="0" applyBorder="0" applyProtection="0"/>
    <xf numFmtId="0" fontId="24" fillId="0" borderId="0" applyNumberFormat="0" applyFill="0" applyBorder="0" applyAlignment="0" applyProtection="0">
      <alignment vertical="top"/>
      <protection locked="0"/>
    </xf>
    <xf numFmtId="0" fontId="28" fillId="0" borderId="0"/>
  </cellStyleXfs>
  <cellXfs count="269">
    <xf numFmtId="0" fontId="0" fillId="0" borderId="0" xfId="0"/>
    <xf numFmtId="0" fontId="0" fillId="2" borderId="0" xfId="0" applyFill="1"/>
    <xf numFmtId="0" fontId="0" fillId="0" borderId="1" xfId="0" applyBorder="1"/>
    <xf numFmtId="0" fontId="0" fillId="0" borderId="1" xfId="0" applyBorder="1" applyAlignment="1">
      <alignment horizontal="center" vertical="center"/>
    </xf>
    <xf numFmtId="10" fontId="0" fillId="4" borderId="1" xfId="2" applyNumberFormat="1" applyFont="1" applyFill="1" applyBorder="1" applyAlignment="1" applyProtection="1">
      <protection locked="0"/>
    </xf>
    <xf numFmtId="10" fontId="0" fillId="4" borderId="1" xfId="2" applyNumberFormat="1" applyFont="1" applyFill="1" applyBorder="1" applyAlignment="1" applyProtection="1">
      <alignment horizontal="right"/>
      <protection locked="0"/>
    </xf>
    <xf numFmtId="10" fontId="1" fillId="0" borderId="1" xfId="0" applyNumberFormat="1" applyFont="1" applyBorder="1" applyAlignment="1">
      <alignment horizontal="right"/>
    </xf>
    <xf numFmtId="10" fontId="0" fillId="2" borderId="0" xfId="0" applyNumberFormat="1" applyFill="1"/>
    <xf numFmtId="9" fontId="0" fillId="2" borderId="0" xfId="2" applyFont="1" applyFill="1" applyBorder="1" applyAlignment="1" applyProtection="1"/>
    <xf numFmtId="166" fontId="0" fillId="2" borderId="0" xfId="0" applyNumberFormat="1" applyFill="1"/>
    <xf numFmtId="166" fontId="0" fillId="0" borderId="1" xfId="2" applyNumberFormat="1" applyFont="1" applyBorder="1" applyAlignment="1" applyProtection="1"/>
    <xf numFmtId="0" fontId="1" fillId="0" borderId="1" xfId="0" applyFont="1" applyBorder="1"/>
    <xf numFmtId="0" fontId="0" fillId="6" borderId="1" xfId="0" applyFont="1" applyFill="1" applyBorder="1" applyAlignment="1">
      <alignment horizontal="center"/>
    </xf>
    <xf numFmtId="0" fontId="0" fillId="6" borderId="1" xfId="0" applyFill="1" applyBorder="1" applyAlignment="1">
      <alignment horizontal="center" vertical="center"/>
    </xf>
    <xf numFmtId="10" fontId="0" fillId="6" borderId="1" xfId="0" applyNumberFormat="1" applyFont="1" applyFill="1" applyBorder="1" applyAlignment="1"/>
    <xf numFmtId="10" fontId="1" fillId="6" borderId="5" xfId="0" applyNumberFormat="1" applyFont="1" applyFill="1" applyBorder="1" applyAlignment="1"/>
    <xf numFmtId="10" fontId="0" fillId="6" borderId="1" xfId="0" applyNumberFormat="1" applyFill="1" applyBorder="1" applyAlignment="1"/>
    <xf numFmtId="164" fontId="0" fillId="2" borderId="0" xfId="0" applyNumberFormat="1" applyFill="1"/>
    <xf numFmtId="43" fontId="0" fillId="2" borderId="0" xfId="0" applyNumberFormat="1" applyFill="1"/>
    <xf numFmtId="0" fontId="1" fillId="0" borderId="1" xfId="0" applyFont="1" applyBorder="1" applyAlignment="1">
      <alignment horizontal="center"/>
    </xf>
    <xf numFmtId="0" fontId="1" fillId="6" borderId="1" xfId="0" applyFont="1" applyFill="1" applyBorder="1" applyAlignment="1">
      <alignment horizontal="center"/>
    </xf>
    <xf numFmtId="0" fontId="0" fillId="0" borderId="1" xfId="0" applyFont="1" applyBorder="1" applyAlignment="1">
      <alignment horizontal="center"/>
    </xf>
    <xf numFmtId="0" fontId="0" fillId="2" borderId="0" xfId="0" applyFill="1" applyBorder="1"/>
    <xf numFmtId="0" fontId="0" fillId="2" borderId="0" xfId="0" applyFill="1" applyBorder="1" applyAlignment="1">
      <alignment wrapText="1"/>
    </xf>
    <xf numFmtId="0" fontId="0" fillId="2" borderId="0" xfId="0" applyFill="1" applyAlignment="1">
      <alignment wrapText="1"/>
    </xf>
    <xf numFmtId="10" fontId="0" fillId="6" borderId="1" xfId="0" applyNumberFormat="1" applyFont="1" applyFill="1" applyBorder="1" applyAlignment="1">
      <alignment wrapText="1"/>
    </xf>
    <xf numFmtId="10" fontId="3" fillId="7" borderId="1" xfId="2" applyNumberFormat="1" applyFill="1" applyBorder="1"/>
    <xf numFmtId="10" fontId="0" fillId="8" borderId="1" xfId="2" applyNumberFormat="1" applyFont="1" applyFill="1" applyBorder="1" applyAlignment="1" applyProtection="1">
      <protection locked="0"/>
    </xf>
    <xf numFmtId="10" fontId="0" fillId="8" borderId="1" xfId="2" applyNumberFormat="1" applyFont="1" applyFill="1" applyBorder="1" applyAlignment="1" applyProtection="1">
      <alignment horizontal="right"/>
      <protection locked="0"/>
    </xf>
    <xf numFmtId="0" fontId="1" fillId="6" borderId="8" xfId="0" applyFont="1" applyFill="1" applyBorder="1" applyAlignment="1">
      <alignment horizontal="center"/>
    </xf>
    <xf numFmtId="10" fontId="0" fillId="9" borderId="1" xfId="2" applyNumberFormat="1" applyFont="1" applyFill="1" applyBorder="1" applyAlignment="1" applyProtection="1">
      <alignment horizontal="right"/>
      <protection locked="0"/>
    </xf>
    <xf numFmtId="0" fontId="9" fillId="2" borderId="0" xfId="0" applyFont="1" applyFill="1"/>
    <xf numFmtId="0" fontId="9" fillId="0" borderId="0" xfId="0" applyFont="1"/>
    <xf numFmtId="0" fontId="1" fillId="0" borderId="1" xfId="0" applyFont="1" applyBorder="1" applyAlignment="1">
      <alignment horizontal="center"/>
    </xf>
    <xf numFmtId="0" fontId="1" fillId="6" borderId="1" xfId="0" applyFont="1" applyFill="1" applyBorder="1" applyAlignment="1">
      <alignment horizontal="center"/>
    </xf>
    <xf numFmtId="0" fontId="0" fillId="0" borderId="1" xfId="0" applyFont="1" applyBorder="1" applyAlignment="1">
      <alignment horizontal="center"/>
    </xf>
    <xf numFmtId="0" fontId="12" fillId="6" borderId="0" xfId="0" applyFont="1" applyFill="1" applyBorder="1" applyAlignment="1">
      <alignment vertical="center"/>
    </xf>
    <xf numFmtId="0" fontId="17" fillId="6" borderId="0" xfId="0" applyFont="1" applyFill="1" applyBorder="1" applyAlignment="1" applyProtection="1">
      <alignment horizontal="justify" vertical="center" wrapText="1"/>
      <protection hidden="1"/>
    </xf>
    <xf numFmtId="0" fontId="18" fillId="6" borderId="0" xfId="0" applyFont="1" applyFill="1" applyBorder="1" applyAlignment="1">
      <alignment vertical="center"/>
    </xf>
    <xf numFmtId="0" fontId="18" fillId="6" borderId="0" xfId="0" applyFont="1" applyFill="1" applyBorder="1" applyAlignment="1" applyProtection="1">
      <alignment horizontal="justify" vertical="center" wrapText="1"/>
      <protection hidden="1"/>
    </xf>
    <xf numFmtId="0" fontId="18" fillId="6" borderId="0" xfId="0" applyFont="1" applyFill="1" applyBorder="1" applyAlignment="1" applyProtection="1">
      <alignment horizontal="left" vertical="center" wrapText="1" indent="3"/>
      <protection hidden="1"/>
    </xf>
    <xf numFmtId="0" fontId="0" fillId="13" borderId="0" xfId="0" applyFill="1"/>
    <xf numFmtId="0" fontId="0" fillId="6" borderId="9" xfId="0" applyFill="1" applyBorder="1"/>
    <xf numFmtId="0" fontId="0" fillId="4" borderId="1" xfId="0" applyFont="1" applyFill="1" applyBorder="1" applyAlignment="1" applyProtection="1">
      <protection locked="0"/>
    </xf>
    <xf numFmtId="0" fontId="0" fillId="9" borderId="0" xfId="0" applyFont="1" applyFill="1" applyBorder="1" applyAlignment="1" applyProtection="1">
      <protection locked="0"/>
    </xf>
    <xf numFmtId="0" fontId="30" fillId="0" borderId="0" xfId="0" applyFont="1"/>
    <xf numFmtId="0" fontId="30" fillId="0" borderId="1" xfId="0" applyFont="1" applyBorder="1"/>
    <xf numFmtId="0" fontId="30" fillId="2" borderId="0" xfId="0" applyFont="1" applyFill="1"/>
    <xf numFmtId="0" fontId="29" fillId="3" borderId="1" xfId="0" applyFont="1" applyFill="1" applyBorder="1" applyAlignment="1">
      <alignment horizontal="center" vertical="center" wrapText="1"/>
    </xf>
    <xf numFmtId="0" fontId="30" fillId="0" borderId="1" xfId="0" applyFont="1" applyBorder="1" applyAlignment="1">
      <alignment horizontal="center"/>
    </xf>
    <xf numFmtId="43" fontId="30" fillId="2" borderId="0" xfId="0" applyNumberFormat="1" applyFont="1" applyFill="1"/>
    <xf numFmtId="0" fontId="31" fillId="0" borderId="1" xfId="0" applyFont="1" applyBorder="1" applyAlignment="1">
      <alignment horizontal="center"/>
    </xf>
    <xf numFmtId="0" fontId="31" fillId="2" borderId="0" xfId="0" applyFont="1" applyFill="1"/>
    <xf numFmtId="43" fontId="31" fillId="2" borderId="0" xfId="0" applyNumberFormat="1" applyFont="1" applyFill="1"/>
    <xf numFmtId="0" fontId="31" fillId="0" borderId="0" xfId="0" applyFont="1"/>
    <xf numFmtId="43" fontId="30" fillId="0" borderId="0" xfId="0" applyNumberFormat="1" applyFont="1"/>
    <xf numFmtId="0" fontId="6" fillId="4" borderId="3" xfId="0" applyFont="1" applyFill="1" applyBorder="1" applyAlignment="1" applyProtection="1">
      <alignment horizontal="center"/>
      <protection locked="0"/>
    </xf>
    <xf numFmtId="0" fontId="6" fillId="4" borderId="5" xfId="0" applyFont="1" applyFill="1" applyBorder="1" applyAlignment="1" applyProtection="1">
      <alignment horizontal="center"/>
      <protection locked="0"/>
    </xf>
    <xf numFmtId="0" fontId="1" fillId="3" borderId="3" xfId="0" applyFont="1" applyFill="1" applyBorder="1" applyAlignment="1">
      <alignment horizontal="left"/>
    </xf>
    <xf numFmtId="0" fontId="1" fillId="3" borderId="4" xfId="0" applyFont="1" applyFill="1" applyBorder="1" applyAlignment="1">
      <alignment horizontal="left"/>
    </xf>
    <xf numFmtId="10" fontId="3" fillId="7" borderId="1" xfId="2" applyNumberFormat="1" applyFill="1" applyBorder="1" applyProtection="1"/>
    <xf numFmtId="10" fontId="3" fillId="7" borderId="3" xfId="2" applyNumberFormat="1" applyFill="1" applyBorder="1" applyProtection="1"/>
    <xf numFmtId="0" fontId="1" fillId="3" borderId="1" xfId="0" applyFont="1" applyFill="1" applyBorder="1" applyAlignment="1">
      <alignment horizontal="left"/>
    </xf>
    <xf numFmtId="0" fontId="1" fillId="6" borderId="1" xfId="0" applyFont="1" applyFill="1" applyBorder="1" applyAlignment="1">
      <alignment horizontal="left"/>
    </xf>
    <xf numFmtId="10" fontId="3" fillId="7" borderId="5" xfId="2" applyNumberFormat="1" applyFill="1" applyBorder="1" applyProtection="1"/>
    <xf numFmtId="0" fontId="1" fillId="0" borderId="1"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0" fillId="0" borderId="1" xfId="0" applyFont="1" applyBorder="1" applyAlignment="1">
      <alignment horizontal="left"/>
    </xf>
    <xf numFmtId="164" fontId="0" fillId="4" borderId="1" xfId="1" applyFont="1" applyFill="1" applyBorder="1" applyAlignment="1" applyProtection="1">
      <alignment horizontal="center"/>
      <protection locked="0"/>
    </xf>
    <xf numFmtId="0" fontId="1" fillId="4" borderId="3" xfId="0" applyFont="1" applyFill="1" applyBorder="1" applyAlignment="1" applyProtection="1">
      <alignment horizontal="center"/>
      <protection locked="0"/>
    </xf>
    <xf numFmtId="0" fontId="1" fillId="4" borderId="5" xfId="0" applyFont="1" applyFill="1" applyBorder="1" applyAlignment="1" applyProtection="1">
      <alignment horizontal="center"/>
      <protection locked="0"/>
    </xf>
    <xf numFmtId="10" fontId="3" fillId="7" borderId="4" xfId="2" applyNumberFormat="1" applyFill="1" applyBorder="1" applyProtection="1"/>
    <xf numFmtId="0" fontId="0" fillId="0" borderId="3" xfId="0" applyFont="1" applyBorder="1" applyAlignment="1">
      <alignment horizontal="left"/>
    </xf>
    <xf numFmtId="0" fontId="0" fillId="0" borderId="4" xfId="0" applyFont="1" applyBorder="1" applyAlignment="1">
      <alignment horizontal="left"/>
    </xf>
    <xf numFmtId="0" fontId="0" fillId="0" borderId="5" xfId="0" applyFont="1" applyBorder="1" applyAlignment="1">
      <alignment horizontal="left"/>
    </xf>
    <xf numFmtId="0" fontId="0" fillId="6" borderId="3" xfId="0" applyFont="1" applyFill="1" applyBorder="1" applyAlignment="1">
      <alignment horizontal="left"/>
    </xf>
    <xf numFmtId="0" fontId="0" fillId="6" borderId="4" xfId="0" applyFont="1" applyFill="1" applyBorder="1" applyAlignment="1">
      <alignment horizontal="left"/>
    </xf>
    <xf numFmtId="0" fontId="0" fillId="6" borderId="5" xfId="0" applyFont="1" applyFill="1" applyBorder="1" applyAlignment="1">
      <alignment horizontal="left"/>
    </xf>
    <xf numFmtId="0" fontId="0" fillId="6" borderId="1" xfId="0" applyFont="1" applyFill="1" applyBorder="1" applyAlignment="1">
      <alignment horizontal="left"/>
    </xf>
    <xf numFmtId="0" fontId="0" fillId="0" borderId="1" xfId="0" applyBorder="1" applyAlignment="1">
      <alignment horizontal="center"/>
    </xf>
    <xf numFmtId="0" fontId="1" fillId="3" borderId="2" xfId="0" applyFont="1" applyFill="1" applyBorder="1" applyAlignment="1">
      <alignment horizontal="center"/>
    </xf>
    <xf numFmtId="0" fontId="1" fillId="3" borderId="0"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0" borderId="3" xfId="0" applyFont="1" applyBorder="1" applyAlignment="1">
      <alignment horizontal="right"/>
    </xf>
    <xf numFmtId="0" fontId="1" fillId="0" borderId="4" xfId="0" applyFont="1" applyBorder="1" applyAlignment="1">
      <alignment horizontal="right"/>
    </xf>
    <xf numFmtId="0" fontId="1" fillId="0" borderId="5" xfId="0" applyFont="1" applyBorder="1" applyAlignment="1">
      <alignment horizontal="right"/>
    </xf>
    <xf numFmtId="0" fontId="6" fillId="0" borderId="3" xfId="0" applyFont="1" applyBorder="1" applyAlignment="1">
      <alignment horizontal="left"/>
    </xf>
    <xf numFmtId="0" fontId="6" fillId="0" borderId="4" xfId="0" applyFont="1" applyBorder="1" applyAlignment="1">
      <alignment horizontal="left"/>
    </xf>
    <xf numFmtId="0" fontId="6" fillId="0" borderId="5" xfId="0" applyFont="1" applyBorder="1" applyAlignment="1">
      <alignment horizontal="left"/>
    </xf>
    <xf numFmtId="0" fontId="25" fillId="6" borderId="0" xfId="3" applyFont="1" applyFill="1" applyBorder="1" applyAlignment="1" applyProtection="1">
      <alignment horizontal="center" vertical="center" shrinkToFit="1"/>
      <protection hidden="1"/>
    </xf>
    <xf numFmtId="0" fontId="18" fillId="6" borderId="0" xfId="0" applyFont="1" applyFill="1" applyBorder="1" applyAlignment="1" applyProtection="1">
      <alignment horizontal="center" vertical="center" shrinkToFit="1"/>
      <protection hidden="1"/>
    </xf>
    <xf numFmtId="0" fontId="26" fillId="6" borderId="0" xfId="0" applyFont="1" applyFill="1" applyBorder="1" applyAlignment="1">
      <alignment horizontal="center" vertical="center"/>
    </xf>
    <xf numFmtId="0" fontId="12" fillId="6" borderId="7" xfId="0" applyFont="1" applyFill="1" applyBorder="1" applyAlignment="1">
      <alignment horizontal="center" vertical="center"/>
    </xf>
    <xf numFmtId="0" fontId="12" fillId="6" borderId="0" xfId="0" applyFont="1" applyFill="1" applyBorder="1" applyAlignment="1">
      <alignment horizontal="center" vertical="center"/>
    </xf>
    <xf numFmtId="0" fontId="22" fillId="6" borderId="0" xfId="0" applyFont="1" applyFill="1" applyBorder="1" applyAlignment="1" applyProtection="1">
      <alignment horizontal="left" vertical="center" wrapText="1" indent="8"/>
      <protection hidden="1"/>
    </xf>
    <xf numFmtId="0" fontId="19" fillId="6" borderId="0" xfId="0" applyFont="1" applyFill="1" applyBorder="1" applyAlignment="1" applyProtection="1">
      <alignment horizontal="justify" vertical="center" wrapText="1"/>
      <protection hidden="1"/>
    </xf>
    <xf numFmtId="0" fontId="21" fillId="6" borderId="0" xfId="0" applyFont="1" applyFill="1" applyBorder="1" applyAlignment="1">
      <alignment horizontal="left" vertical="center" indent="4"/>
    </xf>
    <xf numFmtId="0" fontId="13" fillId="6" borderId="0" xfId="0" applyFont="1" applyFill="1" applyBorder="1" applyAlignment="1">
      <alignment horizontal="center" vertical="center"/>
    </xf>
    <xf numFmtId="0" fontId="14" fillId="6" borderId="0" xfId="0" applyFont="1" applyFill="1" applyBorder="1" applyAlignment="1" applyProtection="1">
      <alignment horizontal="justify" vertical="center" wrapText="1"/>
      <protection hidden="1"/>
    </xf>
    <xf numFmtId="0" fontId="15" fillId="6" borderId="0" xfId="0" applyFont="1" applyFill="1" applyBorder="1" applyAlignment="1" applyProtection="1">
      <alignment horizontal="justify" vertical="center" wrapText="1"/>
      <protection hidden="1"/>
    </xf>
    <xf numFmtId="0" fontId="16" fillId="6" borderId="0" xfId="0" applyFont="1" applyFill="1" applyBorder="1" applyAlignment="1">
      <alignment horizontal="center" vertical="center"/>
    </xf>
    <xf numFmtId="0" fontId="15" fillId="6" borderId="0" xfId="0" applyFont="1" applyFill="1" applyBorder="1" applyAlignment="1" applyProtection="1">
      <alignment horizontal="left" vertical="center" wrapText="1"/>
      <protection hidden="1"/>
    </xf>
    <xf numFmtId="0" fontId="1" fillId="0" borderId="1" xfId="0" applyFont="1" applyBorder="1" applyAlignment="1">
      <alignment horizontal="right"/>
    </xf>
    <xf numFmtId="164" fontId="1" fillId="0" borderId="1" xfId="0" applyNumberFormat="1" applyFont="1" applyBorder="1" applyAlignment="1">
      <alignment horizontal="center"/>
    </xf>
    <xf numFmtId="0" fontId="1" fillId="0" borderId="5" xfId="0" applyFont="1" applyBorder="1" applyAlignment="1">
      <alignment horizontal="left"/>
    </xf>
    <xf numFmtId="164" fontId="0" fillId="0" borderId="1" xfId="0" applyNumberFormat="1" applyBorder="1" applyAlignment="1">
      <alignment horizontal="center"/>
    </xf>
    <xf numFmtId="164" fontId="4" fillId="0" borderId="1" xfId="1" applyFont="1" applyBorder="1"/>
    <xf numFmtId="0" fontId="1" fillId="0" borderId="1" xfId="0" applyFont="1" applyBorder="1" applyAlignment="1">
      <alignment horizontal="center"/>
    </xf>
    <xf numFmtId="164" fontId="1" fillId="0" borderId="1" xfId="1" applyFont="1" applyBorder="1" applyAlignment="1" applyProtection="1">
      <alignment horizontal="center"/>
    </xf>
    <xf numFmtId="0" fontId="2" fillId="0" borderId="1" xfId="0" applyFont="1" applyBorder="1" applyAlignment="1">
      <alignment horizontal="left"/>
    </xf>
    <xf numFmtId="164" fontId="0" fillId="0" borderId="1" xfId="1" applyFont="1" applyBorder="1" applyAlignment="1" applyProtection="1">
      <alignment horizontal="center"/>
    </xf>
    <xf numFmtId="0" fontId="0" fillId="6" borderId="1" xfId="0" applyFont="1" applyFill="1" applyBorder="1" applyAlignment="1">
      <alignment horizontal="left" wrapText="1"/>
    </xf>
    <xf numFmtId="164" fontId="0" fillId="6" borderId="1" xfId="1" applyFont="1" applyFill="1" applyBorder="1" applyAlignment="1" applyProtection="1">
      <alignment horizontal="center"/>
    </xf>
    <xf numFmtId="0" fontId="1" fillId="6" borderId="3" xfId="0" applyFont="1" applyFill="1" applyBorder="1" applyAlignment="1">
      <alignment horizontal="right"/>
    </xf>
    <xf numFmtId="0" fontId="1" fillId="6" borderId="4" xfId="0" applyFont="1" applyFill="1" applyBorder="1" applyAlignment="1">
      <alignment horizontal="right"/>
    </xf>
    <xf numFmtId="0" fontId="1" fillId="6" borderId="5" xfId="0" applyFont="1" applyFill="1" applyBorder="1" applyAlignment="1">
      <alignment horizontal="right"/>
    </xf>
    <xf numFmtId="164" fontId="1" fillId="6" borderId="1" xfId="1" applyFont="1" applyFill="1" applyBorder="1" applyAlignment="1" applyProtection="1">
      <alignment horizontal="center"/>
    </xf>
    <xf numFmtId="0" fontId="0" fillId="2" borderId="1" xfId="0" applyFill="1" applyBorder="1" applyAlignment="1">
      <alignment horizontal="left"/>
    </xf>
    <xf numFmtId="0" fontId="1" fillId="6" borderId="1" xfId="0" applyFont="1" applyFill="1" applyBorder="1" applyAlignment="1">
      <alignment horizontal="right"/>
    </xf>
    <xf numFmtId="0" fontId="7" fillId="0" borderId="3" xfId="0" applyFont="1" applyBorder="1" applyAlignment="1">
      <alignment horizontal="left" wrapText="1"/>
    </xf>
    <xf numFmtId="0" fontId="7" fillId="0" borderId="4" xfId="0" applyFont="1" applyBorder="1" applyAlignment="1">
      <alignment horizontal="left" wrapText="1"/>
    </xf>
    <xf numFmtId="0" fontId="1" fillId="6" borderId="1" xfId="0" applyFont="1" applyFill="1" applyBorder="1" applyAlignment="1">
      <alignment horizontal="center"/>
    </xf>
    <xf numFmtId="164" fontId="0" fillId="6" borderId="3" xfId="1" applyFont="1" applyFill="1" applyBorder="1" applyAlignment="1" applyProtection="1">
      <alignment horizontal="center"/>
    </xf>
    <xf numFmtId="0" fontId="0" fillId="2" borderId="2" xfId="0" applyFont="1" applyFill="1" applyBorder="1" applyAlignment="1">
      <alignment horizontal="left"/>
    </xf>
    <xf numFmtId="0" fontId="8" fillId="2" borderId="1" xfId="0" applyFont="1" applyFill="1" applyBorder="1" applyAlignment="1">
      <alignment horizontal="left"/>
    </xf>
    <xf numFmtId="0" fontId="0" fillId="2" borderId="1" xfId="0" applyFill="1" applyBorder="1" applyAlignment="1">
      <alignment horizontal="center"/>
    </xf>
    <xf numFmtId="0" fontId="0" fillId="6" borderId="3" xfId="0" applyFont="1" applyFill="1" applyBorder="1" applyAlignment="1">
      <alignment horizontal="center" wrapText="1"/>
    </xf>
    <xf numFmtId="0" fontId="0" fillId="6" borderId="4" xfId="0" applyFont="1" applyFill="1" applyBorder="1" applyAlignment="1">
      <alignment horizontal="center" wrapText="1"/>
    </xf>
    <xf numFmtId="0" fontId="0" fillId="6" borderId="5" xfId="0" applyFont="1" applyFill="1" applyBorder="1" applyAlignment="1">
      <alignment horizontal="center" wrapText="1"/>
    </xf>
    <xf numFmtId="164" fontId="0" fillId="6" borderId="1" xfId="1" applyNumberFormat="1" applyFont="1" applyFill="1" applyBorder="1" applyAlignment="1" applyProtection="1">
      <alignment horizontal="center" vertical="center"/>
    </xf>
    <xf numFmtId="164" fontId="0" fillId="6" borderId="3" xfId="1" applyFont="1" applyFill="1" applyBorder="1" applyAlignment="1" applyProtection="1">
      <alignment horizontal="right"/>
    </xf>
    <xf numFmtId="164" fontId="0" fillId="6" borderId="5" xfId="1" applyFont="1" applyFill="1" applyBorder="1" applyAlignment="1" applyProtection="1">
      <alignment horizontal="right"/>
    </xf>
    <xf numFmtId="4" fontId="0" fillId="2" borderId="2" xfId="1" applyNumberFormat="1" applyFont="1" applyFill="1" applyBorder="1" applyAlignment="1" applyProtection="1">
      <alignment horizontal="left"/>
    </xf>
    <xf numFmtId="4" fontId="0" fillId="2" borderId="0" xfId="1" applyNumberFormat="1" applyFont="1" applyFill="1" applyBorder="1" applyAlignment="1" applyProtection="1">
      <alignment horizontal="left"/>
    </xf>
    <xf numFmtId="0" fontId="0" fillId="2" borderId="2" xfId="0" applyFill="1" applyBorder="1" applyAlignment="1">
      <alignment horizontal="left"/>
    </xf>
    <xf numFmtId="0" fontId="0" fillId="2" borderId="0" xfId="0" applyFill="1" applyAlignment="1">
      <alignment horizontal="left"/>
    </xf>
    <xf numFmtId="0" fontId="1" fillId="6" borderId="3" xfId="0" applyFont="1" applyFill="1" applyBorder="1" applyAlignment="1">
      <alignment horizontal="left"/>
    </xf>
    <xf numFmtId="0" fontId="1" fillId="6" borderId="4" xfId="0" applyFont="1" applyFill="1" applyBorder="1" applyAlignment="1">
      <alignment horizontal="left"/>
    </xf>
    <xf numFmtId="0" fontId="1" fillId="6" borderId="5" xfId="0" applyFont="1" applyFill="1" applyBorder="1" applyAlignment="1">
      <alignment horizontal="left"/>
    </xf>
    <xf numFmtId="164" fontId="0" fillId="2" borderId="2" xfId="1" applyFont="1" applyFill="1" applyBorder="1" applyAlignment="1" applyProtection="1">
      <alignment horizontal="left"/>
    </xf>
    <xf numFmtId="164" fontId="0" fillId="2" borderId="0" xfId="1" applyFont="1" applyFill="1" applyBorder="1" applyAlignment="1" applyProtection="1">
      <alignment horizontal="left"/>
    </xf>
    <xf numFmtId="164" fontId="1" fillId="0" borderId="1" xfId="1" applyNumberFormat="1" applyFont="1" applyBorder="1" applyAlignment="1" applyProtection="1">
      <alignment horizontal="center"/>
    </xf>
    <xf numFmtId="164" fontId="1" fillId="0" borderId="3" xfId="1" applyNumberFormat="1" applyFont="1" applyBorder="1" applyAlignment="1" applyProtection="1">
      <alignment horizontal="center"/>
    </xf>
    <xf numFmtId="0" fontId="4" fillId="2" borderId="2" xfId="0" applyFont="1" applyFill="1" applyBorder="1" applyAlignment="1">
      <alignment horizontal="center"/>
    </xf>
    <xf numFmtId="0" fontId="4" fillId="2" borderId="0" xfId="0" applyFont="1" applyFill="1" applyAlignment="1">
      <alignment horizontal="center"/>
    </xf>
    <xf numFmtId="165" fontId="0" fillId="2" borderId="2" xfId="0" applyNumberFormat="1" applyFill="1" applyBorder="1" applyAlignment="1">
      <alignment horizontal="left"/>
    </xf>
    <xf numFmtId="165" fontId="0" fillId="2" borderId="0" xfId="0" applyNumberFormat="1" applyFill="1" applyAlignment="1">
      <alignment horizontal="left"/>
    </xf>
    <xf numFmtId="164" fontId="0" fillId="2" borderId="1" xfId="1" applyFont="1" applyFill="1" applyBorder="1" applyAlignment="1" applyProtection="1">
      <alignment horizontal="center"/>
    </xf>
    <xf numFmtId="0" fontId="0" fillId="4" borderId="1" xfId="0" applyFont="1" applyFill="1" applyBorder="1" applyAlignment="1" applyProtection="1">
      <alignment horizontal="center"/>
      <protection locked="0"/>
    </xf>
    <xf numFmtId="164" fontId="0" fillId="5" borderId="1" xfId="1" applyFont="1" applyFill="1" applyBorder="1" applyAlignment="1" applyProtection="1">
      <alignment horizontal="center"/>
    </xf>
    <xf numFmtId="0" fontId="1" fillId="2" borderId="1" xfId="0" applyFont="1" applyFill="1" applyBorder="1" applyAlignment="1">
      <alignment horizontal="center"/>
    </xf>
    <xf numFmtId="0" fontId="1" fillId="3" borderId="1" xfId="0" applyFont="1" applyFill="1" applyBorder="1" applyAlignment="1">
      <alignment horizontal="center"/>
    </xf>
    <xf numFmtId="0" fontId="10" fillId="9" borderId="3" xfId="0" applyFont="1" applyFill="1" applyBorder="1" applyAlignment="1" applyProtection="1">
      <alignment horizontal="center"/>
      <protection locked="0"/>
    </xf>
    <xf numFmtId="0" fontId="10" fillId="9" borderId="5" xfId="0" applyFont="1" applyFill="1" applyBorder="1" applyAlignment="1" applyProtection="1">
      <alignment horizontal="center"/>
      <protection locked="0"/>
    </xf>
    <xf numFmtId="0" fontId="10" fillId="9" borderId="4"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0" fontId="0" fillId="4" borderId="3" xfId="0" applyFont="1" applyFill="1" applyBorder="1" applyAlignment="1" applyProtection="1">
      <alignment horizontal="center"/>
      <protection locked="0"/>
    </xf>
    <xf numFmtId="0" fontId="0" fillId="4" borderId="4" xfId="0" applyFont="1" applyFill="1" applyBorder="1" applyAlignment="1" applyProtection="1">
      <alignment horizontal="center"/>
      <protection locked="0"/>
    </xf>
    <xf numFmtId="0" fontId="0" fillId="4" borderId="5" xfId="0" applyFont="1" applyFill="1" applyBorder="1" applyAlignment="1" applyProtection="1">
      <alignment horizontal="center"/>
      <protection locked="0"/>
    </xf>
    <xf numFmtId="0" fontId="0" fillId="4" borderId="3" xfId="0" applyFont="1" applyFill="1" applyBorder="1" applyAlignment="1" applyProtection="1">
      <alignment horizontal="left"/>
      <protection locked="0"/>
    </xf>
    <xf numFmtId="0" fontId="0" fillId="4" borderId="5" xfId="0" applyFont="1" applyFill="1" applyBorder="1" applyAlignment="1" applyProtection="1">
      <alignment horizontal="left"/>
      <protection locked="0"/>
    </xf>
    <xf numFmtId="0" fontId="0" fillId="4" borderId="4" xfId="0" applyFont="1" applyFill="1" applyBorder="1" applyAlignment="1" applyProtection="1">
      <alignment horizontal="left"/>
      <protection locked="0"/>
    </xf>
    <xf numFmtId="0" fontId="1" fillId="10" borderId="3" xfId="0" applyFont="1" applyFill="1" applyBorder="1" applyAlignment="1">
      <alignment horizontal="left"/>
    </xf>
    <xf numFmtId="0" fontId="1" fillId="10" borderId="4" xfId="0" applyFont="1" applyFill="1" applyBorder="1" applyAlignment="1">
      <alignment horizontal="left"/>
    </xf>
    <xf numFmtId="0" fontId="1" fillId="10" borderId="5" xfId="0" applyFont="1" applyFill="1" applyBorder="1" applyAlignment="1">
      <alignment horizontal="left"/>
    </xf>
    <xf numFmtId="0" fontId="10" fillId="11" borderId="3" xfId="0" applyFont="1" applyFill="1" applyBorder="1" applyAlignment="1">
      <alignment horizontal="center"/>
    </xf>
    <xf numFmtId="0" fontId="10" fillId="11" borderId="4" xfId="0" applyFont="1" applyFill="1" applyBorder="1" applyAlignment="1">
      <alignment horizontal="center"/>
    </xf>
    <xf numFmtId="0" fontId="10" fillId="11" borderId="5" xfId="0" applyFont="1" applyFill="1" applyBorder="1" applyAlignment="1">
      <alignment horizontal="center"/>
    </xf>
    <xf numFmtId="0" fontId="0" fillId="7" borderId="1" xfId="0" applyFont="1" applyFill="1" applyBorder="1" applyAlignment="1">
      <alignment horizontal="center"/>
    </xf>
    <xf numFmtId="0" fontId="0" fillId="7" borderId="3" xfId="0" applyFont="1" applyFill="1" applyBorder="1" applyAlignment="1">
      <alignment horizontal="center"/>
    </xf>
    <xf numFmtId="0" fontId="0" fillId="7" borderId="4" xfId="0" applyFont="1" applyFill="1" applyBorder="1" applyAlignment="1">
      <alignment horizontal="center"/>
    </xf>
    <xf numFmtId="0" fontId="0" fillId="7" borderId="5" xfId="0" applyFont="1" applyFill="1" applyBorder="1" applyAlignment="1">
      <alignment horizontal="center"/>
    </xf>
    <xf numFmtId="0" fontId="0" fillId="7" borderId="3" xfId="0" applyFont="1" applyFill="1" applyBorder="1" applyAlignment="1">
      <alignment horizontal="left"/>
    </xf>
    <xf numFmtId="0" fontId="0" fillId="7" borderId="4" xfId="0" applyFont="1" applyFill="1" applyBorder="1" applyAlignment="1">
      <alignment horizontal="left"/>
    </xf>
    <xf numFmtId="0" fontId="0" fillId="7" borderId="5" xfId="0" applyFont="1" applyFill="1" applyBorder="1" applyAlignment="1">
      <alignment horizontal="left"/>
    </xf>
    <xf numFmtId="0" fontId="11" fillId="10" borderId="1" xfId="0" applyFont="1" applyFill="1" applyBorder="1" applyAlignment="1">
      <alignment horizontal="center"/>
    </xf>
    <xf numFmtId="0" fontId="6" fillId="12" borderId="3" xfId="0" applyFont="1" applyFill="1" applyBorder="1" applyAlignment="1">
      <alignment horizontal="center"/>
    </xf>
    <xf numFmtId="0" fontId="6" fillId="12" borderId="5" xfId="0" applyFont="1" applyFill="1" applyBorder="1" applyAlignment="1">
      <alignment horizontal="center"/>
    </xf>
    <xf numFmtId="0" fontId="6" fillId="12" borderId="1" xfId="0" applyFont="1" applyFill="1" applyBorder="1" applyAlignment="1">
      <alignment horizontal="center"/>
    </xf>
    <xf numFmtId="164" fontId="8" fillId="2" borderId="2" xfId="0" applyNumberFormat="1" applyFont="1" applyFill="1" applyBorder="1" applyAlignment="1">
      <alignment horizontal="left"/>
    </xf>
    <xf numFmtId="164" fontId="8" fillId="2" borderId="0" xfId="0" applyNumberFormat="1" applyFont="1" applyFill="1" applyAlignment="1">
      <alignment horizontal="left"/>
    </xf>
    <xf numFmtId="164" fontId="3" fillId="7" borderId="1" xfId="1" applyFill="1" applyBorder="1"/>
    <xf numFmtId="0" fontId="1" fillId="10" borderId="3" xfId="0" applyFont="1" applyFill="1" applyBorder="1" applyAlignment="1">
      <alignment horizontal="right"/>
    </xf>
    <xf numFmtId="0" fontId="1" fillId="10" borderId="4" xfId="0" applyFont="1" applyFill="1" applyBorder="1" applyAlignment="1">
      <alignment horizontal="right"/>
    </xf>
    <xf numFmtId="0" fontId="1" fillId="10" borderId="5" xfId="0" applyFont="1" applyFill="1" applyBorder="1" applyAlignment="1">
      <alignment horizontal="right"/>
    </xf>
    <xf numFmtId="0" fontId="1" fillId="12" borderId="3" xfId="0" applyFont="1" applyFill="1" applyBorder="1" applyAlignment="1">
      <alignment horizontal="center"/>
    </xf>
    <xf numFmtId="0" fontId="1" fillId="12" borderId="4" xfId="0" applyFont="1" applyFill="1" applyBorder="1" applyAlignment="1">
      <alignment horizontal="center"/>
    </xf>
    <xf numFmtId="0" fontId="1" fillId="12" borderId="5" xfId="0" applyFont="1" applyFill="1" applyBorder="1" applyAlignment="1">
      <alignment horizontal="center"/>
    </xf>
    <xf numFmtId="14" fontId="3" fillId="7" borderId="3" xfId="1" applyNumberFormat="1" applyFill="1" applyBorder="1" applyAlignment="1">
      <alignment horizontal="center"/>
    </xf>
    <xf numFmtId="14" fontId="3" fillId="7" borderId="5" xfId="1" applyNumberFormat="1" applyFill="1" applyBorder="1" applyAlignment="1">
      <alignment horizontal="center"/>
    </xf>
    <xf numFmtId="164" fontId="0" fillId="0" borderId="3" xfId="1" applyFont="1" applyBorder="1" applyAlignment="1" applyProtection="1">
      <alignment horizontal="center"/>
    </xf>
    <xf numFmtId="9" fontId="0" fillId="4" borderId="1" xfId="2" applyFont="1" applyFill="1" applyBorder="1" applyAlignment="1" applyProtection="1">
      <alignment horizontal="center"/>
      <protection locked="0"/>
    </xf>
    <xf numFmtId="14" fontId="0" fillId="4" borderId="1" xfId="0" applyNumberFormat="1" applyFill="1" applyBorder="1" applyAlignment="1" applyProtection="1">
      <alignment horizontal="center"/>
      <protection locked="0"/>
    </xf>
    <xf numFmtId="0" fontId="1" fillId="4" borderId="1" xfId="0" applyFont="1" applyFill="1" applyBorder="1" applyAlignment="1" applyProtection="1">
      <alignment horizontal="center"/>
      <protection locked="0"/>
    </xf>
    <xf numFmtId="0" fontId="0" fillId="0" borderId="1" xfId="0" applyFont="1" applyBorder="1" applyAlignment="1">
      <alignment horizontal="left" vertical="center"/>
    </xf>
    <xf numFmtId="0" fontId="0" fillId="4" borderId="1" xfId="0" applyFont="1" applyFill="1" applyBorder="1" applyAlignment="1" applyProtection="1">
      <alignment horizontal="center" vertical="center" wrapText="1"/>
      <protection locked="0"/>
    </xf>
    <xf numFmtId="0" fontId="0" fillId="0" borderId="1" xfId="0" applyFont="1" applyBorder="1" applyAlignment="1">
      <alignment horizontal="center"/>
    </xf>
    <xf numFmtId="0" fontId="0" fillId="0" borderId="1" xfId="0" applyFont="1" applyBorder="1" applyAlignment="1">
      <alignment horizontal="right"/>
    </xf>
    <xf numFmtId="0" fontId="0" fillId="4" borderId="1" xfId="0" applyFont="1" applyFill="1" applyBorder="1" applyAlignment="1" applyProtection="1">
      <alignment horizontal="left"/>
      <protection locked="0"/>
    </xf>
    <xf numFmtId="0" fontId="0" fillId="4" borderId="1" xfId="0" applyFill="1" applyBorder="1" applyAlignment="1" applyProtection="1">
      <alignment horizontal="center"/>
      <protection locked="0"/>
    </xf>
    <xf numFmtId="0" fontId="30" fillId="0" borderId="9" xfId="0" applyFont="1" applyBorder="1" applyAlignment="1">
      <alignment horizontal="center"/>
    </xf>
    <xf numFmtId="43" fontId="30" fillId="0" borderId="0" xfId="0" applyNumberFormat="1" applyFont="1" applyAlignment="1">
      <alignment horizontal="center"/>
    </xf>
    <xf numFmtId="0" fontId="30" fillId="0" borderId="0" xfId="0" applyFont="1" applyAlignment="1">
      <alignment horizontal="center"/>
    </xf>
    <xf numFmtId="164" fontId="30" fillId="0" borderId="1" xfId="1" applyFont="1" applyBorder="1" applyAlignment="1">
      <alignment horizontal="center"/>
    </xf>
    <xf numFmtId="0" fontId="29" fillId="3" borderId="1" xfId="0" applyFont="1" applyFill="1" applyBorder="1" applyAlignment="1">
      <alignment horizontal="center" vertical="center"/>
    </xf>
    <xf numFmtId="164" fontId="30" fillId="7" borderId="1" xfId="1" applyFont="1" applyFill="1" applyBorder="1" applyProtection="1">
      <protection locked="0"/>
    </xf>
    <xf numFmtId="0" fontId="30" fillId="0" borderId="3" xfId="0" applyFont="1" applyBorder="1" applyAlignment="1">
      <alignment horizontal="left"/>
    </xf>
    <xf numFmtId="0" fontId="30" fillId="0" borderId="4" xfId="0" applyFont="1" applyBorder="1" applyAlignment="1">
      <alignment horizontal="left"/>
    </xf>
    <xf numFmtId="0" fontId="30" fillId="0" borderId="5" xfId="0" applyFont="1" applyBorder="1" applyAlignment="1">
      <alignment horizontal="left"/>
    </xf>
    <xf numFmtId="164" fontId="30" fillId="0" borderId="1" xfId="1" applyFont="1" applyBorder="1"/>
    <xf numFmtId="0" fontId="31" fillId="0" borderId="3" xfId="0" applyFont="1" applyBorder="1" applyAlignment="1">
      <alignment horizontal="right"/>
    </xf>
    <xf numFmtId="0" fontId="31" fillId="0" borderId="4" xfId="0" applyFont="1" applyBorder="1" applyAlignment="1">
      <alignment horizontal="right"/>
    </xf>
    <xf numFmtId="0" fontId="31" fillId="0" borderId="5" xfId="0" applyFont="1" applyBorder="1" applyAlignment="1">
      <alignment horizontal="right"/>
    </xf>
    <xf numFmtId="164" fontId="31" fillId="0" borderId="1" xfId="0" applyNumberFormat="1" applyFont="1" applyBorder="1" applyAlignment="1">
      <alignment horizontal="center"/>
    </xf>
    <xf numFmtId="0" fontId="31" fillId="0" borderId="1" xfId="0" applyFont="1" applyBorder="1" applyAlignment="1">
      <alignment horizontal="center"/>
    </xf>
    <xf numFmtId="164" fontId="31" fillId="7" borderId="1" xfId="0" applyNumberFormat="1" applyFont="1" applyFill="1" applyBorder="1" applyAlignment="1">
      <alignment horizontal="center"/>
    </xf>
    <xf numFmtId="0" fontId="31" fillId="7" borderId="1" xfId="0" applyFont="1" applyFill="1" applyBorder="1" applyAlignment="1">
      <alignment horizontal="center"/>
    </xf>
    <xf numFmtId="0" fontId="30" fillId="0" borderId="1" xfId="0" applyFont="1" applyBorder="1" applyAlignment="1">
      <alignment horizontal="right"/>
    </xf>
    <xf numFmtId="0" fontId="30" fillId="4" borderId="1" xfId="0" applyFont="1" applyFill="1" applyBorder="1" applyAlignment="1" applyProtection="1">
      <alignment horizontal="left"/>
      <protection locked="0"/>
    </xf>
    <xf numFmtId="0" fontId="29" fillId="3" borderId="1" xfId="0" applyFont="1" applyFill="1" applyBorder="1" applyAlignment="1">
      <alignment horizontal="center"/>
    </xf>
    <xf numFmtId="0" fontId="29" fillId="2" borderId="1" xfId="0" applyFont="1" applyFill="1" applyBorder="1" applyAlignment="1">
      <alignment horizontal="center"/>
    </xf>
    <xf numFmtId="0" fontId="30" fillId="4" borderId="1" xfId="0" applyFont="1" applyFill="1" applyBorder="1" applyAlignment="1" applyProtection="1">
      <alignment horizontal="center"/>
      <protection locked="0"/>
    </xf>
    <xf numFmtId="0" fontId="32" fillId="3" borderId="1" xfId="0" applyFont="1" applyFill="1" applyBorder="1" applyAlignment="1">
      <alignment horizontal="center"/>
    </xf>
    <xf numFmtId="0" fontId="32" fillId="2" borderId="1" xfId="0" applyFont="1" applyFill="1" applyBorder="1" applyAlignment="1">
      <alignment horizontal="center"/>
    </xf>
    <xf numFmtId="0" fontId="33" fillId="0" borderId="0" xfId="0" applyFont="1"/>
    <xf numFmtId="0" fontId="33" fillId="2" borderId="0" xfId="0" applyFont="1" applyFill="1"/>
    <xf numFmtId="0" fontId="32" fillId="3" borderId="1" xfId="0" applyFont="1" applyFill="1" applyBorder="1" applyAlignment="1">
      <alignment horizontal="left"/>
    </xf>
    <xf numFmtId="0" fontId="33" fillId="0" borderId="3" xfId="0" applyFont="1" applyBorder="1" applyAlignment="1">
      <alignment horizontal="left"/>
    </xf>
    <xf numFmtId="0" fontId="33" fillId="0" borderId="4" xfId="0" applyFont="1" applyBorder="1" applyAlignment="1">
      <alignment horizontal="left"/>
    </xf>
    <xf numFmtId="0" fontId="33" fillId="0" borderId="5" xfId="0" applyFont="1" applyBorder="1" applyAlignment="1">
      <alignment horizontal="left"/>
    </xf>
    <xf numFmtId="0" fontId="32" fillId="3" borderId="3" xfId="0" applyFont="1" applyFill="1" applyBorder="1" applyAlignment="1">
      <alignment horizontal="left"/>
    </xf>
    <xf numFmtId="0" fontId="32" fillId="3" borderId="4" xfId="0" applyFont="1" applyFill="1" applyBorder="1" applyAlignment="1">
      <alignment horizontal="left"/>
    </xf>
    <xf numFmtId="0" fontId="32" fillId="3" borderId="5" xfId="0" applyFont="1" applyFill="1" applyBorder="1" applyAlignment="1">
      <alignment horizontal="left"/>
    </xf>
    <xf numFmtId="0" fontId="34" fillId="0" borderId="1" xfId="0" applyFont="1" applyBorder="1" applyAlignment="1">
      <alignment horizontal="center" vertical="center"/>
    </xf>
    <xf numFmtId="0" fontId="34" fillId="0" borderId="1" xfId="0" applyFont="1" applyBorder="1" applyAlignment="1">
      <alignment horizontal="center" vertical="center"/>
    </xf>
    <xf numFmtId="0" fontId="34" fillId="0" borderId="1" xfId="0" applyFont="1" applyBorder="1" applyAlignment="1">
      <alignment horizontal="center" vertical="center" wrapText="1"/>
    </xf>
    <xf numFmtId="0" fontId="34" fillId="0" borderId="1" xfId="0" applyFont="1" applyFill="1" applyBorder="1" applyAlignment="1">
      <alignment horizontal="center" vertical="center" wrapText="1"/>
    </xf>
    <xf numFmtId="0" fontId="35" fillId="0" borderId="1" xfId="0" applyFont="1" applyBorder="1" applyAlignment="1">
      <alignment horizontal="center" vertical="center"/>
    </xf>
    <xf numFmtId="0" fontId="35" fillId="0" borderId="1" xfId="0" applyFont="1" applyBorder="1" applyAlignment="1">
      <alignment horizontal="left" vertical="center" wrapText="1"/>
    </xf>
    <xf numFmtId="0" fontId="35" fillId="0" borderId="1" xfId="0" applyFont="1" applyBorder="1" applyAlignment="1">
      <alignment horizontal="left" vertical="center"/>
    </xf>
    <xf numFmtId="164" fontId="35" fillId="0" borderId="1" xfId="1" applyFont="1" applyBorder="1" applyAlignment="1">
      <alignment vertical="center"/>
    </xf>
    <xf numFmtId="0" fontId="35" fillId="0" borderId="0" xfId="0" applyFont="1"/>
    <xf numFmtId="0" fontId="34" fillId="0" borderId="1" xfId="0" applyFont="1" applyBorder="1" applyAlignment="1">
      <alignment horizontal="right" vertical="center"/>
    </xf>
    <xf numFmtId="164" fontId="34" fillId="0" borderId="1" xfId="0" applyNumberFormat="1" applyFont="1" applyBorder="1" applyAlignment="1">
      <alignment vertical="center"/>
    </xf>
    <xf numFmtId="0" fontId="35" fillId="2" borderId="0" xfId="0" applyFont="1" applyFill="1"/>
    <xf numFmtId="164" fontId="35" fillId="0" borderId="5" xfId="1" applyFont="1" applyBorder="1" applyAlignment="1">
      <alignment vertical="center"/>
    </xf>
    <xf numFmtId="0" fontId="34" fillId="0" borderId="1" xfId="0" applyFont="1" applyBorder="1" applyAlignment="1">
      <alignment horizontal="right"/>
    </xf>
    <xf numFmtId="164" fontId="34" fillId="0" borderId="1" xfId="0" applyNumberFormat="1" applyFont="1" applyBorder="1"/>
    <xf numFmtId="0" fontId="32" fillId="10" borderId="9" xfId="0" applyFont="1" applyFill="1" applyBorder="1" applyAlignment="1">
      <alignment horizontal="center"/>
    </xf>
    <xf numFmtId="0" fontId="36" fillId="0" borderId="1" xfId="4" applyFont="1" applyFill="1" applyBorder="1" applyAlignment="1">
      <alignment horizontal="center" vertical="center"/>
    </xf>
    <xf numFmtId="0" fontId="35" fillId="0" borderId="1" xfId="0" applyFont="1" applyBorder="1" applyAlignment="1">
      <alignment horizontal="center" vertical="center" wrapText="1"/>
    </xf>
    <xf numFmtId="164" fontId="37" fillId="0" borderId="1" xfId="1" applyFont="1" applyBorder="1" applyAlignment="1">
      <alignment horizontal="right" vertical="center"/>
    </xf>
    <xf numFmtId="164" fontId="38" fillId="0" borderId="1" xfId="1" applyFont="1" applyBorder="1" applyAlignment="1">
      <alignment horizontal="right" vertical="center"/>
    </xf>
    <xf numFmtId="164" fontId="35" fillId="0" borderId="1" xfId="1" applyFont="1" applyBorder="1" applyAlignment="1">
      <alignment horizontal="right" vertical="center"/>
    </xf>
    <xf numFmtId="49" fontId="35" fillId="0" borderId="1" xfId="0" applyNumberFormat="1" applyFont="1" applyBorder="1" applyAlignment="1">
      <alignment horizontal="center" vertical="center" wrapText="1"/>
    </xf>
    <xf numFmtId="0" fontId="39" fillId="0" borderId="11" xfId="4" applyFont="1" applyFill="1" applyBorder="1" applyAlignment="1">
      <alignment horizontal="left" vertical="top"/>
    </xf>
    <xf numFmtId="0" fontId="35" fillId="0" borderId="8" xfId="0" applyFont="1" applyBorder="1" applyAlignment="1">
      <alignment horizontal="right"/>
    </xf>
    <xf numFmtId="164" fontId="40" fillId="0" borderId="8" xfId="0" applyNumberFormat="1" applyFont="1" applyBorder="1"/>
    <xf numFmtId="164" fontId="35" fillId="0" borderId="8" xfId="0" applyNumberFormat="1" applyFont="1" applyBorder="1"/>
    <xf numFmtId="0" fontId="39" fillId="0" borderId="10" xfId="4" applyFont="1" applyFill="1" applyBorder="1" applyAlignment="1">
      <alignment horizontal="left" vertical="top"/>
    </xf>
    <xf numFmtId="0" fontId="35" fillId="0" borderId="1" xfId="0" applyFont="1" applyBorder="1" applyAlignment="1">
      <alignment horizontal="right"/>
    </xf>
    <xf numFmtId="3" fontId="35" fillId="0" borderId="1" xfId="0" applyNumberFormat="1" applyFont="1" applyBorder="1"/>
    <xf numFmtId="164" fontId="35" fillId="0" borderId="1" xfId="1" applyFont="1" applyBorder="1"/>
    <xf numFmtId="0" fontId="33" fillId="2" borderId="2" xfId="0" applyFont="1" applyFill="1" applyBorder="1" applyAlignment="1">
      <alignment horizontal="left"/>
    </xf>
    <xf numFmtId="0" fontId="33" fillId="2" borderId="0" xfId="0" applyFont="1" applyFill="1" applyBorder="1" applyAlignment="1">
      <alignment horizontal="left"/>
    </xf>
  </cellXfs>
  <cellStyles count="5">
    <cellStyle name="Hiperlink" xfId="3" builtinId="8"/>
    <cellStyle name="Moeda" xfId="1" builtinId="4"/>
    <cellStyle name="Normal" xfId="0" builtinId="0"/>
    <cellStyle name="Normal 3" xfId="4"/>
    <cellStyle name="Porcentagem" xfId="2"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2CC"/>
      <rgbColor rgb="FFCCFFFF"/>
      <rgbColor rgb="FF660066"/>
      <rgbColor rgb="FFFF8080"/>
      <rgbColor rgb="FF0066CC"/>
      <rgbColor rgb="FFB4C7E7"/>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comprasnet.gov.br/publicacoes/manuais/Manual_preenchimento_planilha_de_custo_-_18-06-2011.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view="pageBreakPreview" topLeftCell="A25" zoomScale="110" zoomScaleNormal="100" zoomScaleSheetLayoutView="110" workbookViewId="0">
      <selection activeCell="I36" sqref="I36:J36"/>
    </sheetView>
  </sheetViews>
  <sheetFormatPr defaultRowHeight="15" x14ac:dyDescent="0.25"/>
  <sheetData>
    <row r="1" spans="1:20" x14ac:dyDescent="0.25">
      <c r="A1" s="81" t="s">
        <v>166</v>
      </c>
      <c r="B1" s="82"/>
      <c r="C1" s="82"/>
      <c r="D1" s="82"/>
      <c r="E1" s="82"/>
      <c r="F1" s="82"/>
      <c r="G1" s="82"/>
      <c r="H1" s="82"/>
      <c r="I1" s="82"/>
      <c r="J1" s="82"/>
      <c r="K1" s="82"/>
      <c r="L1" s="82"/>
      <c r="M1" s="82"/>
      <c r="N1" s="82"/>
      <c r="O1" s="82"/>
      <c r="P1" s="82"/>
      <c r="Q1" s="82"/>
      <c r="R1" s="82"/>
      <c r="S1" s="82"/>
      <c r="T1" s="82"/>
    </row>
    <row r="2" spans="1:20" x14ac:dyDescent="0.25">
      <c r="A2" s="83" t="s">
        <v>0</v>
      </c>
      <c r="B2" s="84"/>
      <c r="C2" s="84"/>
      <c r="D2" s="84"/>
      <c r="E2" s="84"/>
      <c r="F2" s="84"/>
      <c r="G2" s="84"/>
      <c r="H2" s="84"/>
      <c r="I2" s="84"/>
      <c r="J2" s="84"/>
      <c r="K2" s="84"/>
      <c r="L2" s="84"/>
      <c r="M2" s="84"/>
      <c r="N2" s="84"/>
      <c r="O2" s="84"/>
      <c r="P2" s="84"/>
      <c r="Q2" s="84"/>
      <c r="R2" s="84"/>
      <c r="S2" s="84"/>
      <c r="T2" s="84"/>
    </row>
    <row r="3" spans="1:20" x14ac:dyDescent="0.25">
      <c r="A3" s="19"/>
      <c r="B3" s="85" t="s">
        <v>209</v>
      </c>
      <c r="C3" s="86"/>
      <c r="D3" s="86"/>
      <c r="E3" s="86"/>
      <c r="F3" s="86"/>
      <c r="G3" s="86"/>
      <c r="H3" s="87"/>
      <c r="I3" s="70" t="s">
        <v>208</v>
      </c>
      <c r="J3" s="71"/>
      <c r="K3" s="70" t="s">
        <v>210</v>
      </c>
      <c r="L3" s="71"/>
      <c r="M3" s="70" t="s">
        <v>211</v>
      </c>
      <c r="N3" s="71"/>
      <c r="O3" s="70" t="s">
        <v>213</v>
      </c>
      <c r="P3" s="71"/>
      <c r="Q3" s="70" t="s">
        <v>214</v>
      </c>
      <c r="R3" s="71"/>
      <c r="S3" s="70" t="s">
        <v>215</v>
      </c>
      <c r="T3" s="71"/>
    </row>
    <row r="4" spans="1:20" x14ac:dyDescent="0.25">
      <c r="A4" s="19"/>
      <c r="B4" s="88" t="s">
        <v>217</v>
      </c>
      <c r="C4" s="89"/>
      <c r="D4" s="89"/>
      <c r="E4" s="89"/>
      <c r="F4" s="89"/>
      <c r="G4" s="89"/>
      <c r="H4" s="90"/>
      <c r="I4" s="56">
        <v>1</v>
      </c>
      <c r="J4" s="57"/>
      <c r="K4" s="56">
        <v>2</v>
      </c>
      <c r="L4" s="57"/>
      <c r="M4" s="56">
        <v>1</v>
      </c>
      <c r="N4" s="57"/>
      <c r="O4" s="56">
        <v>1</v>
      </c>
      <c r="P4" s="57"/>
      <c r="Q4" s="56">
        <v>1</v>
      </c>
      <c r="R4" s="57"/>
      <c r="S4" s="56">
        <v>2</v>
      </c>
      <c r="T4" s="57"/>
    </row>
    <row r="5" spans="1:20" x14ac:dyDescent="0.25">
      <c r="A5" s="58" t="s">
        <v>29</v>
      </c>
      <c r="B5" s="59"/>
      <c r="C5" s="59"/>
      <c r="D5" s="59"/>
      <c r="E5" s="59"/>
      <c r="F5" s="59"/>
      <c r="G5" s="59"/>
      <c r="H5" s="59"/>
      <c r="I5" s="59"/>
      <c r="J5" s="59"/>
      <c r="K5" s="59"/>
      <c r="L5" s="59"/>
      <c r="M5" s="59"/>
      <c r="N5" s="59"/>
      <c r="O5" s="59"/>
      <c r="P5" s="59"/>
      <c r="Q5" s="59"/>
      <c r="R5" s="59"/>
      <c r="S5" s="59"/>
      <c r="T5" s="59"/>
    </row>
    <row r="6" spans="1:20" x14ac:dyDescent="0.25">
      <c r="A6" s="21"/>
      <c r="B6" s="68" t="s">
        <v>26</v>
      </c>
      <c r="C6" s="68"/>
      <c r="D6" s="68"/>
      <c r="E6" s="68"/>
      <c r="F6" s="68"/>
      <c r="G6" s="68"/>
      <c r="H6" s="68"/>
      <c r="I6" s="69">
        <v>7800</v>
      </c>
      <c r="J6" s="69"/>
      <c r="K6" s="69">
        <v>1911.79</v>
      </c>
      <c r="L6" s="69"/>
      <c r="M6" s="69">
        <v>1911.79</v>
      </c>
      <c r="N6" s="69"/>
      <c r="O6" s="69">
        <v>1911.79</v>
      </c>
      <c r="P6" s="69"/>
      <c r="Q6" s="69">
        <v>1911.79</v>
      </c>
      <c r="R6" s="69"/>
      <c r="S6" s="69">
        <v>948</v>
      </c>
      <c r="T6" s="69"/>
    </row>
    <row r="7" spans="1:20" x14ac:dyDescent="0.25">
      <c r="A7" s="58" t="s">
        <v>44</v>
      </c>
      <c r="B7" s="59"/>
      <c r="C7" s="59"/>
      <c r="D7" s="59"/>
      <c r="E7" s="59"/>
      <c r="F7" s="59"/>
      <c r="G7" s="59"/>
      <c r="H7" s="59"/>
      <c r="I7" s="59"/>
      <c r="J7" s="59"/>
      <c r="K7" s="59"/>
      <c r="L7" s="59"/>
      <c r="M7" s="59"/>
      <c r="N7" s="59"/>
      <c r="O7" s="59"/>
      <c r="P7" s="59"/>
      <c r="Q7" s="59"/>
      <c r="R7" s="59"/>
      <c r="S7" s="59"/>
      <c r="T7" s="59"/>
    </row>
    <row r="8" spans="1:20" x14ac:dyDescent="0.25">
      <c r="A8" s="21" t="s">
        <v>7</v>
      </c>
      <c r="B8" s="73" t="s">
        <v>183</v>
      </c>
      <c r="C8" s="74"/>
      <c r="D8" s="74"/>
      <c r="E8" s="74"/>
      <c r="F8" s="74"/>
      <c r="G8" s="74"/>
      <c r="H8" s="75"/>
      <c r="I8" s="69">
        <v>0</v>
      </c>
      <c r="J8" s="69"/>
      <c r="K8" s="69">
        <v>3.7</v>
      </c>
      <c r="L8" s="69"/>
      <c r="M8" s="69">
        <v>3.7</v>
      </c>
      <c r="N8" s="69"/>
      <c r="O8" s="69">
        <v>3.7</v>
      </c>
      <c r="P8" s="69"/>
      <c r="Q8" s="69">
        <v>3.7</v>
      </c>
      <c r="R8" s="69"/>
      <c r="S8" s="69">
        <v>3.7</v>
      </c>
      <c r="T8" s="69"/>
    </row>
    <row r="9" spans="1:20" x14ac:dyDescent="0.25">
      <c r="A9" s="21" t="s">
        <v>9</v>
      </c>
      <c r="B9" s="68" t="s">
        <v>53</v>
      </c>
      <c r="C9" s="68"/>
      <c r="D9" s="68"/>
      <c r="E9" s="68"/>
      <c r="F9" s="68"/>
      <c r="G9" s="68"/>
      <c r="H9" s="68"/>
      <c r="I9" s="69">
        <v>0</v>
      </c>
      <c r="J9" s="69"/>
      <c r="K9" s="69">
        <v>12</v>
      </c>
      <c r="L9" s="69"/>
      <c r="M9" s="69">
        <v>12</v>
      </c>
      <c r="N9" s="69"/>
      <c r="O9" s="69">
        <v>12</v>
      </c>
      <c r="P9" s="69"/>
      <c r="Q9" s="69">
        <v>12</v>
      </c>
      <c r="R9" s="69"/>
      <c r="S9" s="69">
        <v>12</v>
      </c>
      <c r="T9" s="69"/>
    </row>
    <row r="10" spans="1:20" x14ac:dyDescent="0.25">
      <c r="A10" s="21" t="s">
        <v>12</v>
      </c>
      <c r="B10" s="68" t="s">
        <v>55</v>
      </c>
      <c r="C10" s="68"/>
      <c r="D10" s="68"/>
      <c r="E10" s="68"/>
      <c r="F10" s="68"/>
      <c r="G10" s="68"/>
      <c r="H10" s="68"/>
      <c r="I10" s="69">
        <v>0</v>
      </c>
      <c r="J10" s="69"/>
      <c r="K10" s="69">
        <v>0</v>
      </c>
      <c r="L10" s="69"/>
      <c r="M10" s="69">
        <v>0</v>
      </c>
      <c r="N10" s="69"/>
      <c r="O10" s="69">
        <v>0</v>
      </c>
      <c r="P10" s="69"/>
      <c r="Q10" s="69">
        <v>0</v>
      </c>
      <c r="R10" s="69"/>
      <c r="S10" s="69">
        <v>0</v>
      </c>
      <c r="T10" s="69"/>
    </row>
    <row r="11" spans="1:20" x14ac:dyDescent="0.25">
      <c r="A11" s="21" t="s">
        <v>15</v>
      </c>
      <c r="B11" s="68" t="s">
        <v>58</v>
      </c>
      <c r="C11" s="68"/>
      <c r="D11" s="68"/>
      <c r="E11" s="68"/>
      <c r="F11" s="68"/>
      <c r="G11" s="68"/>
      <c r="H11" s="68"/>
      <c r="I11" s="69">
        <v>0</v>
      </c>
      <c r="J11" s="69"/>
      <c r="K11" s="69">
        <v>0</v>
      </c>
      <c r="L11" s="69"/>
      <c r="M11" s="69">
        <v>0</v>
      </c>
      <c r="N11" s="69"/>
      <c r="O11" s="69">
        <v>0</v>
      </c>
      <c r="P11" s="69"/>
      <c r="Q11" s="69">
        <v>0</v>
      </c>
      <c r="R11" s="69"/>
      <c r="S11" s="69">
        <v>0</v>
      </c>
      <c r="T11" s="69"/>
    </row>
    <row r="12" spans="1:20" x14ac:dyDescent="0.25">
      <c r="A12" s="21" t="s">
        <v>35</v>
      </c>
      <c r="B12" s="68" t="s">
        <v>59</v>
      </c>
      <c r="C12" s="68"/>
      <c r="D12" s="68"/>
      <c r="E12" s="68"/>
      <c r="F12" s="68"/>
      <c r="G12" s="68"/>
      <c r="H12" s="68"/>
      <c r="I12" s="69">
        <v>0</v>
      </c>
      <c r="J12" s="69"/>
      <c r="K12" s="69">
        <v>1.1200000000000001</v>
      </c>
      <c r="L12" s="69"/>
      <c r="M12" s="69">
        <v>1.1200000000000001</v>
      </c>
      <c r="N12" s="69"/>
      <c r="O12" s="69">
        <v>1.1200000000000001</v>
      </c>
      <c r="P12" s="69"/>
      <c r="Q12" s="69">
        <v>1.1200000000000001</v>
      </c>
      <c r="R12" s="69"/>
      <c r="S12" s="69">
        <v>1.1200000000000001</v>
      </c>
      <c r="T12" s="69"/>
    </row>
    <row r="13" spans="1:20" x14ac:dyDescent="0.25">
      <c r="A13" s="21" t="s">
        <v>37</v>
      </c>
      <c r="B13" s="68" t="s">
        <v>42</v>
      </c>
      <c r="C13" s="68"/>
      <c r="D13" s="68"/>
      <c r="E13" s="68"/>
      <c r="F13" s="68"/>
      <c r="G13" s="68"/>
      <c r="H13" s="68"/>
      <c r="I13" s="69">
        <v>0</v>
      </c>
      <c r="J13" s="69"/>
      <c r="K13" s="69">
        <v>0</v>
      </c>
      <c r="L13" s="69"/>
      <c r="M13" s="69">
        <v>0</v>
      </c>
      <c r="N13" s="69"/>
      <c r="O13" s="69">
        <v>0</v>
      </c>
      <c r="P13" s="69"/>
      <c r="Q13" s="69">
        <v>0</v>
      </c>
      <c r="R13" s="69"/>
      <c r="S13" s="69">
        <v>0</v>
      </c>
      <c r="T13" s="69"/>
    </row>
    <row r="14" spans="1:20" x14ac:dyDescent="0.25">
      <c r="A14" s="58" t="s">
        <v>61</v>
      </c>
      <c r="B14" s="59"/>
      <c r="C14" s="59"/>
      <c r="D14" s="59"/>
      <c r="E14" s="59"/>
      <c r="F14" s="59"/>
      <c r="G14" s="59"/>
      <c r="H14" s="59"/>
      <c r="I14" s="59"/>
      <c r="J14" s="59"/>
      <c r="K14" s="59"/>
      <c r="L14" s="59"/>
      <c r="M14" s="59"/>
      <c r="N14" s="59"/>
      <c r="O14" s="59"/>
      <c r="P14" s="59"/>
      <c r="Q14" s="59"/>
      <c r="R14" s="59"/>
      <c r="S14" s="59"/>
      <c r="T14" s="59"/>
    </row>
    <row r="15" spans="1:20" x14ac:dyDescent="0.25">
      <c r="A15" s="21" t="s">
        <v>7</v>
      </c>
      <c r="B15" s="68" t="s">
        <v>63</v>
      </c>
      <c r="C15" s="68"/>
      <c r="D15" s="68"/>
      <c r="E15" s="68"/>
      <c r="F15" s="68"/>
      <c r="G15" s="68"/>
      <c r="H15" s="68"/>
      <c r="I15" s="69">
        <v>60</v>
      </c>
      <c r="J15" s="69"/>
      <c r="K15" s="69">
        <f>I15</f>
        <v>60</v>
      </c>
      <c r="L15" s="69"/>
      <c r="M15" s="69">
        <f>K15</f>
        <v>60</v>
      </c>
      <c r="N15" s="69"/>
      <c r="O15" s="69">
        <f>M15</f>
        <v>60</v>
      </c>
      <c r="P15" s="69"/>
      <c r="Q15" s="69">
        <f>O15</f>
        <v>60</v>
      </c>
      <c r="R15" s="69"/>
      <c r="S15" s="69">
        <f>Q15</f>
        <v>60</v>
      </c>
      <c r="T15" s="69"/>
    </row>
    <row r="16" spans="1:20" x14ac:dyDescent="0.25">
      <c r="A16" s="21" t="s">
        <v>9</v>
      </c>
      <c r="B16" s="68" t="s">
        <v>64</v>
      </c>
      <c r="C16" s="68"/>
      <c r="D16" s="68"/>
      <c r="E16" s="68"/>
      <c r="F16" s="68"/>
      <c r="G16" s="68"/>
      <c r="H16" s="68"/>
      <c r="I16" s="69">
        <v>0</v>
      </c>
      <c r="J16" s="69"/>
      <c r="K16" s="69">
        <v>0</v>
      </c>
      <c r="L16" s="69"/>
      <c r="M16" s="69">
        <v>0</v>
      </c>
      <c r="N16" s="69"/>
      <c r="O16" s="69">
        <v>0</v>
      </c>
      <c r="P16" s="69"/>
      <c r="Q16" s="69">
        <v>0</v>
      </c>
      <c r="R16" s="69"/>
      <c r="S16" s="69">
        <v>0</v>
      </c>
      <c r="T16" s="69"/>
    </row>
    <row r="17" spans="1:20" x14ac:dyDescent="0.25">
      <c r="A17" s="21" t="s">
        <v>12</v>
      </c>
      <c r="B17" s="68" t="s">
        <v>65</v>
      </c>
      <c r="C17" s="68"/>
      <c r="D17" s="68"/>
      <c r="E17" s="68"/>
      <c r="F17" s="68"/>
      <c r="G17" s="68"/>
      <c r="H17" s="68"/>
      <c r="I17" s="69">
        <v>0</v>
      </c>
      <c r="J17" s="69"/>
      <c r="K17" s="69">
        <v>0</v>
      </c>
      <c r="L17" s="69"/>
      <c r="M17" s="69">
        <v>0</v>
      </c>
      <c r="N17" s="69"/>
      <c r="O17" s="69">
        <v>0</v>
      </c>
      <c r="P17" s="69"/>
      <c r="Q17" s="69">
        <v>0</v>
      </c>
      <c r="R17" s="69"/>
      <c r="S17" s="69">
        <v>0</v>
      </c>
      <c r="T17" s="69"/>
    </row>
    <row r="18" spans="1:20" x14ac:dyDescent="0.25">
      <c r="A18" s="21" t="s">
        <v>15</v>
      </c>
      <c r="B18" s="68" t="s">
        <v>66</v>
      </c>
      <c r="C18" s="68"/>
      <c r="D18" s="68"/>
      <c r="E18" s="68"/>
      <c r="F18" s="68"/>
      <c r="G18" s="68"/>
      <c r="H18" s="68"/>
      <c r="I18" s="69">
        <v>100</v>
      </c>
      <c r="J18" s="69"/>
      <c r="K18" s="69">
        <f>I18</f>
        <v>100</v>
      </c>
      <c r="L18" s="69"/>
      <c r="M18" s="69">
        <f>K18</f>
        <v>100</v>
      </c>
      <c r="N18" s="69"/>
      <c r="O18" s="69">
        <f>M18</f>
        <v>100</v>
      </c>
      <c r="P18" s="69"/>
      <c r="Q18" s="69">
        <f>O18</f>
        <v>100</v>
      </c>
      <c r="R18" s="69"/>
      <c r="S18" s="69">
        <f>Q18</f>
        <v>100</v>
      </c>
      <c r="T18" s="69"/>
    </row>
    <row r="19" spans="1:20" s="1" customFormat="1" x14ac:dyDescent="0.25">
      <c r="A19" s="62" t="s">
        <v>68</v>
      </c>
      <c r="B19" s="62"/>
      <c r="C19" s="62"/>
      <c r="D19" s="62"/>
      <c r="E19" s="62"/>
      <c r="F19" s="62"/>
      <c r="G19" s="62"/>
      <c r="H19" s="62"/>
      <c r="I19" s="62"/>
      <c r="J19" s="62"/>
      <c r="K19" s="62"/>
      <c r="L19" s="62"/>
      <c r="M19" s="62"/>
      <c r="N19" s="62"/>
      <c r="O19" s="62"/>
      <c r="P19" s="62"/>
      <c r="Q19" s="62"/>
      <c r="R19" s="62"/>
      <c r="S19" s="62"/>
      <c r="T19" s="62"/>
    </row>
    <row r="20" spans="1:20" s="1" customFormat="1" x14ac:dyDescent="0.25">
      <c r="A20" s="62" t="s">
        <v>69</v>
      </c>
      <c r="B20" s="62"/>
      <c r="C20" s="62"/>
      <c r="D20" s="62"/>
      <c r="E20" s="62"/>
      <c r="F20" s="62"/>
      <c r="G20" s="62"/>
      <c r="H20" s="62"/>
      <c r="I20" s="62"/>
      <c r="J20" s="62"/>
      <c r="K20" s="62"/>
      <c r="L20" s="62"/>
      <c r="M20" s="62"/>
      <c r="N20" s="62"/>
      <c r="O20" s="62"/>
      <c r="P20" s="62"/>
      <c r="Q20" s="62"/>
      <c r="R20" s="62"/>
      <c r="S20" s="62"/>
      <c r="T20" s="62"/>
    </row>
    <row r="21" spans="1:20" s="1" customFormat="1" x14ac:dyDescent="0.25">
      <c r="A21" s="19" t="s">
        <v>70</v>
      </c>
      <c r="B21" s="65" t="s">
        <v>71</v>
      </c>
      <c r="C21" s="65"/>
      <c r="D21" s="65"/>
      <c r="E21" s="65"/>
      <c r="F21" s="65"/>
      <c r="G21" s="65"/>
      <c r="H21" s="65"/>
      <c r="I21" s="65"/>
      <c r="J21" s="65"/>
      <c r="K21" s="65"/>
      <c r="L21" s="65"/>
      <c r="M21" s="65"/>
      <c r="N21" s="65"/>
      <c r="O21" s="65"/>
      <c r="P21" s="65"/>
      <c r="Q21" s="65"/>
      <c r="R21" s="65"/>
      <c r="S21" s="65"/>
      <c r="T21" s="65"/>
    </row>
    <row r="22" spans="1:20" s="1" customFormat="1" x14ac:dyDescent="0.25">
      <c r="A22" s="21" t="s">
        <v>7</v>
      </c>
      <c r="B22" s="73" t="s">
        <v>72</v>
      </c>
      <c r="C22" s="74"/>
      <c r="D22" s="74"/>
      <c r="E22" s="74"/>
      <c r="F22" s="74"/>
      <c r="G22" s="74"/>
      <c r="H22" s="75"/>
      <c r="I22" s="61">
        <v>0.2</v>
      </c>
      <c r="J22" s="64"/>
      <c r="K22" s="61">
        <f>I22</f>
        <v>0.2</v>
      </c>
      <c r="L22" s="64"/>
      <c r="M22" s="61">
        <f>K22</f>
        <v>0.2</v>
      </c>
      <c r="N22" s="64"/>
      <c r="O22" s="61">
        <f>M22</f>
        <v>0.2</v>
      </c>
      <c r="P22" s="64"/>
      <c r="Q22" s="61">
        <f>O22</f>
        <v>0.2</v>
      </c>
      <c r="R22" s="64"/>
      <c r="S22" s="61">
        <f>Q22</f>
        <v>0.2</v>
      </c>
      <c r="T22" s="64"/>
    </row>
    <row r="23" spans="1:20" s="1" customFormat="1" x14ac:dyDescent="0.25">
      <c r="A23" s="21" t="s">
        <v>9</v>
      </c>
      <c r="B23" s="73" t="s">
        <v>73</v>
      </c>
      <c r="C23" s="74"/>
      <c r="D23" s="74"/>
      <c r="E23" s="74"/>
      <c r="F23" s="74"/>
      <c r="G23" s="74"/>
      <c r="H23" s="75"/>
      <c r="I23" s="61">
        <v>1.4999999999999999E-2</v>
      </c>
      <c r="J23" s="64"/>
      <c r="K23" s="61">
        <f t="shared" ref="K23:K29" si="0">I23</f>
        <v>1.4999999999999999E-2</v>
      </c>
      <c r="L23" s="64"/>
      <c r="M23" s="61">
        <f t="shared" ref="M23:M29" si="1">K23</f>
        <v>1.4999999999999999E-2</v>
      </c>
      <c r="N23" s="64"/>
      <c r="O23" s="61">
        <f t="shared" ref="O23:O29" si="2">M23</f>
        <v>1.4999999999999999E-2</v>
      </c>
      <c r="P23" s="64"/>
      <c r="Q23" s="61">
        <f t="shared" ref="Q23:Q29" si="3">O23</f>
        <v>1.4999999999999999E-2</v>
      </c>
      <c r="R23" s="64"/>
      <c r="S23" s="61">
        <f t="shared" ref="S23:S29" si="4">Q23</f>
        <v>1.4999999999999999E-2</v>
      </c>
      <c r="T23" s="64"/>
    </row>
    <row r="24" spans="1:20" s="1" customFormat="1" x14ac:dyDescent="0.25">
      <c r="A24" s="21" t="s">
        <v>12</v>
      </c>
      <c r="B24" s="73" t="s">
        <v>74</v>
      </c>
      <c r="C24" s="74"/>
      <c r="D24" s="74"/>
      <c r="E24" s="74"/>
      <c r="F24" s="74"/>
      <c r="G24" s="74"/>
      <c r="H24" s="75"/>
      <c r="I24" s="61">
        <v>0.01</v>
      </c>
      <c r="J24" s="72"/>
      <c r="K24" s="61">
        <f t="shared" si="0"/>
        <v>0.01</v>
      </c>
      <c r="L24" s="64"/>
      <c r="M24" s="61">
        <f t="shared" si="1"/>
        <v>0.01</v>
      </c>
      <c r="N24" s="64"/>
      <c r="O24" s="61">
        <f t="shared" si="2"/>
        <v>0.01</v>
      </c>
      <c r="P24" s="64"/>
      <c r="Q24" s="61">
        <f t="shared" si="3"/>
        <v>0.01</v>
      </c>
      <c r="R24" s="64"/>
      <c r="S24" s="61">
        <f t="shared" si="4"/>
        <v>0.01</v>
      </c>
      <c r="T24" s="64"/>
    </row>
    <row r="25" spans="1:20" s="1" customFormat="1" x14ac:dyDescent="0.25">
      <c r="A25" s="21" t="s">
        <v>15</v>
      </c>
      <c r="B25" s="73" t="s">
        <v>75</v>
      </c>
      <c r="C25" s="74"/>
      <c r="D25" s="74"/>
      <c r="E25" s="74"/>
      <c r="F25" s="74"/>
      <c r="G25" s="74"/>
      <c r="H25" s="75"/>
      <c r="I25" s="61">
        <v>2E-3</v>
      </c>
      <c r="J25" s="72"/>
      <c r="K25" s="61">
        <f t="shared" si="0"/>
        <v>2E-3</v>
      </c>
      <c r="L25" s="64"/>
      <c r="M25" s="61">
        <f t="shared" si="1"/>
        <v>2E-3</v>
      </c>
      <c r="N25" s="64"/>
      <c r="O25" s="61">
        <f t="shared" si="2"/>
        <v>2E-3</v>
      </c>
      <c r="P25" s="64"/>
      <c r="Q25" s="61">
        <f t="shared" si="3"/>
        <v>2E-3</v>
      </c>
      <c r="R25" s="64"/>
      <c r="S25" s="61">
        <f t="shared" si="4"/>
        <v>2E-3</v>
      </c>
      <c r="T25" s="64"/>
    </row>
    <row r="26" spans="1:20" s="1" customFormat="1" x14ac:dyDescent="0.25">
      <c r="A26" s="21" t="s">
        <v>35</v>
      </c>
      <c r="B26" s="73" t="s">
        <v>76</v>
      </c>
      <c r="C26" s="74"/>
      <c r="D26" s="74"/>
      <c r="E26" s="74"/>
      <c r="F26" s="74"/>
      <c r="G26" s="74"/>
      <c r="H26" s="75"/>
      <c r="I26" s="61">
        <v>2.5000000000000001E-2</v>
      </c>
      <c r="J26" s="72"/>
      <c r="K26" s="61">
        <f t="shared" si="0"/>
        <v>2.5000000000000001E-2</v>
      </c>
      <c r="L26" s="64"/>
      <c r="M26" s="61">
        <f t="shared" si="1"/>
        <v>2.5000000000000001E-2</v>
      </c>
      <c r="N26" s="64"/>
      <c r="O26" s="61">
        <f t="shared" si="2"/>
        <v>2.5000000000000001E-2</v>
      </c>
      <c r="P26" s="64"/>
      <c r="Q26" s="61">
        <f t="shared" si="3"/>
        <v>2.5000000000000001E-2</v>
      </c>
      <c r="R26" s="64"/>
      <c r="S26" s="61">
        <f t="shared" si="4"/>
        <v>2.5000000000000001E-2</v>
      </c>
      <c r="T26" s="64"/>
    </row>
    <row r="27" spans="1:20" s="1" customFormat="1" x14ac:dyDescent="0.25">
      <c r="A27" s="21" t="s">
        <v>37</v>
      </c>
      <c r="B27" s="73" t="s">
        <v>77</v>
      </c>
      <c r="C27" s="74"/>
      <c r="D27" s="74"/>
      <c r="E27" s="74"/>
      <c r="F27" s="74"/>
      <c r="G27" s="74"/>
      <c r="H27" s="75"/>
      <c r="I27" s="61">
        <v>0.08</v>
      </c>
      <c r="J27" s="72"/>
      <c r="K27" s="61">
        <f t="shared" si="0"/>
        <v>0.08</v>
      </c>
      <c r="L27" s="64"/>
      <c r="M27" s="61">
        <f t="shared" si="1"/>
        <v>0.08</v>
      </c>
      <c r="N27" s="64"/>
      <c r="O27" s="61">
        <f t="shared" si="2"/>
        <v>0.08</v>
      </c>
      <c r="P27" s="64"/>
      <c r="Q27" s="61">
        <f t="shared" si="3"/>
        <v>0.08</v>
      </c>
      <c r="R27" s="64"/>
      <c r="S27" s="61">
        <f t="shared" si="4"/>
        <v>0.08</v>
      </c>
      <c r="T27" s="64"/>
    </row>
    <row r="28" spans="1:20" s="1" customFormat="1" x14ac:dyDescent="0.25">
      <c r="A28" s="21" t="s">
        <v>39</v>
      </c>
      <c r="B28" s="73" t="s">
        <v>168</v>
      </c>
      <c r="C28" s="74"/>
      <c r="D28" s="74"/>
      <c r="E28" s="74"/>
      <c r="F28" s="74"/>
      <c r="G28" s="74"/>
      <c r="H28" s="75"/>
      <c r="I28" s="61">
        <v>0.03</v>
      </c>
      <c r="J28" s="72"/>
      <c r="K28" s="61">
        <f t="shared" si="0"/>
        <v>0.03</v>
      </c>
      <c r="L28" s="64"/>
      <c r="M28" s="61">
        <f t="shared" si="1"/>
        <v>0.03</v>
      </c>
      <c r="N28" s="64"/>
      <c r="O28" s="61">
        <f t="shared" si="2"/>
        <v>0.03</v>
      </c>
      <c r="P28" s="64"/>
      <c r="Q28" s="61">
        <f t="shared" si="3"/>
        <v>0.03</v>
      </c>
      <c r="R28" s="64"/>
      <c r="S28" s="61">
        <f t="shared" si="4"/>
        <v>0.03</v>
      </c>
      <c r="T28" s="64"/>
    </row>
    <row r="29" spans="1:20" s="24" customFormat="1" x14ac:dyDescent="0.25">
      <c r="A29" s="21" t="s">
        <v>41</v>
      </c>
      <c r="B29" s="73" t="s">
        <v>78</v>
      </c>
      <c r="C29" s="74"/>
      <c r="D29" s="74"/>
      <c r="E29" s="74"/>
      <c r="F29" s="74"/>
      <c r="G29" s="74"/>
      <c r="H29" s="75"/>
      <c r="I29" s="61">
        <v>6.0000000000000001E-3</v>
      </c>
      <c r="J29" s="72"/>
      <c r="K29" s="61">
        <f t="shared" si="0"/>
        <v>6.0000000000000001E-3</v>
      </c>
      <c r="L29" s="64"/>
      <c r="M29" s="61">
        <f t="shared" si="1"/>
        <v>6.0000000000000001E-3</v>
      </c>
      <c r="N29" s="64"/>
      <c r="O29" s="61">
        <f t="shared" si="2"/>
        <v>6.0000000000000001E-3</v>
      </c>
      <c r="P29" s="64"/>
      <c r="Q29" s="61">
        <f t="shared" si="3"/>
        <v>6.0000000000000001E-3</v>
      </c>
      <c r="R29" s="64"/>
      <c r="S29" s="61">
        <f t="shared" si="4"/>
        <v>6.0000000000000001E-3</v>
      </c>
      <c r="T29" s="64"/>
    </row>
    <row r="30" spans="1:20" x14ac:dyDescent="0.25">
      <c r="A30" s="62" t="s">
        <v>189</v>
      </c>
      <c r="B30" s="62"/>
      <c r="C30" s="62"/>
      <c r="D30" s="62"/>
      <c r="E30" s="62"/>
      <c r="F30" s="62"/>
      <c r="G30" s="62"/>
      <c r="H30" s="62"/>
      <c r="I30" s="62"/>
      <c r="J30" s="62"/>
      <c r="K30" s="62"/>
      <c r="L30" s="62"/>
      <c r="M30" s="62"/>
      <c r="N30" s="62"/>
      <c r="O30" s="62"/>
      <c r="P30" s="62"/>
      <c r="Q30" s="62"/>
      <c r="R30" s="62"/>
      <c r="S30" s="62"/>
      <c r="T30" s="62"/>
    </row>
    <row r="31" spans="1:20" x14ac:dyDescent="0.25">
      <c r="A31" s="20" t="s">
        <v>80</v>
      </c>
      <c r="B31" s="63" t="s">
        <v>140</v>
      </c>
      <c r="C31" s="63"/>
      <c r="D31" s="63"/>
      <c r="E31" s="63"/>
      <c r="F31" s="63"/>
      <c r="G31" s="63"/>
      <c r="H31" s="63"/>
      <c r="I31" s="63"/>
      <c r="J31" s="63"/>
      <c r="K31" s="63"/>
      <c r="L31" s="63"/>
      <c r="M31" s="63"/>
      <c r="N31" s="63"/>
      <c r="O31" s="63"/>
      <c r="P31" s="63"/>
      <c r="Q31" s="63"/>
      <c r="R31" s="63"/>
      <c r="S31" s="63"/>
      <c r="T31" s="63"/>
    </row>
    <row r="32" spans="1:20" x14ac:dyDescent="0.25">
      <c r="A32" s="12" t="s">
        <v>7</v>
      </c>
      <c r="B32" s="79" t="s">
        <v>81</v>
      </c>
      <c r="C32" s="79"/>
      <c r="D32" s="79"/>
      <c r="E32" s="79"/>
      <c r="F32" s="79"/>
      <c r="G32" s="79"/>
      <c r="H32" s="79"/>
      <c r="I32" s="60">
        <v>8.3299999999999999E-2</v>
      </c>
      <c r="J32" s="60"/>
      <c r="K32" s="60">
        <f>I32</f>
        <v>8.3299999999999999E-2</v>
      </c>
      <c r="L32" s="60"/>
      <c r="M32" s="60">
        <f>K32</f>
        <v>8.3299999999999999E-2</v>
      </c>
      <c r="N32" s="60"/>
      <c r="O32" s="60">
        <f>M32</f>
        <v>8.3299999999999999E-2</v>
      </c>
      <c r="P32" s="60"/>
      <c r="Q32" s="60">
        <f>O32</f>
        <v>8.3299999999999999E-2</v>
      </c>
      <c r="R32" s="60"/>
      <c r="S32" s="60">
        <f>Q32</f>
        <v>8.3299999999999999E-2</v>
      </c>
      <c r="T32" s="60"/>
    </row>
    <row r="33" spans="1:20" ht="15" customHeight="1" x14ac:dyDescent="0.25">
      <c r="A33" s="12" t="s">
        <v>9</v>
      </c>
      <c r="B33" s="79" t="s">
        <v>141</v>
      </c>
      <c r="C33" s="79"/>
      <c r="D33" s="79"/>
      <c r="E33" s="79"/>
      <c r="F33" s="79"/>
      <c r="G33" s="79"/>
      <c r="H33" s="79"/>
      <c r="I33" s="60">
        <v>2.7799999999999998E-2</v>
      </c>
      <c r="J33" s="60"/>
      <c r="K33" s="60">
        <f>I33</f>
        <v>2.7799999999999998E-2</v>
      </c>
      <c r="L33" s="60"/>
      <c r="M33" s="60">
        <f>K33</f>
        <v>2.7799999999999998E-2</v>
      </c>
      <c r="N33" s="60"/>
      <c r="O33" s="60">
        <f>M33</f>
        <v>2.7799999999999998E-2</v>
      </c>
      <c r="P33" s="60"/>
      <c r="Q33" s="60">
        <f>O33</f>
        <v>2.7799999999999998E-2</v>
      </c>
      <c r="R33" s="60"/>
      <c r="S33" s="60">
        <f>Q33</f>
        <v>2.7799999999999998E-2</v>
      </c>
      <c r="T33" s="60"/>
    </row>
    <row r="34" spans="1:20" x14ac:dyDescent="0.25">
      <c r="A34" s="62" t="s">
        <v>143</v>
      </c>
      <c r="B34" s="62"/>
      <c r="C34" s="62"/>
      <c r="D34" s="62"/>
      <c r="E34" s="62"/>
      <c r="F34" s="62"/>
      <c r="G34" s="62"/>
      <c r="H34" s="62"/>
      <c r="I34" s="62"/>
      <c r="J34" s="62"/>
      <c r="K34" s="62"/>
      <c r="L34" s="62"/>
      <c r="M34" s="62"/>
      <c r="N34" s="62"/>
      <c r="O34" s="62"/>
      <c r="P34" s="62"/>
      <c r="Q34" s="62"/>
      <c r="R34" s="62"/>
      <c r="S34" s="62"/>
      <c r="T34" s="62"/>
    </row>
    <row r="35" spans="1:20" x14ac:dyDescent="0.25">
      <c r="A35" s="20" t="s">
        <v>84</v>
      </c>
      <c r="B35" s="63" t="s">
        <v>85</v>
      </c>
      <c r="C35" s="63"/>
      <c r="D35" s="63"/>
      <c r="E35" s="63"/>
      <c r="F35" s="63"/>
      <c r="G35" s="63"/>
      <c r="H35" s="63"/>
      <c r="I35" s="63"/>
      <c r="J35" s="63"/>
      <c r="K35" s="63"/>
      <c r="L35" s="63"/>
      <c r="M35" s="63"/>
      <c r="N35" s="63"/>
      <c r="O35" s="63"/>
      <c r="P35" s="63"/>
      <c r="Q35" s="63"/>
      <c r="R35" s="63"/>
      <c r="S35" s="63"/>
      <c r="T35" s="63"/>
    </row>
    <row r="36" spans="1:20" x14ac:dyDescent="0.25">
      <c r="A36" s="12" t="s">
        <v>7</v>
      </c>
      <c r="B36" s="79" t="s">
        <v>85</v>
      </c>
      <c r="C36" s="79"/>
      <c r="D36" s="79"/>
      <c r="E36" s="79"/>
      <c r="F36" s="79"/>
      <c r="G36" s="79"/>
      <c r="H36" s="79"/>
      <c r="I36" s="60">
        <v>2.9999999999999997E-4</v>
      </c>
      <c r="J36" s="60"/>
      <c r="K36" s="60">
        <f>I36</f>
        <v>2.9999999999999997E-4</v>
      </c>
      <c r="L36" s="60"/>
      <c r="M36" s="60">
        <f>K36</f>
        <v>2.9999999999999997E-4</v>
      </c>
      <c r="N36" s="60"/>
      <c r="O36" s="60">
        <f>M36</f>
        <v>2.9999999999999997E-4</v>
      </c>
      <c r="P36" s="60"/>
      <c r="Q36" s="60">
        <f>O36</f>
        <v>2.9999999999999997E-4</v>
      </c>
      <c r="R36" s="60"/>
      <c r="S36" s="60">
        <f>Q36</f>
        <v>2.9999999999999997E-4</v>
      </c>
      <c r="T36" s="60"/>
    </row>
    <row r="37" spans="1:20" x14ac:dyDescent="0.25">
      <c r="A37" s="62" t="s">
        <v>87</v>
      </c>
      <c r="B37" s="62"/>
      <c r="C37" s="62"/>
      <c r="D37" s="62"/>
      <c r="E37" s="62"/>
      <c r="F37" s="62"/>
      <c r="G37" s="62"/>
      <c r="H37" s="62"/>
      <c r="I37" s="62"/>
      <c r="J37" s="62"/>
      <c r="K37" s="62"/>
      <c r="L37" s="62"/>
      <c r="M37" s="62"/>
      <c r="N37" s="62"/>
      <c r="O37" s="62"/>
      <c r="P37" s="62"/>
      <c r="Q37" s="62"/>
      <c r="R37" s="62"/>
      <c r="S37" s="62"/>
      <c r="T37" s="62"/>
    </row>
    <row r="38" spans="1:20" x14ac:dyDescent="0.25">
      <c r="A38" s="29" t="s">
        <v>88</v>
      </c>
      <c r="B38" s="63" t="s">
        <v>89</v>
      </c>
      <c r="C38" s="63"/>
      <c r="D38" s="63"/>
      <c r="E38" s="63"/>
      <c r="F38" s="63"/>
      <c r="G38" s="63"/>
      <c r="H38" s="63"/>
      <c r="I38" s="63"/>
      <c r="J38" s="63"/>
      <c r="K38" s="63"/>
      <c r="L38" s="63"/>
      <c r="M38" s="63"/>
      <c r="N38" s="63"/>
      <c r="O38" s="63"/>
      <c r="P38" s="63"/>
      <c r="Q38" s="63"/>
      <c r="R38" s="63"/>
      <c r="S38" s="63"/>
      <c r="T38" s="63"/>
    </row>
    <row r="39" spans="1:20" x14ac:dyDescent="0.25">
      <c r="A39" s="12" t="s">
        <v>7</v>
      </c>
      <c r="B39" s="76" t="s">
        <v>90</v>
      </c>
      <c r="C39" s="77"/>
      <c r="D39" s="77"/>
      <c r="E39" s="77"/>
      <c r="F39" s="77"/>
      <c r="G39" s="77"/>
      <c r="H39" s="78"/>
      <c r="I39" s="60">
        <v>4.5999999999999999E-3</v>
      </c>
      <c r="J39" s="61"/>
      <c r="K39" s="60">
        <f>I39</f>
        <v>4.5999999999999999E-3</v>
      </c>
      <c r="L39" s="61"/>
      <c r="M39" s="60">
        <f>K39</f>
        <v>4.5999999999999999E-3</v>
      </c>
      <c r="N39" s="61"/>
      <c r="O39" s="60">
        <f>M39</f>
        <v>4.5999999999999999E-3</v>
      </c>
      <c r="P39" s="61"/>
      <c r="Q39" s="60">
        <f>O39</f>
        <v>4.5999999999999999E-3</v>
      </c>
      <c r="R39" s="61"/>
      <c r="S39" s="60">
        <f>Q39</f>
        <v>4.5999999999999999E-3</v>
      </c>
      <c r="T39" s="61"/>
    </row>
    <row r="40" spans="1:20" x14ac:dyDescent="0.25">
      <c r="A40" s="12" t="s">
        <v>9</v>
      </c>
      <c r="B40" s="76" t="s">
        <v>91</v>
      </c>
      <c r="C40" s="77"/>
      <c r="D40" s="77"/>
      <c r="E40" s="77"/>
      <c r="F40" s="77"/>
      <c r="G40" s="77"/>
      <c r="H40" s="78"/>
      <c r="I40" s="60">
        <v>4.0000000000000002E-4</v>
      </c>
      <c r="J40" s="60"/>
      <c r="K40" s="60">
        <f t="shared" ref="K40:K43" si="5">I40</f>
        <v>4.0000000000000002E-4</v>
      </c>
      <c r="L40" s="61"/>
      <c r="M40" s="60">
        <f t="shared" ref="M40:M43" si="6">K40</f>
        <v>4.0000000000000002E-4</v>
      </c>
      <c r="N40" s="61"/>
      <c r="O40" s="60">
        <f t="shared" ref="O40:O43" si="7">M40</f>
        <v>4.0000000000000002E-4</v>
      </c>
      <c r="P40" s="61"/>
      <c r="Q40" s="60">
        <f t="shared" ref="Q40:Q43" si="8">O40</f>
        <v>4.0000000000000002E-4</v>
      </c>
      <c r="R40" s="61"/>
      <c r="S40" s="60">
        <f t="shared" ref="S40:S43" si="9">Q40</f>
        <v>4.0000000000000002E-4</v>
      </c>
      <c r="T40" s="61"/>
    </row>
    <row r="41" spans="1:20" x14ac:dyDescent="0.25">
      <c r="A41" s="12" t="s">
        <v>12</v>
      </c>
      <c r="B41" s="76" t="s">
        <v>92</v>
      </c>
      <c r="C41" s="77"/>
      <c r="D41" s="77"/>
      <c r="E41" s="77"/>
      <c r="F41" s="77"/>
      <c r="G41" s="77"/>
      <c r="H41" s="78"/>
      <c r="I41" s="60">
        <v>2.1499999999999998E-2</v>
      </c>
      <c r="J41" s="61"/>
      <c r="K41" s="60">
        <f t="shared" si="5"/>
        <v>2.1499999999999998E-2</v>
      </c>
      <c r="L41" s="61"/>
      <c r="M41" s="60">
        <f t="shared" si="6"/>
        <v>2.1499999999999998E-2</v>
      </c>
      <c r="N41" s="61"/>
      <c r="O41" s="60">
        <f t="shared" si="7"/>
        <v>2.1499999999999998E-2</v>
      </c>
      <c r="P41" s="61"/>
      <c r="Q41" s="60">
        <f t="shared" si="8"/>
        <v>2.1499999999999998E-2</v>
      </c>
      <c r="R41" s="61"/>
      <c r="S41" s="60">
        <f t="shared" si="9"/>
        <v>2.1499999999999998E-2</v>
      </c>
      <c r="T41" s="61"/>
    </row>
    <row r="42" spans="1:20" x14ac:dyDescent="0.25">
      <c r="A42" s="12" t="s">
        <v>15</v>
      </c>
      <c r="B42" s="76" t="s">
        <v>93</v>
      </c>
      <c r="C42" s="77"/>
      <c r="D42" s="77"/>
      <c r="E42" s="77"/>
      <c r="F42" s="77"/>
      <c r="G42" s="77"/>
      <c r="H42" s="78"/>
      <c r="I42" s="60">
        <v>1.9400000000000001E-2</v>
      </c>
      <c r="J42" s="60"/>
      <c r="K42" s="60">
        <f t="shared" si="5"/>
        <v>1.9400000000000001E-2</v>
      </c>
      <c r="L42" s="61"/>
      <c r="M42" s="60">
        <f t="shared" si="6"/>
        <v>1.9400000000000001E-2</v>
      </c>
      <c r="N42" s="61"/>
      <c r="O42" s="60">
        <f t="shared" si="7"/>
        <v>1.9400000000000001E-2</v>
      </c>
      <c r="P42" s="61"/>
      <c r="Q42" s="60">
        <f t="shared" si="8"/>
        <v>1.9400000000000001E-2</v>
      </c>
      <c r="R42" s="61"/>
      <c r="S42" s="60">
        <f t="shared" si="9"/>
        <v>1.9400000000000001E-2</v>
      </c>
      <c r="T42" s="61"/>
    </row>
    <row r="43" spans="1:20" x14ac:dyDescent="0.25">
      <c r="A43" s="12" t="s">
        <v>37</v>
      </c>
      <c r="B43" s="76" t="s">
        <v>94</v>
      </c>
      <c r="C43" s="77"/>
      <c r="D43" s="77"/>
      <c r="E43" s="77"/>
      <c r="F43" s="77"/>
      <c r="G43" s="77"/>
      <c r="H43" s="78"/>
      <c r="I43" s="60">
        <v>2.1499999999999998E-2</v>
      </c>
      <c r="J43" s="60"/>
      <c r="K43" s="60">
        <f t="shared" si="5"/>
        <v>2.1499999999999998E-2</v>
      </c>
      <c r="L43" s="61"/>
      <c r="M43" s="60">
        <f t="shared" si="6"/>
        <v>2.1499999999999998E-2</v>
      </c>
      <c r="N43" s="61"/>
      <c r="O43" s="60">
        <f t="shared" si="7"/>
        <v>2.1499999999999998E-2</v>
      </c>
      <c r="P43" s="61"/>
      <c r="Q43" s="60">
        <f t="shared" si="8"/>
        <v>2.1499999999999998E-2</v>
      </c>
      <c r="R43" s="61"/>
      <c r="S43" s="60">
        <f t="shared" si="9"/>
        <v>2.1499999999999998E-2</v>
      </c>
      <c r="T43" s="61"/>
    </row>
    <row r="44" spans="1:20" x14ac:dyDescent="0.25">
      <c r="A44" s="62" t="s">
        <v>96</v>
      </c>
      <c r="B44" s="62"/>
      <c r="C44" s="62"/>
      <c r="D44" s="62"/>
      <c r="E44" s="62"/>
      <c r="F44" s="62"/>
      <c r="G44" s="62"/>
      <c r="H44" s="62"/>
      <c r="I44" s="62"/>
      <c r="J44" s="62"/>
      <c r="K44" s="62"/>
      <c r="L44" s="62"/>
      <c r="M44" s="62"/>
      <c r="N44" s="62"/>
      <c r="O44" s="62"/>
      <c r="P44" s="62"/>
      <c r="Q44" s="62"/>
      <c r="R44" s="62"/>
      <c r="S44" s="62"/>
      <c r="T44" s="62"/>
    </row>
    <row r="45" spans="1:20" x14ac:dyDescent="0.25">
      <c r="A45" s="20" t="s">
        <v>97</v>
      </c>
      <c r="B45" s="63" t="s">
        <v>98</v>
      </c>
      <c r="C45" s="63"/>
      <c r="D45" s="63"/>
      <c r="E45" s="63"/>
      <c r="F45" s="63"/>
      <c r="G45" s="63"/>
      <c r="H45" s="63"/>
      <c r="I45" s="63"/>
      <c r="J45" s="63"/>
      <c r="K45" s="63"/>
      <c r="L45" s="63"/>
      <c r="M45" s="63"/>
      <c r="N45" s="63"/>
      <c r="O45" s="63"/>
      <c r="P45" s="63"/>
      <c r="Q45" s="63"/>
      <c r="R45" s="63"/>
      <c r="S45" s="63"/>
      <c r="T45" s="63"/>
    </row>
    <row r="46" spans="1:20" x14ac:dyDescent="0.25">
      <c r="A46" s="12" t="s">
        <v>7</v>
      </c>
      <c r="B46" s="76" t="s">
        <v>99</v>
      </c>
      <c r="C46" s="77"/>
      <c r="D46" s="77"/>
      <c r="E46" s="77"/>
      <c r="F46" s="77"/>
      <c r="G46" s="77"/>
      <c r="H46" s="78"/>
      <c r="I46" s="60">
        <v>8.3299999999999999E-2</v>
      </c>
      <c r="J46" s="60"/>
      <c r="K46" s="60">
        <f>I46</f>
        <v>8.3299999999999999E-2</v>
      </c>
      <c r="L46" s="60"/>
      <c r="M46" s="60">
        <f>K46</f>
        <v>8.3299999999999999E-2</v>
      </c>
      <c r="N46" s="60"/>
      <c r="O46" s="60">
        <f>M46</f>
        <v>8.3299999999999999E-2</v>
      </c>
      <c r="P46" s="60"/>
      <c r="Q46" s="60">
        <f>O46</f>
        <v>8.3299999999999999E-2</v>
      </c>
      <c r="R46" s="60"/>
      <c r="S46" s="60">
        <f>Q46</f>
        <v>8.3299999999999999E-2</v>
      </c>
      <c r="T46" s="60"/>
    </row>
    <row r="47" spans="1:20" x14ac:dyDescent="0.25">
      <c r="A47" s="12" t="s">
        <v>9</v>
      </c>
      <c r="B47" s="76" t="s">
        <v>146</v>
      </c>
      <c r="C47" s="77"/>
      <c r="D47" s="77"/>
      <c r="E47" s="77"/>
      <c r="F47" s="77"/>
      <c r="G47" s="77"/>
      <c r="H47" s="78"/>
      <c r="I47" s="60">
        <v>1.66E-2</v>
      </c>
      <c r="J47" s="60"/>
      <c r="K47" s="60">
        <f t="shared" ref="K47:K50" si="10">I47</f>
        <v>1.66E-2</v>
      </c>
      <c r="L47" s="60"/>
      <c r="M47" s="60">
        <f t="shared" ref="M47:M50" si="11">K47</f>
        <v>1.66E-2</v>
      </c>
      <c r="N47" s="60"/>
      <c r="O47" s="60">
        <f t="shared" ref="O47:O50" si="12">M47</f>
        <v>1.66E-2</v>
      </c>
      <c r="P47" s="60"/>
      <c r="Q47" s="60">
        <f t="shared" ref="Q47:Q50" si="13">O47</f>
        <v>1.66E-2</v>
      </c>
      <c r="R47" s="60"/>
      <c r="S47" s="60">
        <f t="shared" ref="S47:S50" si="14">Q47</f>
        <v>1.66E-2</v>
      </c>
      <c r="T47" s="60"/>
    </row>
    <row r="48" spans="1:20" x14ac:dyDescent="0.25">
      <c r="A48" s="12" t="s">
        <v>12</v>
      </c>
      <c r="B48" s="76" t="s">
        <v>147</v>
      </c>
      <c r="C48" s="77"/>
      <c r="D48" s="77"/>
      <c r="E48" s="77"/>
      <c r="F48" s="77"/>
      <c r="G48" s="77"/>
      <c r="H48" s="78"/>
      <c r="I48" s="60">
        <v>8.0000000000000004E-4</v>
      </c>
      <c r="J48" s="60"/>
      <c r="K48" s="60">
        <f t="shared" si="10"/>
        <v>8.0000000000000004E-4</v>
      </c>
      <c r="L48" s="60"/>
      <c r="M48" s="60">
        <f t="shared" si="11"/>
        <v>8.0000000000000004E-4</v>
      </c>
      <c r="N48" s="60"/>
      <c r="O48" s="60">
        <f t="shared" si="12"/>
        <v>8.0000000000000004E-4</v>
      </c>
      <c r="P48" s="60"/>
      <c r="Q48" s="60">
        <f t="shared" si="13"/>
        <v>8.0000000000000004E-4</v>
      </c>
      <c r="R48" s="60"/>
      <c r="S48" s="60">
        <f t="shared" si="14"/>
        <v>8.0000000000000004E-4</v>
      </c>
      <c r="T48" s="60"/>
    </row>
    <row r="49" spans="1:20" x14ac:dyDescent="0.25">
      <c r="A49" s="12" t="s">
        <v>15</v>
      </c>
      <c r="B49" s="76" t="s">
        <v>148</v>
      </c>
      <c r="C49" s="77"/>
      <c r="D49" s="77"/>
      <c r="E49" s="77"/>
      <c r="F49" s="77"/>
      <c r="G49" s="77"/>
      <c r="H49" s="78"/>
      <c r="I49" s="60">
        <v>7.3000000000000001E-3</v>
      </c>
      <c r="J49" s="60"/>
      <c r="K49" s="60">
        <f t="shared" si="10"/>
        <v>7.3000000000000001E-3</v>
      </c>
      <c r="L49" s="60"/>
      <c r="M49" s="60">
        <f t="shared" si="11"/>
        <v>7.3000000000000001E-3</v>
      </c>
      <c r="N49" s="60"/>
      <c r="O49" s="60">
        <f t="shared" si="12"/>
        <v>7.3000000000000001E-3</v>
      </c>
      <c r="P49" s="60"/>
      <c r="Q49" s="60">
        <f t="shared" si="13"/>
        <v>7.3000000000000001E-3</v>
      </c>
      <c r="R49" s="60"/>
      <c r="S49" s="60">
        <f t="shared" si="14"/>
        <v>7.3000000000000001E-3</v>
      </c>
      <c r="T49" s="60"/>
    </row>
    <row r="50" spans="1:20" ht="15" customHeight="1" x14ac:dyDescent="0.25">
      <c r="A50" s="12" t="s">
        <v>35</v>
      </c>
      <c r="B50" s="76" t="s">
        <v>149</v>
      </c>
      <c r="C50" s="77"/>
      <c r="D50" s="77"/>
      <c r="E50" s="77"/>
      <c r="F50" s="77"/>
      <c r="G50" s="77"/>
      <c r="H50" s="78"/>
      <c r="I50" s="60">
        <v>2.7000000000000001E-3</v>
      </c>
      <c r="J50" s="60"/>
      <c r="K50" s="60">
        <f t="shared" si="10"/>
        <v>2.7000000000000001E-3</v>
      </c>
      <c r="L50" s="60"/>
      <c r="M50" s="60">
        <f t="shared" si="11"/>
        <v>2.7000000000000001E-3</v>
      </c>
      <c r="N50" s="60"/>
      <c r="O50" s="60">
        <f t="shared" si="12"/>
        <v>2.7000000000000001E-3</v>
      </c>
      <c r="P50" s="60"/>
      <c r="Q50" s="60">
        <f t="shared" si="13"/>
        <v>2.7000000000000001E-3</v>
      </c>
      <c r="R50" s="60"/>
      <c r="S50" s="60">
        <f t="shared" si="14"/>
        <v>2.7000000000000001E-3</v>
      </c>
      <c r="T50" s="60"/>
    </row>
    <row r="51" spans="1:20" s="1" customFormat="1" x14ac:dyDescent="0.25">
      <c r="A51" s="62" t="s">
        <v>110</v>
      </c>
      <c r="B51" s="62"/>
      <c r="C51" s="62"/>
      <c r="D51" s="62"/>
      <c r="E51" s="62"/>
      <c r="F51" s="62"/>
      <c r="G51" s="62"/>
      <c r="H51" s="62"/>
      <c r="I51" s="62"/>
      <c r="J51" s="62"/>
      <c r="K51" s="62"/>
      <c r="L51" s="62"/>
      <c r="M51" s="62"/>
      <c r="N51" s="62"/>
      <c r="O51" s="62"/>
      <c r="P51" s="62"/>
      <c r="Q51" s="62"/>
      <c r="R51" s="62"/>
      <c r="S51" s="62"/>
      <c r="T51" s="62"/>
    </row>
    <row r="52" spans="1:20" s="1" customFormat="1" x14ac:dyDescent="0.25">
      <c r="A52" s="19">
        <v>5</v>
      </c>
      <c r="B52" s="65" t="s">
        <v>111</v>
      </c>
      <c r="C52" s="65"/>
      <c r="D52" s="65"/>
      <c r="E52" s="65"/>
      <c r="F52" s="65"/>
      <c r="G52" s="65"/>
      <c r="H52" s="65"/>
      <c r="I52" s="65"/>
      <c r="J52" s="65"/>
      <c r="K52" s="65"/>
      <c r="L52" s="65"/>
      <c r="M52" s="65"/>
      <c r="N52" s="65"/>
      <c r="O52" s="65"/>
      <c r="P52" s="65"/>
      <c r="Q52" s="65"/>
      <c r="R52" s="65"/>
      <c r="S52" s="65"/>
      <c r="T52" s="65"/>
    </row>
    <row r="53" spans="1:20" s="1" customFormat="1" x14ac:dyDescent="0.25">
      <c r="A53" s="21" t="s">
        <v>7</v>
      </c>
      <c r="B53" s="68" t="s">
        <v>112</v>
      </c>
      <c r="C53" s="68"/>
      <c r="D53" s="68"/>
      <c r="E53" s="68"/>
      <c r="F53" s="68"/>
      <c r="G53" s="68"/>
      <c r="H53" s="68"/>
      <c r="I53" s="60">
        <v>0.1</v>
      </c>
      <c r="J53" s="60"/>
      <c r="K53" s="60">
        <f>I53</f>
        <v>0.1</v>
      </c>
      <c r="L53" s="60"/>
      <c r="M53" s="60">
        <f>K53</f>
        <v>0.1</v>
      </c>
      <c r="N53" s="60"/>
      <c r="O53" s="60">
        <f>M53</f>
        <v>0.1</v>
      </c>
      <c r="P53" s="60"/>
      <c r="Q53" s="60">
        <f>O53</f>
        <v>0.1</v>
      </c>
      <c r="R53" s="60"/>
      <c r="S53" s="60">
        <f>Q53</f>
        <v>0.1</v>
      </c>
      <c r="T53" s="60"/>
    </row>
    <row r="54" spans="1:20" s="1" customFormat="1" x14ac:dyDescent="0.25">
      <c r="A54" s="21" t="s">
        <v>9</v>
      </c>
      <c r="B54" s="73" t="s">
        <v>113</v>
      </c>
      <c r="C54" s="74"/>
      <c r="D54" s="74"/>
      <c r="E54" s="74"/>
      <c r="F54" s="74"/>
      <c r="G54" s="74"/>
      <c r="H54" s="75"/>
      <c r="I54" s="60">
        <v>0.1</v>
      </c>
      <c r="J54" s="60"/>
      <c r="K54" s="60">
        <f>I54</f>
        <v>0.1</v>
      </c>
      <c r="L54" s="60"/>
      <c r="M54" s="60">
        <f>K54</f>
        <v>0.1</v>
      </c>
      <c r="N54" s="60"/>
      <c r="O54" s="60">
        <f>M54</f>
        <v>0.1</v>
      </c>
      <c r="P54" s="60"/>
      <c r="Q54" s="60">
        <f>O54</f>
        <v>0.1</v>
      </c>
      <c r="R54" s="60"/>
      <c r="S54" s="60">
        <f>Q54</f>
        <v>0.1</v>
      </c>
      <c r="T54" s="60"/>
    </row>
    <row r="55" spans="1:20" s="1" customFormat="1" x14ac:dyDescent="0.25">
      <c r="A55" s="21" t="s">
        <v>115</v>
      </c>
      <c r="B55" s="66" t="s">
        <v>116</v>
      </c>
      <c r="C55" s="67"/>
      <c r="D55" s="67"/>
      <c r="E55" s="67"/>
      <c r="F55" s="67"/>
      <c r="G55" s="67"/>
      <c r="H55" s="67"/>
      <c r="I55" s="67"/>
      <c r="J55" s="67"/>
      <c r="K55" s="67"/>
      <c r="L55" s="67"/>
      <c r="M55" s="67"/>
      <c r="N55" s="67"/>
      <c r="O55" s="67"/>
      <c r="P55" s="67"/>
      <c r="Q55" s="67"/>
      <c r="R55" s="67"/>
      <c r="S55" s="67"/>
      <c r="T55" s="67"/>
    </row>
    <row r="56" spans="1:20" s="1" customFormat="1" x14ac:dyDescent="0.25">
      <c r="A56" s="80"/>
      <c r="B56" s="73" t="s">
        <v>117</v>
      </c>
      <c r="C56" s="74"/>
      <c r="D56" s="74"/>
      <c r="E56" s="74"/>
      <c r="F56" s="74"/>
      <c r="G56" s="74"/>
      <c r="H56" s="75"/>
      <c r="I56" s="60">
        <v>6.4999999999999997E-3</v>
      </c>
      <c r="J56" s="60"/>
      <c r="K56" s="60">
        <f>I56</f>
        <v>6.4999999999999997E-3</v>
      </c>
      <c r="L56" s="60"/>
      <c r="M56" s="60">
        <f>K56</f>
        <v>6.4999999999999997E-3</v>
      </c>
      <c r="N56" s="60"/>
      <c r="O56" s="60">
        <f>M56</f>
        <v>6.4999999999999997E-3</v>
      </c>
      <c r="P56" s="60"/>
      <c r="Q56" s="60">
        <f>O56</f>
        <v>6.4999999999999997E-3</v>
      </c>
      <c r="R56" s="60"/>
      <c r="S56" s="60">
        <f>Q56</f>
        <v>6.4999999999999997E-3</v>
      </c>
      <c r="T56" s="60"/>
    </row>
    <row r="57" spans="1:20" s="1" customFormat="1" x14ac:dyDescent="0.25">
      <c r="A57" s="80"/>
      <c r="B57" s="73" t="s">
        <v>118</v>
      </c>
      <c r="C57" s="74"/>
      <c r="D57" s="74"/>
      <c r="E57" s="74"/>
      <c r="F57" s="74"/>
      <c r="G57" s="74"/>
      <c r="H57" s="75"/>
      <c r="I57" s="60">
        <v>0.03</v>
      </c>
      <c r="J57" s="60"/>
      <c r="K57" s="60">
        <f>I57</f>
        <v>0.03</v>
      </c>
      <c r="L57" s="60"/>
      <c r="M57" s="60">
        <f>K57</f>
        <v>0.03</v>
      </c>
      <c r="N57" s="60"/>
      <c r="O57" s="60">
        <f>M57</f>
        <v>0.03</v>
      </c>
      <c r="P57" s="60"/>
      <c r="Q57" s="60">
        <f>O57</f>
        <v>0.03</v>
      </c>
      <c r="R57" s="60"/>
      <c r="S57" s="60">
        <f>Q57</f>
        <v>0.03</v>
      </c>
      <c r="T57" s="60"/>
    </row>
    <row r="58" spans="1:20" s="1" customFormat="1" x14ac:dyDescent="0.25">
      <c r="A58" s="21" t="s">
        <v>119</v>
      </c>
      <c r="B58" s="66" t="s">
        <v>120</v>
      </c>
      <c r="C58" s="67"/>
      <c r="D58" s="67"/>
      <c r="E58" s="67"/>
      <c r="F58" s="67"/>
      <c r="G58" s="67"/>
      <c r="H58" s="67"/>
      <c r="I58" s="67"/>
      <c r="J58" s="67"/>
      <c r="K58" s="67"/>
      <c r="L58" s="67"/>
      <c r="M58" s="67"/>
      <c r="N58" s="67"/>
      <c r="O58" s="67"/>
      <c r="P58" s="67"/>
      <c r="Q58" s="67"/>
      <c r="R58" s="67"/>
      <c r="S58" s="67"/>
      <c r="T58" s="67"/>
    </row>
    <row r="59" spans="1:20" s="1" customFormat="1" x14ac:dyDescent="0.25">
      <c r="A59" s="21"/>
      <c r="B59" s="73" t="s">
        <v>121</v>
      </c>
      <c r="C59" s="74"/>
      <c r="D59" s="74"/>
      <c r="E59" s="74"/>
      <c r="F59" s="74"/>
      <c r="G59" s="74"/>
      <c r="H59" s="75"/>
      <c r="I59" s="60">
        <v>0.05</v>
      </c>
      <c r="J59" s="60"/>
      <c r="K59" s="60">
        <f>I59</f>
        <v>0.05</v>
      </c>
      <c r="L59" s="60"/>
      <c r="M59" s="60">
        <f>K59</f>
        <v>0.05</v>
      </c>
      <c r="N59" s="60"/>
      <c r="O59" s="60">
        <f>M59</f>
        <v>0.05</v>
      </c>
      <c r="P59" s="60"/>
      <c r="Q59" s="60">
        <f>O59</f>
        <v>0.05</v>
      </c>
      <c r="R59" s="60"/>
      <c r="S59" s="60">
        <f>Q59</f>
        <v>0.05</v>
      </c>
      <c r="T59" s="60"/>
    </row>
  </sheetData>
  <mergeCells count="294">
    <mergeCell ref="B9:H9"/>
    <mergeCell ref="I9:J9"/>
    <mergeCell ref="B10:H10"/>
    <mergeCell ref="I10:J10"/>
    <mergeCell ref="K10:L10"/>
    <mergeCell ref="K11:L11"/>
    <mergeCell ref="K12:L12"/>
    <mergeCell ref="A1:T1"/>
    <mergeCell ref="A2:T2"/>
    <mergeCell ref="B3:H3"/>
    <mergeCell ref="I3:J3"/>
    <mergeCell ref="B6:H6"/>
    <mergeCell ref="I6:J6"/>
    <mergeCell ref="B4:H4"/>
    <mergeCell ref="I4:J4"/>
    <mergeCell ref="B8:H8"/>
    <mergeCell ref="I8:J8"/>
    <mergeCell ref="K6:L6"/>
    <mergeCell ref="M6:N6"/>
    <mergeCell ref="O6:P6"/>
    <mergeCell ref="Q6:R6"/>
    <mergeCell ref="S6:T6"/>
    <mergeCell ref="S9:T9"/>
    <mergeCell ref="B12:H12"/>
    <mergeCell ref="B16:H16"/>
    <mergeCell ref="I16:J16"/>
    <mergeCell ref="I12:J12"/>
    <mergeCell ref="B13:H13"/>
    <mergeCell ref="I13:J13"/>
    <mergeCell ref="K13:L13"/>
    <mergeCell ref="M13:N13"/>
    <mergeCell ref="Q13:R13"/>
    <mergeCell ref="B11:H11"/>
    <mergeCell ref="I11:J11"/>
    <mergeCell ref="M15:N15"/>
    <mergeCell ref="M16:N16"/>
    <mergeCell ref="K15:L15"/>
    <mergeCell ref="K16:L16"/>
    <mergeCell ref="I25:J25"/>
    <mergeCell ref="I26:J26"/>
    <mergeCell ref="B25:H25"/>
    <mergeCell ref="B26:H26"/>
    <mergeCell ref="I23:J23"/>
    <mergeCell ref="I24:J24"/>
    <mergeCell ref="B23:H23"/>
    <mergeCell ref="B24:H24"/>
    <mergeCell ref="I22:J22"/>
    <mergeCell ref="B22:H22"/>
    <mergeCell ref="M57:N57"/>
    <mergeCell ref="K48:L48"/>
    <mergeCell ref="K49:L49"/>
    <mergeCell ref="M47:N47"/>
    <mergeCell ref="I59:J59"/>
    <mergeCell ref="B59:H59"/>
    <mergeCell ref="A56:A57"/>
    <mergeCell ref="I56:J56"/>
    <mergeCell ref="I57:J57"/>
    <mergeCell ref="I53:J53"/>
    <mergeCell ref="I54:J54"/>
    <mergeCell ref="B56:H56"/>
    <mergeCell ref="B57:H57"/>
    <mergeCell ref="B53:H53"/>
    <mergeCell ref="B54:H54"/>
    <mergeCell ref="I48:J48"/>
    <mergeCell ref="I49:J49"/>
    <mergeCell ref="I50:J50"/>
    <mergeCell ref="B49:H49"/>
    <mergeCell ref="B50:H50"/>
    <mergeCell ref="I47:J47"/>
    <mergeCell ref="K54:L54"/>
    <mergeCell ref="K56:L56"/>
    <mergeCell ref="K57:L57"/>
    <mergeCell ref="I39:J39"/>
    <mergeCell ref="B39:H39"/>
    <mergeCell ref="B40:H40"/>
    <mergeCell ref="I36:J36"/>
    <mergeCell ref="B36:H36"/>
    <mergeCell ref="I33:J33"/>
    <mergeCell ref="B33:H33"/>
    <mergeCell ref="I32:J32"/>
    <mergeCell ref="B32:H32"/>
    <mergeCell ref="B41:H41"/>
    <mergeCell ref="B42:H42"/>
    <mergeCell ref="B43:H43"/>
    <mergeCell ref="B46:H46"/>
    <mergeCell ref="B47:H47"/>
    <mergeCell ref="I46:J46"/>
    <mergeCell ref="I43:J43"/>
    <mergeCell ref="I42:J42"/>
    <mergeCell ref="I40:J40"/>
    <mergeCell ref="I41:J41"/>
    <mergeCell ref="K50:L50"/>
    <mergeCell ref="K53:L53"/>
    <mergeCell ref="K28:L28"/>
    <mergeCell ref="K29:L29"/>
    <mergeCell ref="K32:L32"/>
    <mergeCell ref="K33:L33"/>
    <mergeCell ref="K36:L36"/>
    <mergeCell ref="K39:L39"/>
    <mergeCell ref="K22:L22"/>
    <mergeCell ref="K23:L23"/>
    <mergeCell ref="K24:L24"/>
    <mergeCell ref="K25:L25"/>
    <mergeCell ref="K26:L26"/>
    <mergeCell ref="K40:L40"/>
    <mergeCell ref="K41:L41"/>
    <mergeCell ref="K42:L42"/>
    <mergeCell ref="K43:L43"/>
    <mergeCell ref="K46:L46"/>
    <mergeCell ref="K47:L47"/>
    <mergeCell ref="K27:L27"/>
    <mergeCell ref="M22:N22"/>
    <mergeCell ref="M3:N3"/>
    <mergeCell ref="M8:N8"/>
    <mergeCell ref="M9:N9"/>
    <mergeCell ref="M10:N10"/>
    <mergeCell ref="M11:N11"/>
    <mergeCell ref="M12:N12"/>
    <mergeCell ref="M4:N4"/>
    <mergeCell ref="K4:L4"/>
    <mergeCell ref="K18:L18"/>
    <mergeCell ref="M17:N17"/>
    <mergeCell ref="K17:L17"/>
    <mergeCell ref="K3:L3"/>
    <mergeCell ref="K8:L8"/>
    <mergeCell ref="K9:L9"/>
    <mergeCell ref="S29:T29"/>
    <mergeCell ref="M59:N59"/>
    <mergeCell ref="O3:P3"/>
    <mergeCell ref="O8:P8"/>
    <mergeCell ref="O9:P9"/>
    <mergeCell ref="O10:P10"/>
    <mergeCell ref="O11:P11"/>
    <mergeCell ref="O12:P12"/>
    <mergeCell ref="O13:P13"/>
    <mergeCell ref="O15:P15"/>
    <mergeCell ref="O16:P16"/>
    <mergeCell ref="M48:N48"/>
    <mergeCell ref="M49:N49"/>
    <mergeCell ref="M50:N50"/>
    <mergeCell ref="M53:N53"/>
    <mergeCell ref="M54:N54"/>
    <mergeCell ref="M56:N56"/>
    <mergeCell ref="M39:N39"/>
    <mergeCell ref="M40:N40"/>
    <mergeCell ref="M41:N41"/>
    <mergeCell ref="M42:N42"/>
    <mergeCell ref="O26:P26"/>
    <mergeCell ref="M26:N26"/>
    <mergeCell ref="M18:N18"/>
    <mergeCell ref="Q28:R28"/>
    <mergeCell ref="K59:L59"/>
    <mergeCell ref="M43:N43"/>
    <mergeCell ref="M46:N46"/>
    <mergeCell ref="M27:N27"/>
    <mergeCell ref="M28:N28"/>
    <mergeCell ref="O53:P53"/>
    <mergeCell ref="O36:P36"/>
    <mergeCell ref="O39:P39"/>
    <mergeCell ref="O40:P40"/>
    <mergeCell ref="O41:P41"/>
    <mergeCell ref="O42:P42"/>
    <mergeCell ref="O43:P43"/>
    <mergeCell ref="M36:N36"/>
    <mergeCell ref="O27:P27"/>
    <mergeCell ref="O28:P28"/>
    <mergeCell ref="O29:P29"/>
    <mergeCell ref="O32:P32"/>
    <mergeCell ref="O33:P33"/>
    <mergeCell ref="A30:T30"/>
    <mergeCell ref="B31:T31"/>
    <mergeCell ref="M29:N29"/>
    <mergeCell ref="M32:N32"/>
    <mergeCell ref="M33:N33"/>
    <mergeCell ref="Q23:R23"/>
    <mergeCell ref="I29:J29"/>
    <mergeCell ref="B27:H27"/>
    <mergeCell ref="B28:H28"/>
    <mergeCell ref="B48:H48"/>
    <mergeCell ref="B29:H29"/>
    <mergeCell ref="I27:J27"/>
    <mergeCell ref="I28:J28"/>
    <mergeCell ref="Q3:R3"/>
    <mergeCell ref="Q8:R8"/>
    <mergeCell ref="Q9:R9"/>
    <mergeCell ref="Q10:R10"/>
    <mergeCell ref="Q11:R11"/>
    <mergeCell ref="Q12:R12"/>
    <mergeCell ref="O46:P46"/>
    <mergeCell ref="O47:P47"/>
    <mergeCell ref="O48:P48"/>
    <mergeCell ref="O17:P17"/>
    <mergeCell ref="O18:P18"/>
    <mergeCell ref="O22:P22"/>
    <mergeCell ref="O23:P23"/>
    <mergeCell ref="O24:P24"/>
    <mergeCell ref="O25:P25"/>
    <mergeCell ref="Q27:R27"/>
    <mergeCell ref="Q49:R49"/>
    <mergeCell ref="Q29:R29"/>
    <mergeCell ref="M24:N24"/>
    <mergeCell ref="M25:N25"/>
    <mergeCell ref="S3:T3"/>
    <mergeCell ref="S8:T8"/>
    <mergeCell ref="S10:T10"/>
    <mergeCell ref="S11:T11"/>
    <mergeCell ref="S12:T12"/>
    <mergeCell ref="S13:T13"/>
    <mergeCell ref="S15:T15"/>
    <mergeCell ref="S16:T16"/>
    <mergeCell ref="S17:T17"/>
    <mergeCell ref="S18:T18"/>
    <mergeCell ref="S22:T22"/>
    <mergeCell ref="S23:T23"/>
    <mergeCell ref="A19:T19"/>
    <mergeCell ref="A20:T20"/>
    <mergeCell ref="B21:T21"/>
    <mergeCell ref="Q15:R15"/>
    <mergeCell ref="Q16:R16"/>
    <mergeCell ref="Q17:R17"/>
    <mergeCell ref="Q18:R18"/>
    <mergeCell ref="Q22:R22"/>
    <mergeCell ref="M23:N23"/>
    <mergeCell ref="B17:H17"/>
    <mergeCell ref="I17:J17"/>
    <mergeCell ref="B18:H18"/>
    <mergeCell ref="I18:J18"/>
    <mergeCell ref="B15:H15"/>
    <mergeCell ref="I15:J15"/>
    <mergeCell ref="S56:T56"/>
    <mergeCell ref="S57:T57"/>
    <mergeCell ref="Q32:R32"/>
    <mergeCell ref="Q33:R33"/>
    <mergeCell ref="Q36:R36"/>
    <mergeCell ref="Q39:R39"/>
    <mergeCell ref="Q40:R40"/>
    <mergeCell ref="Q41:R41"/>
    <mergeCell ref="Q24:R24"/>
    <mergeCell ref="Q25:R25"/>
    <mergeCell ref="Q26:R26"/>
    <mergeCell ref="Q50:R50"/>
    <mergeCell ref="Q53:R53"/>
    <mergeCell ref="Q54:R54"/>
    <mergeCell ref="Q42:R42"/>
    <mergeCell ref="Q43:R43"/>
    <mergeCell ref="Q46:R46"/>
    <mergeCell ref="S59:T59"/>
    <mergeCell ref="A51:T51"/>
    <mergeCell ref="B52:T52"/>
    <mergeCell ref="B55:T55"/>
    <mergeCell ref="B58:T58"/>
    <mergeCell ref="S42:T42"/>
    <mergeCell ref="S43:T43"/>
    <mergeCell ref="S46:T46"/>
    <mergeCell ref="S47:T47"/>
    <mergeCell ref="S48:T48"/>
    <mergeCell ref="S49:T49"/>
    <mergeCell ref="A44:T44"/>
    <mergeCell ref="B45:T45"/>
    <mergeCell ref="Q56:R56"/>
    <mergeCell ref="Q57:R57"/>
    <mergeCell ref="Q59:R59"/>
    <mergeCell ref="O54:P54"/>
    <mergeCell ref="O56:P56"/>
    <mergeCell ref="O57:P57"/>
    <mergeCell ref="O59:P59"/>
    <mergeCell ref="O49:P49"/>
    <mergeCell ref="O50:P50"/>
    <mergeCell ref="Q47:R47"/>
    <mergeCell ref="Q48:R48"/>
    <mergeCell ref="O4:P4"/>
    <mergeCell ref="Q4:R4"/>
    <mergeCell ref="S4:T4"/>
    <mergeCell ref="A5:T5"/>
    <mergeCell ref="A7:T7"/>
    <mergeCell ref="A14:T14"/>
    <mergeCell ref="S50:T50"/>
    <mergeCell ref="S53:T53"/>
    <mergeCell ref="S54:T54"/>
    <mergeCell ref="S32:T32"/>
    <mergeCell ref="S33:T33"/>
    <mergeCell ref="S36:T36"/>
    <mergeCell ref="S39:T39"/>
    <mergeCell ref="S40:T40"/>
    <mergeCell ref="S41:T41"/>
    <mergeCell ref="A34:T34"/>
    <mergeCell ref="B35:T35"/>
    <mergeCell ref="A37:T37"/>
    <mergeCell ref="B38:T38"/>
    <mergeCell ref="S24:T24"/>
    <mergeCell ref="S25:T25"/>
    <mergeCell ref="S26:T26"/>
    <mergeCell ref="S27:T27"/>
    <mergeCell ref="S28:T28"/>
  </mergeCells>
  <pageMargins left="0.51180555555555496" right="0.51180555555555496" top="0.78749999999999998" bottom="0.78749999999999998" header="0.51180555555555496" footer="0.51180555555555496"/>
  <pageSetup paperSize="9"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view="pageBreakPreview" zoomScaleNormal="100" zoomScaleSheetLayoutView="100" workbookViewId="0">
      <selection activeCell="A23" sqref="A23:C23"/>
    </sheetView>
  </sheetViews>
  <sheetFormatPr defaultRowHeight="15" x14ac:dyDescent="0.25"/>
  <cols>
    <col min="1" max="1" width="49.28515625" style="41" customWidth="1"/>
    <col min="2" max="2" width="14.28515625" style="41" customWidth="1"/>
    <col min="3" max="3" width="34.42578125" style="41" customWidth="1"/>
  </cols>
  <sheetData>
    <row r="1" spans="1:3" x14ac:dyDescent="0.25">
      <c r="A1" s="42"/>
      <c r="B1" s="42"/>
      <c r="C1" s="42"/>
    </row>
    <row r="2" spans="1:3" ht="18" x14ac:dyDescent="0.25">
      <c r="A2" s="99" t="s">
        <v>261</v>
      </c>
      <c r="B2" s="99"/>
      <c r="C2" s="99"/>
    </row>
    <row r="3" spans="1:3" x14ac:dyDescent="0.25">
      <c r="A3" s="36"/>
      <c r="B3" s="36"/>
      <c r="C3" s="36"/>
    </row>
    <row r="4" spans="1:3" x14ac:dyDescent="0.25">
      <c r="A4" s="100" t="s">
        <v>262</v>
      </c>
      <c r="B4" s="100"/>
      <c r="C4" s="100"/>
    </row>
    <row r="5" spans="1:3" x14ac:dyDescent="0.25">
      <c r="A5" s="36"/>
      <c r="B5" s="36"/>
      <c r="C5" s="36"/>
    </row>
    <row r="6" spans="1:3" ht="36.75" customHeight="1" x14ac:dyDescent="0.25">
      <c r="A6" s="100" t="s">
        <v>279</v>
      </c>
      <c r="B6" s="100"/>
      <c r="C6" s="100"/>
    </row>
    <row r="7" spans="1:3" x14ac:dyDescent="0.25">
      <c r="A7" s="36"/>
      <c r="B7" s="36"/>
      <c r="C7" s="36"/>
    </row>
    <row r="8" spans="1:3" ht="33.75" customHeight="1" x14ac:dyDescent="0.25">
      <c r="A8" s="101" t="s">
        <v>272</v>
      </c>
      <c r="B8" s="101"/>
      <c r="C8" s="101"/>
    </row>
    <row r="9" spans="1:3" ht="39" customHeight="1" x14ac:dyDescent="0.25">
      <c r="A9" s="101" t="s">
        <v>277</v>
      </c>
      <c r="B9" s="101"/>
      <c r="C9" s="101"/>
    </row>
    <row r="10" spans="1:3" ht="15.75" customHeight="1" x14ac:dyDescent="0.25">
      <c r="A10" s="103" t="s">
        <v>429</v>
      </c>
      <c r="B10" s="103"/>
      <c r="C10" s="103"/>
    </row>
    <row r="11" spans="1:3" ht="15.75" customHeight="1" x14ac:dyDescent="0.25">
      <c r="A11" s="103"/>
      <c r="B11" s="103"/>
      <c r="C11" s="103"/>
    </row>
    <row r="12" spans="1:3" ht="18" x14ac:dyDescent="0.25">
      <c r="A12" s="102" t="s">
        <v>263</v>
      </c>
      <c r="B12" s="102"/>
      <c r="C12" s="102"/>
    </row>
    <row r="13" spans="1:3" x14ac:dyDescent="0.25">
      <c r="A13" s="36"/>
      <c r="B13" s="36"/>
      <c r="C13" s="36"/>
    </row>
    <row r="14" spans="1:3" ht="31.5" x14ac:dyDescent="0.25">
      <c r="A14" s="37" t="s">
        <v>264</v>
      </c>
      <c r="B14" s="43"/>
      <c r="C14" s="44"/>
    </row>
    <row r="15" spans="1:3" x14ac:dyDescent="0.25">
      <c r="A15" s="38"/>
      <c r="B15" s="38"/>
      <c r="C15" s="38"/>
    </row>
    <row r="16" spans="1:3" x14ac:dyDescent="0.25">
      <c r="A16" s="97"/>
      <c r="B16" s="97"/>
      <c r="C16" s="97"/>
    </row>
    <row r="17" spans="1:3" x14ac:dyDescent="0.25">
      <c r="A17" s="38"/>
      <c r="B17" s="38"/>
      <c r="C17" s="38"/>
    </row>
    <row r="18" spans="1:3" x14ac:dyDescent="0.25">
      <c r="A18" s="97" t="s">
        <v>265</v>
      </c>
      <c r="B18" s="97"/>
      <c r="C18" s="97"/>
    </row>
    <row r="19" spans="1:3" x14ac:dyDescent="0.25">
      <c r="A19" s="39"/>
      <c r="B19" s="39"/>
      <c r="C19" s="39"/>
    </row>
    <row r="20" spans="1:3" x14ac:dyDescent="0.25">
      <c r="A20" s="98" t="s">
        <v>266</v>
      </c>
      <c r="B20" s="98"/>
      <c r="C20" s="98"/>
    </row>
    <row r="21" spans="1:3" x14ac:dyDescent="0.25">
      <c r="A21" s="96" t="s">
        <v>267</v>
      </c>
      <c r="B21" s="96"/>
      <c r="C21" s="96"/>
    </row>
    <row r="22" spans="1:3" x14ac:dyDescent="0.25">
      <c r="A22" s="40"/>
      <c r="B22" s="40"/>
      <c r="C22" s="40"/>
    </row>
    <row r="23" spans="1:3" x14ac:dyDescent="0.25">
      <c r="A23" s="98" t="s">
        <v>268</v>
      </c>
      <c r="B23" s="98"/>
      <c r="C23" s="98"/>
    </row>
    <row r="24" spans="1:3" x14ac:dyDescent="0.25">
      <c r="A24" s="96" t="s">
        <v>269</v>
      </c>
      <c r="B24" s="96"/>
      <c r="C24" s="96"/>
    </row>
    <row r="25" spans="1:3" x14ac:dyDescent="0.25">
      <c r="A25" s="38"/>
      <c r="B25" s="38"/>
      <c r="C25" s="38"/>
    </row>
    <row r="26" spans="1:3" x14ac:dyDescent="0.25">
      <c r="A26" s="97" t="s">
        <v>270</v>
      </c>
      <c r="B26" s="97"/>
      <c r="C26" s="97"/>
    </row>
    <row r="27" spans="1:3" x14ac:dyDescent="0.25">
      <c r="A27" s="91" t="s">
        <v>271</v>
      </c>
      <c r="B27" s="92"/>
      <c r="C27" s="92"/>
    </row>
    <row r="28" spans="1:3" x14ac:dyDescent="0.25">
      <c r="A28" s="36"/>
      <c r="B28" s="36"/>
      <c r="C28" s="36"/>
    </row>
    <row r="29" spans="1:3" x14ac:dyDescent="0.25">
      <c r="A29" s="36"/>
      <c r="B29" s="36"/>
      <c r="C29" s="36"/>
    </row>
    <row r="30" spans="1:3" ht="15.75" x14ac:dyDescent="0.25">
      <c r="A30" s="93" t="s">
        <v>273</v>
      </c>
      <c r="B30" s="93"/>
      <c r="C30" s="93"/>
    </row>
    <row r="31" spans="1:3" x14ac:dyDescent="0.25">
      <c r="A31" s="95" t="s">
        <v>274</v>
      </c>
      <c r="B31" s="95"/>
      <c r="C31" s="95"/>
    </row>
    <row r="32" spans="1:3" x14ac:dyDescent="0.25">
      <c r="A32" s="94" t="s">
        <v>275</v>
      </c>
      <c r="B32" s="94"/>
      <c r="C32" s="94"/>
    </row>
  </sheetData>
  <mergeCells count="18">
    <mergeCell ref="A2:C2"/>
    <mergeCell ref="A4:C4"/>
    <mergeCell ref="A6:C6"/>
    <mergeCell ref="A8:C8"/>
    <mergeCell ref="A12:C12"/>
    <mergeCell ref="A9:C9"/>
    <mergeCell ref="A10:C11"/>
    <mergeCell ref="A18:C18"/>
    <mergeCell ref="A20:C20"/>
    <mergeCell ref="A21:C21"/>
    <mergeCell ref="A23:C23"/>
    <mergeCell ref="A16:C16"/>
    <mergeCell ref="A27:C27"/>
    <mergeCell ref="A30:C30"/>
    <mergeCell ref="A32:C32"/>
    <mergeCell ref="A31:C31"/>
    <mergeCell ref="A24:C24"/>
    <mergeCell ref="A26:C26"/>
  </mergeCells>
  <hyperlinks>
    <hyperlink ref="A27" r:id="rId1"/>
  </hyperlinks>
  <pageMargins left="0.511811024" right="0.511811024" top="0.78740157499999996" bottom="0.78740157499999996" header="0.31496062000000002" footer="0.31496062000000002"/>
  <pageSetup paperSize="9" scale="82"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1"/>
  <sheetViews>
    <sheetView view="pageBreakPreview" topLeftCell="A7" zoomScale="110" zoomScaleNormal="100" zoomScaleSheetLayoutView="110" workbookViewId="0">
      <selection activeCell="E16" sqref="E16:H16"/>
    </sheetView>
  </sheetViews>
  <sheetFormatPr defaultRowHeight="15" x14ac:dyDescent="0.25"/>
  <cols>
    <col min="11" max="20" width="9.140625" style="1" customWidth="1"/>
  </cols>
  <sheetData>
    <row r="1" spans="1:20" x14ac:dyDescent="0.25">
      <c r="A1" s="153" t="s">
        <v>166</v>
      </c>
      <c r="B1" s="153"/>
      <c r="C1" s="153"/>
      <c r="D1" s="153"/>
      <c r="E1" s="153"/>
      <c r="F1" s="153"/>
      <c r="G1" s="153"/>
      <c r="H1" s="153"/>
      <c r="I1" s="153"/>
      <c r="J1" s="153"/>
      <c r="K1" s="152" t="s">
        <v>426</v>
      </c>
      <c r="L1" s="152"/>
      <c r="M1" s="152"/>
      <c r="N1" s="152"/>
      <c r="O1" s="152"/>
      <c r="P1" s="152"/>
      <c r="Q1" s="152"/>
      <c r="R1" s="152"/>
      <c r="S1" s="152"/>
      <c r="T1" s="152"/>
    </row>
    <row r="2" spans="1:20" x14ac:dyDescent="0.25">
      <c r="A2" s="153" t="s">
        <v>0</v>
      </c>
      <c r="B2" s="153"/>
      <c r="C2" s="153"/>
      <c r="D2" s="153"/>
      <c r="E2" s="153"/>
      <c r="F2" s="153"/>
      <c r="G2" s="153"/>
      <c r="H2" s="153"/>
      <c r="I2" s="153"/>
      <c r="J2" s="153"/>
    </row>
    <row r="3" spans="1:20" x14ac:dyDescent="0.25">
      <c r="A3" s="166" t="s">
        <v>6</v>
      </c>
      <c r="B3" s="167"/>
      <c r="C3" s="167"/>
      <c r="D3" s="167"/>
      <c r="E3" s="167"/>
      <c r="F3" s="167"/>
      <c r="G3" s="167"/>
      <c r="H3" s="167"/>
      <c r="I3" s="167"/>
      <c r="J3" s="168"/>
    </row>
    <row r="4" spans="1:20" ht="12.75" customHeight="1" x14ac:dyDescent="0.25">
      <c r="A4" s="157" t="s">
        <v>222</v>
      </c>
      <c r="B4" s="158"/>
      <c r="C4" s="159"/>
      <c r="D4" s="154" t="s">
        <v>223</v>
      </c>
      <c r="E4" s="155"/>
      <c r="F4" s="154" t="s">
        <v>224</v>
      </c>
      <c r="G4" s="156"/>
      <c r="H4" s="155"/>
      <c r="I4" s="154" t="s">
        <v>225</v>
      </c>
      <c r="J4" s="155"/>
    </row>
    <row r="5" spans="1:20" x14ac:dyDescent="0.25">
      <c r="A5" s="160" t="s">
        <v>280</v>
      </c>
      <c r="B5" s="161"/>
      <c r="C5" s="162"/>
      <c r="D5" s="163"/>
      <c r="E5" s="164"/>
      <c r="F5" s="163"/>
      <c r="G5" s="165"/>
      <c r="H5" s="164"/>
      <c r="I5" s="163"/>
      <c r="J5" s="164"/>
    </row>
    <row r="6" spans="1:20" ht="12.75" customHeight="1" x14ac:dyDescent="0.25">
      <c r="A6" s="157" t="s">
        <v>226</v>
      </c>
      <c r="B6" s="158"/>
      <c r="C6" s="159"/>
      <c r="D6" s="154" t="s">
        <v>227</v>
      </c>
      <c r="E6" s="155"/>
      <c r="F6" s="169" t="s">
        <v>228</v>
      </c>
      <c r="G6" s="170"/>
      <c r="H6" s="170"/>
      <c r="I6" s="170" t="s">
        <v>229</v>
      </c>
      <c r="J6" s="171"/>
    </row>
    <row r="7" spans="1:20" x14ac:dyDescent="0.25">
      <c r="A7" s="172" t="s">
        <v>241</v>
      </c>
      <c r="B7" s="172"/>
      <c r="C7" s="172"/>
      <c r="D7" s="172" t="s">
        <v>236</v>
      </c>
      <c r="E7" s="172"/>
      <c r="F7" s="173" t="s">
        <v>237</v>
      </c>
      <c r="G7" s="174"/>
      <c r="H7" s="175"/>
      <c r="I7" s="173"/>
      <c r="J7" s="175"/>
    </row>
    <row r="8" spans="1:20" ht="12.75" customHeight="1" x14ac:dyDescent="0.25">
      <c r="A8" s="157" t="s">
        <v>18</v>
      </c>
      <c r="B8" s="158"/>
      <c r="C8" s="158"/>
      <c r="D8" s="158"/>
      <c r="E8" s="158"/>
      <c r="F8" s="158"/>
      <c r="G8" s="158"/>
      <c r="H8" s="158"/>
      <c r="I8" s="158"/>
      <c r="J8" s="159"/>
    </row>
    <row r="9" spans="1:20" x14ac:dyDescent="0.25">
      <c r="A9" s="176" t="s">
        <v>243</v>
      </c>
      <c r="B9" s="177"/>
      <c r="C9" s="177"/>
      <c r="D9" s="177"/>
      <c r="E9" s="177"/>
      <c r="F9" s="177"/>
      <c r="G9" s="177"/>
      <c r="H9" s="177"/>
      <c r="I9" s="177"/>
      <c r="J9" s="178"/>
    </row>
    <row r="10" spans="1:20" x14ac:dyDescent="0.25">
      <c r="A10" s="166" t="s">
        <v>24</v>
      </c>
      <c r="B10" s="167"/>
      <c r="C10" s="167"/>
      <c r="D10" s="167"/>
      <c r="E10" s="167"/>
      <c r="F10" s="167"/>
      <c r="G10" s="167"/>
      <c r="H10" s="167"/>
      <c r="I10" s="167"/>
      <c r="J10" s="168"/>
    </row>
    <row r="11" spans="1:20" s="32" customFormat="1" ht="12.75" customHeight="1" x14ac:dyDescent="0.2">
      <c r="A11" s="179" t="s">
        <v>158</v>
      </c>
      <c r="B11" s="179"/>
      <c r="C11" s="179"/>
      <c r="D11" s="179"/>
      <c r="E11" s="179"/>
      <c r="F11" s="179" t="s">
        <v>19</v>
      </c>
      <c r="G11" s="179"/>
      <c r="H11" s="179"/>
      <c r="I11" s="179" t="s">
        <v>20</v>
      </c>
      <c r="J11" s="179"/>
      <c r="K11" s="31"/>
      <c r="L11" s="31"/>
      <c r="M11" s="31"/>
      <c r="N11" s="31"/>
      <c r="O11" s="31"/>
      <c r="P11" s="31"/>
      <c r="Q11" s="31"/>
      <c r="R11" s="31"/>
      <c r="S11" s="31"/>
      <c r="T11" s="31"/>
    </row>
    <row r="12" spans="1:20" x14ac:dyDescent="0.25">
      <c r="A12" s="182" t="s">
        <v>435</v>
      </c>
      <c r="B12" s="182"/>
      <c r="C12" s="182"/>
      <c r="D12" s="182"/>
      <c r="E12" s="182"/>
      <c r="F12" s="182" t="s">
        <v>167</v>
      </c>
      <c r="G12" s="182"/>
      <c r="H12" s="182"/>
      <c r="I12" s="180">
        <v>1</v>
      </c>
      <c r="J12" s="181"/>
    </row>
    <row r="13" spans="1:20" s="32" customFormat="1" ht="12.75" customHeight="1" x14ac:dyDescent="0.2">
      <c r="A13" s="179" t="s">
        <v>230</v>
      </c>
      <c r="B13" s="179"/>
      <c r="C13" s="179"/>
      <c r="D13" s="179"/>
      <c r="E13" s="179" t="s">
        <v>231</v>
      </c>
      <c r="F13" s="179"/>
      <c r="G13" s="179"/>
      <c r="H13" s="179"/>
      <c r="I13" s="179" t="s">
        <v>232</v>
      </c>
      <c r="J13" s="179"/>
      <c r="K13" s="31"/>
      <c r="L13" s="31"/>
      <c r="M13" s="31"/>
      <c r="N13" s="31"/>
      <c r="O13" s="31"/>
      <c r="P13" s="31"/>
      <c r="Q13" s="31"/>
      <c r="R13" s="31"/>
      <c r="S13" s="31"/>
      <c r="T13" s="31"/>
    </row>
    <row r="14" spans="1:20" x14ac:dyDescent="0.25">
      <c r="A14" s="182" t="s">
        <v>238</v>
      </c>
      <c r="B14" s="182"/>
      <c r="C14" s="182"/>
      <c r="D14" s="182"/>
      <c r="E14" s="182" t="s">
        <v>239</v>
      </c>
      <c r="F14" s="182"/>
      <c r="G14" s="182"/>
      <c r="H14" s="182"/>
      <c r="I14" s="182" t="s">
        <v>240</v>
      </c>
      <c r="J14" s="182"/>
    </row>
    <row r="15" spans="1:20" s="32" customFormat="1" ht="12.75" customHeight="1" x14ac:dyDescent="0.2">
      <c r="A15" s="179" t="s">
        <v>233</v>
      </c>
      <c r="B15" s="179"/>
      <c r="C15" s="179"/>
      <c r="D15" s="179"/>
      <c r="E15" s="179" t="s">
        <v>283</v>
      </c>
      <c r="F15" s="179"/>
      <c r="G15" s="179"/>
      <c r="H15" s="179"/>
      <c r="I15" s="179" t="s">
        <v>234</v>
      </c>
      <c r="J15" s="179"/>
      <c r="K15" s="31"/>
      <c r="L15" s="31"/>
      <c r="M15" s="31"/>
      <c r="N15" s="31"/>
      <c r="O15" s="31"/>
      <c r="P15" s="31"/>
      <c r="Q15" s="31"/>
      <c r="R15" s="31"/>
      <c r="S15" s="31"/>
      <c r="T15" s="31"/>
    </row>
    <row r="16" spans="1:20" x14ac:dyDescent="0.25">
      <c r="A16" s="189" t="s">
        <v>325</v>
      </c>
      <c r="B16" s="190"/>
      <c r="C16" s="190"/>
      <c r="D16" s="191"/>
      <c r="E16" s="189" t="s">
        <v>326</v>
      </c>
      <c r="F16" s="190"/>
      <c r="G16" s="190"/>
      <c r="H16" s="191"/>
      <c r="I16" s="192">
        <v>43221</v>
      </c>
      <c r="J16" s="193"/>
    </row>
    <row r="17" spans="1:20" x14ac:dyDescent="0.25">
      <c r="A17" s="186" t="s">
        <v>235</v>
      </c>
      <c r="B17" s="187"/>
      <c r="C17" s="187"/>
      <c r="D17" s="187"/>
      <c r="E17" s="187"/>
      <c r="F17" s="187"/>
      <c r="G17" s="187"/>
      <c r="H17" s="188"/>
      <c r="I17" s="185">
        <v>4098.32</v>
      </c>
      <c r="J17" s="185"/>
    </row>
    <row r="18" spans="1:20" x14ac:dyDescent="0.25">
      <c r="A18" s="62" t="s">
        <v>29</v>
      </c>
      <c r="B18" s="62"/>
      <c r="C18" s="62"/>
      <c r="D18" s="62"/>
      <c r="E18" s="62"/>
      <c r="F18" s="62"/>
      <c r="G18" s="62"/>
      <c r="H18" s="62"/>
      <c r="I18" s="62"/>
      <c r="J18" s="62"/>
    </row>
    <row r="19" spans="1:20" x14ac:dyDescent="0.25">
      <c r="A19" s="19">
        <v>1</v>
      </c>
      <c r="B19" s="65" t="s">
        <v>30</v>
      </c>
      <c r="C19" s="65"/>
      <c r="D19" s="65"/>
      <c r="E19" s="65"/>
      <c r="F19" s="65"/>
      <c r="G19" s="65"/>
      <c r="H19" s="19" t="s">
        <v>31</v>
      </c>
      <c r="I19" s="109" t="s">
        <v>32</v>
      </c>
      <c r="J19" s="109"/>
    </row>
    <row r="20" spans="1:20" x14ac:dyDescent="0.25">
      <c r="A20" s="21" t="s">
        <v>7</v>
      </c>
      <c r="B20" s="73" t="s">
        <v>33</v>
      </c>
      <c r="C20" s="74"/>
      <c r="D20" s="74"/>
      <c r="E20" s="74"/>
      <c r="F20" s="74"/>
      <c r="G20" s="74"/>
      <c r="H20" s="75"/>
      <c r="I20" s="112">
        <f>I17</f>
        <v>4098.32</v>
      </c>
      <c r="J20" s="112"/>
      <c r="K20" s="17"/>
    </row>
    <row r="21" spans="1:20" x14ac:dyDescent="0.25">
      <c r="A21" s="21" t="s">
        <v>9</v>
      </c>
      <c r="B21" s="68" t="s">
        <v>151</v>
      </c>
      <c r="C21" s="68"/>
      <c r="D21" s="68"/>
      <c r="E21" s="68"/>
      <c r="F21" s="68"/>
      <c r="G21" s="68"/>
      <c r="H21" s="4">
        <v>0</v>
      </c>
      <c r="I21" s="151">
        <f t="shared" ref="I21:I27" si="0">$I$20*H21</f>
        <v>0</v>
      </c>
      <c r="J21" s="151"/>
    </row>
    <row r="22" spans="1:20" x14ac:dyDescent="0.25">
      <c r="A22" s="21" t="s">
        <v>12</v>
      </c>
      <c r="B22" s="68" t="s">
        <v>152</v>
      </c>
      <c r="C22" s="68"/>
      <c r="D22" s="68"/>
      <c r="E22" s="68"/>
      <c r="F22" s="68"/>
      <c r="G22" s="68"/>
      <c r="H22" s="4">
        <v>0</v>
      </c>
      <c r="I22" s="151">
        <f t="shared" si="0"/>
        <v>0</v>
      </c>
      <c r="J22" s="151"/>
    </row>
    <row r="23" spans="1:20" x14ac:dyDescent="0.25">
      <c r="A23" s="21" t="s">
        <v>15</v>
      </c>
      <c r="B23" s="68" t="s">
        <v>34</v>
      </c>
      <c r="C23" s="68"/>
      <c r="D23" s="68"/>
      <c r="E23" s="68"/>
      <c r="F23" s="68"/>
      <c r="G23" s="68"/>
      <c r="H23" s="4">
        <v>0</v>
      </c>
      <c r="I23" s="151">
        <f t="shared" si="0"/>
        <v>0</v>
      </c>
      <c r="J23" s="151"/>
    </row>
    <row r="24" spans="1:20" x14ac:dyDescent="0.25">
      <c r="A24" s="21" t="s">
        <v>35</v>
      </c>
      <c r="B24" s="68" t="s">
        <v>36</v>
      </c>
      <c r="C24" s="68"/>
      <c r="D24" s="68"/>
      <c r="E24" s="68"/>
      <c r="F24" s="68"/>
      <c r="G24" s="68"/>
      <c r="H24" s="4">
        <v>0</v>
      </c>
      <c r="I24" s="151">
        <f t="shared" si="0"/>
        <v>0</v>
      </c>
      <c r="J24" s="151"/>
    </row>
    <row r="25" spans="1:20" x14ac:dyDescent="0.25">
      <c r="A25" s="21" t="s">
        <v>37</v>
      </c>
      <c r="B25" s="68" t="s">
        <v>38</v>
      </c>
      <c r="C25" s="68"/>
      <c r="D25" s="68"/>
      <c r="E25" s="68"/>
      <c r="F25" s="68"/>
      <c r="G25" s="68"/>
      <c r="H25" s="4">
        <v>0</v>
      </c>
      <c r="I25" s="151">
        <f t="shared" si="0"/>
        <v>0</v>
      </c>
      <c r="J25" s="151"/>
    </row>
    <row r="26" spans="1:20" x14ac:dyDescent="0.25">
      <c r="A26" s="21" t="s">
        <v>39</v>
      </c>
      <c r="B26" s="68" t="s">
        <v>40</v>
      </c>
      <c r="C26" s="68"/>
      <c r="D26" s="68"/>
      <c r="E26" s="68"/>
      <c r="F26" s="68"/>
      <c r="G26" s="68"/>
      <c r="H26" s="4">
        <v>0</v>
      </c>
      <c r="I26" s="151">
        <f t="shared" si="0"/>
        <v>0</v>
      </c>
      <c r="J26" s="151"/>
    </row>
    <row r="27" spans="1:20" x14ac:dyDescent="0.25">
      <c r="A27" s="21" t="s">
        <v>41</v>
      </c>
      <c r="B27" s="68" t="s">
        <v>42</v>
      </c>
      <c r="C27" s="68"/>
      <c r="D27" s="68"/>
      <c r="E27" s="68"/>
      <c r="F27" s="68"/>
      <c r="G27" s="68"/>
      <c r="H27" s="4">
        <v>0</v>
      </c>
      <c r="I27" s="151">
        <f t="shared" si="0"/>
        <v>0</v>
      </c>
      <c r="J27" s="151"/>
    </row>
    <row r="28" spans="1:20" x14ac:dyDescent="0.25">
      <c r="A28" s="104" t="s">
        <v>43</v>
      </c>
      <c r="B28" s="104"/>
      <c r="C28" s="104"/>
      <c r="D28" s="104"/>
      <c r="E28" s="104"/>
      <c r="F28" s="104"/>
      <c r="G28" s="104"/>
      <c r="H28" s="104"/>
      <c r="I28" s="110">
        <f>SUM(I20:J27)</f>
        <v>4098.32</v>
      </c>
      <c r="J28" s="110"/>
    </row>
    <row r="29" spans="1:20" x14ac:dyDescent="0.25">
      <c r="A29" s="62" t="s">
        <v>44</v>
      </c>
      <c r="B29" s="62"/>
      <c r="C29" s="62"/>
      <c r="D29" s="62"/>
      <c r="E29" s="62"/>
      <c r="F29" s="62"/>
      <c r="G29" s="62"/>
      <c r="H29" s="62"/>
      <c r="I29" s="62"/>
      <c r="J29" s="62"/>
      <c r="K29" s="152" t="s">
        <v>45</v>
      </c>
      <c r="L29" s="152"/>
      <c r="M29" s="152"/>
      <c r="N29" s="152"/>
      <c r="O29" s="152"/>
      <c r="P29" s="152"/>
      <c r="Q29" s="152"/>
      <c r="R29" s="152"/>
      <c r="S29" s="152"/>
      <c r="T29" s="152"/>
    </row>
    <row r="30" spans="1:20" x14ac:dyDescent="0.25">
      <c r="A30" s="19">
        <v>2</v>
      </c>
      <c r="B30" s="66" t="s">
        <v>46</v>
      </c>
      <c r="C30" s="67"/>
      <c r="D30" s="67"/>
      <c r="E30" s="67"/>
      <c r="F30" s="67"/>
      <c r="G30" s="67"/>
      <c r="H30" s="106"/>
      <c r="I30" s="109" t="s">
        <v>32</v>
      </c>
      <c r="J30" s="109"/>
      <c r="K30" s="152" t="s">
        <v>47</v>
      </c>
      <c r="L30" s="152"/>
      <c r="M30" s="152" t="s">
        <v>48</v>
      </c>
      <c r="N30" s="152"/>
      <c r="O30" s="152" t="s">
        <v>49</v>
      </c>
      <c r="P30" s="152"/>
      <c r="Q30" s="152" t="s">
        <v>50</v>
      </c>
      <c r="R30" s="152"/>
      <c r="S30" s="152" t="s">
        <v>51</v>
      </c>
      <c r="T30" s="152"/>
    </row>
    <row r="31" spans="1:20" x14ac:dyDescent="0.25">
      <c r="A31" s="21" t="s">
        <v>7</v>
      </c>
      <c r="B31" s="73" t="s">
        <v>52</v>
      </c>
      <c r="C31" s="74"/>
      <c r="D31" s="74"/>
      <c r="E31" s="74"/>
      <c r="F31" s="74"/>
      <c r="G31" s="74"/>
      <c r="H31" s="75"/>
      <c r="I31" s="112">
        <f>IF(S31&lt;0,0,S31)</f>
        <v>0</v>
      </c>
      <c r="J31" s="112"/>
      <c r="K31" s="69">
        <v>3.7</v>
      </c>
      <c r="L31" s="69"/>
      <c r="M31" s="150">
        <v>2</v>
      </c>
      <c r="N31" s="150"/>
      <c r="O31" s="150">
        <v>21</v>
      </c>
      <c r="P31" s="150"/>
      <c r="Q31" s="149">
        <f>I20*0.06</f>
        <v>245.89919999999998</v>
      </c>
      <c r="R31" s="149"/>
      <c r="S31" s="149">
        <f>(O31*M31*K31)-Q31</f>
        <v>-90.499199999999973</v>
      </c>
      <c r="T31" s="149"/>
    </row>
    <row r="32" spans="1:20" x14ac:dyDescent="0.25">
      <c r="A32" s="21" t="s">
        <v>9</v>
      </c>
      <c r="B32" s="68" t="s">
        <v>53</v>
      </c>
      <c r="C32" s="68"/>
      <c r="D32" s="68"/>
      <c r="E32" s="68"/>
      <c r="F32" s="68"/>
      <c r="G32" s="68"/>
      <c r="H32" s="68"/>
      <c r="I32" s="151">
        <f>S34</f>
        <v>435.60999999999996</v>
      </c>
      <c r="J32" s="151"/>
      <c r="K32" s="152" t="s">
        <v>54</v>
      </c>
      <c r="L32" s="152"/>
      <c r="M32" s="152"/>
      <c r="N32" s="152"/>
      <c r="O32" s="152"/>
      <c r="P32" s="152"/>
      <c r="Q32" s="152"/>
      <c r="R32" s="152"/>
      <c r="S32" s="152"/>
      <c r="T32" s="152"/>
    </row>
    <row r="33" spans="1:20" x14ac:dyDescent="0.25">
      <c r="A33" s="21" t="s">
        <v>12</v>
      </c>
      <c r="B33" s="68" t="s">
        <v>55</v>
      </c>
      <c r="C33" s="68"/>
      <c r="D33" s="68"/>
      <c r="E33" s="68"/>
      <c r="F33" s="68"/>
      <c r="G33" s="68"/>
      <c r="H33" s="68"/>
      <c r="I33" s="69">
        <v>0</v>
      </c>
      <c r="J33" s="69"/>
      <c r="K33" s="152" t="s">
        <v>47</v>
      </c>
      <c r="L33" s="152"/>
      <c r="M33" s="152" t="s">
        <v>49</v>
      </c>
      <c r="N33" s="152"/>
      <c r="O33" s="152" t="s">
        <v>50</v>
      </c>
      <c r="P33" s="152"/>
      <c r="Q33" s="152" t="s">
        <v>56</v>
      </c>
      <c r="R33" s="152"/>
      <c r="S33" s="152" t="s">
        <v>57</v>
      </c>
      <c r="T33" s="152"/>
    </row>
    <row r="34" spans="1:20" x14ac:dyDescent="0.25">
      <c r="A34" s="21" t="s">
        <v>15</v>
      </c>
      <c r="B34" s="68" t="s">
        <v>58</v>
      </c>
      <c r="C34" s="68"/>
      <c r="D34" s="68"/>
      <c r="E34" s="68"/>
      <c r="F34" s="68"/>
      <c r="G34" s="68"/>
      <c r="H34" s="68"/>
      <c r="I34" s="69">
        <v>0</v>
      </c>
      <c r="J34" s="69"/>
      <c r="K34" s="69">
        <v>20.9</v>
      </c>
      <c r="L34" s="69"/>
      <c r="M34" s="150">
        <v>21</v>
      </c>
      <c r="N34" s="150"/>
      <c r="O34" s="150">
        <v>3.29</v>
      </c>
      <c r="P34" s="150"/>
      <c r="Q34" s="149">
        <f>M34*K34</f>
        <v>438.9</v>
      </c>
      <c r="R34" s="149"/>
      <c r="S34" s="149">
        <f>Q34-O34</f>
        <v>435.60999999999996</v>
      </c>
      <c r="T34" s="149"/>
    </row>
    <row r="35" spans="1:20" x14ac:dyDescent="0.25">
      <c r="A35" s="21" t="s">
        <v>35</v>
      </c>
      <c r="B35" s="68" t="s">
        <v>59</v>
      </c>
      <c r="C35" s="68"/>
      <c r="D35" s="68"/>
      <c r="E35" s="68"/>
      <c r="F35" s="68"/>
      <c r="G35" s="68"/>
      <c r="H35" s="68"/>
      <c r="I35" s="69">
        <v>0</v>
      </c>
      <c r="J35" s="69"/>
    </row>
    <row r="36" spans="1:20" x14ac:dyDescent="0.25">
      <c r="A36" s="21" t="s">
        <v>37</v>
      </c>
      <c r="B36" s="68" t="s">
        <v>42</v>
      </c>
      <c r="C36" s="68"/>
      <c r="D36" s="68"/>
      <c r="E36" s="68"/>
      <c r="F36" s="68"/>
      <c r="G36" s="68"/>
      <c r="H36" s="68"/>
      <c r="I36" s="69">
        <v>0</v>
      </c>
      <c r="J36" s="69"/>
    </row>
    <row r="37" spans="1:20" x14ac:dyDescent="0.25">
      <c r="A37" s="104" t="s">
        <v>60</v>
      </c>
      <c r="B37" s="104"/>
      <c r="C37" s="104"/>
      <c r="D37" s="104"/>
      <c r="E37" s="104"/>
      <c r="F37" s="104"/>
      <c r="G37" s="104"/>
      <c r="H37" s="104"/>
      <c r="I37" s="110">
        <f>SUM(I31:J36)</f>
        <v>435.60999999999996</v>
      </c>
      <c r="J37" s="110"/>
    </row>
    <row r="38" spans="1:20" x14ac:dyDescent="0.25">
      <c r="A38" s="62" t="s">
        <v>61</v>
      </c>
      <c r="B38" s="62"/>
      <c r="C38" s="62"/>
      <c r="D38" s="62"/>
      <c r="E38" s="62"/>
      <c r="F38" s="62"/>
      <c r="G38" s="62"/>
      <c r="H38" s="62"/>
      <c r="I38" s="62"/>
      <c r="J38" s="62"/>
    </row>
    <row r="39" spans="1:20" x14ac:dyDescent="0.25">
      <c r="A39" s="19">
        <v>3</v>
      </c>
      <c r="B39" s="65" t="s">
        <v>62</v>
      </c>
      <c r="C39" s="65"/>
      <c r="D39" s="65"/>
      <c r="E39" s="65"/>
      <c r="F39" s="65"/>
      <c r="G39" s="65"/>
      <c r="H39" s="65"/>
      <c r="I39" s="109" t="s">
        <v>32</v>
      </c>
      <c r="J39" s="109"/>
    </row>
    <row r="40" spans="1:20" x14ac:dyDescent="0.25">
      <c r="A40" s="21" t="s">
        <v>7</v>
      </c>
      <c r="B40" s="68" t="s">
        <v>63</v>
      </c>
      <c r="C40" s="68"/>
      <c r="D40" s="68"/>
      <c r="E40" s="68"/>
      <c r="F40" s="68"/>
      <c r="G40" s="68"/>
      <c r="H40" s="68"/>
      <c r="I40" s="69">
        <v>0</v>
      </c>
      <c r="J40" s="69"/>
    </row>
    <row r="41" spans="1:20" x14ac:dyDescent="0.25">
      <c r="A41" s="21" t="s">
        <v>9</v>
      </c>
      <c r="B41" s="68" t="s">
        <v>425</v>
      </c>
      <c r="C41" s="68"/>
      <c r="D41" s="68"/>
      <c r="E41" s="68"/>
      <c r="F41" s="68"/>
      <c r="G41" s="68"/>
      <c r="H41" s="68"/>
      <c r="I41" s="69">
        <f>'Memória de Cálculo'!J129</f>
        <v>63.206153846153825</v>
      </c>
      <c r="J41" s="69"/>
    </row>
    <row r="42" spans="1:20" x14ac:dyDescent="0.25">
      <c r="A42" s="21" t="s">
        <v>12</v>
      </c>
      <c r="B42" s="68" t="s">
        <v>66</v>
      </c>
      <c r="C42" s="68"/>
      <c r="D42" s="68"/>
      <c r="E42" s="68"/>
      <c r="F42" s="68"/>
      <c r="G42" s="68"/>
      <c r="H42" s="68"/>
      <c r="I42" s="69">
        <v>0</v>
      </c>
      <c r="J42" s="69"/>
    </row>
    <row r="43" spans="1:20" x14ac:dyDescent="0.25">
      <c r="A43" s="21"/>
      <c r="B43" s="68"/>
      <c r="C43" s="68"/>
      <c r="D43" s="68"/>
      <c r="E43" s="68"/>
      <c r="F43" s="68"/>
      <c r="G43" s="68"/>
      <c r="H43" s="68"/>
      <c r="I43" s="69">
        <v>0</v>
      </c>
      <c r="J43" s="69"/>
    </row>
    <row r="44" spans="1:20" x14ac:dyDescent="0.25">
      <c r="A44" s="104" t="s">
        <v>67</v>
      </c>
      <c r="B44" s="104"/>
      <c r="C44" s="104"/>
      <c r="D44" s="104"/>
      <c r="E44" s="104"/>
      <c r="F44" s="104"/>
      <c r="G44" s="104"/>
      <c r="H44" s="104"/>
      <c r="I44" s="110">
        <f>SUM(I40:J43)</f>
        <v>63.206153846153825</v>
      </c>
      <c r="J44" s="110"/>
    </row>
    <row r="52" spans="1:20" s="1" customFormat="1" x14ac:dyDescent="0.25">
      <c r="A52" s="62" t="s">
        <v>68</v>
      </c>
      <c r="B52" s="62"/>
      <c r="C52" s="62"/>
      <c r="D52" s="62"/>
      <c r="E52" s="62"/>
      <c r="F52" s="62"/>
      <c r="G52" s="62"/>
      <c r="H52" s="62"/>
      <c r="I52" s="62"/>
      <c r="J52" s="62"/>
    </row>
    <row r="53" spans="1:20" s="1" customFormat="1" x14ac:dyDescent="0.25">
      <c r="A53" s="62" t="s">
        <v>69</v>
      </c>
      <c r="B53" s="62"/>
      <c r="C53" s="62"/>
      <c r="D53" s="62"/>
      <c r="E53" s="62"/>
      <c r="F53" s="62"/>
      <c r="G53" s="62"/>
      <c r="H53" s="62"/>
      <c r="I53" s="62"/>
      <c r="J53" s="62"/>
      <c r="K53" s="145" t="s">
        <v>170</v>
      </c>
      <c r="L53" s="146"/>
      <c r="M53" s="146"/>
      <c r="N53" s="146"/>
      <c r="O53" s="146"/>
      <c r="P53" s="146"/>
      <c r="Q53" s="146"/>
      <c r="R53" s="146"/>
      <c r="S53" s="146"/>
      <c r="T53" s="146"/>
    </row>
    <row r="54" spans="1:20" s="1" customFormat="1" x14ac:dyDescent="0.25">
      <c r="A54" s="19" t="s">
        <v>70</v>
      </c>
      <c r="B54" s="65" t="s">
        <v>71</v>
      </c>
      <c r="C54" s="65"/>
      <c r="D54" s="65"/>
      <c r="E54" s="65"/>
      <c r="F54" s="65"/>
      <c r="G54" s="65"/>
      <c r="H54" s="19" t="s">
        <v>31</v>
      </c>
      <c r="I54" s="109" t="s">
        <v>32</v>
      </c>
      <c r="J54" s="109"/>
    </row>
    <row r="55" spans="1:20" s="1" customFormat="1" x14ac:dyDescent="0.25">
      <c r="A55" s="21" t="s">
        <v>7</v>
      </c>
      <c r="B55" s="68" t="s">
        <v>72</v>
      </c>
      <c r="C55" s="68"/>
      <c r="D55" s="68"/>
      <c r="E55" s="68"/>
      <c r="F55" s="68"/>
      <c r="G55" s="68"/>
      <c r="H55" s="5">
        <v>0.2</v>
      </c>
      <c r="I55" s="112">
        <f>H55*$I$28</f>
        <v>819.66399999999999</v>
      </c>
      <c r="J55" s="112"/>
      <c r="K55" s="147" t="s">
        <v>169</v>
      </c>
      <c r="L55" s="148"/>
      <c r="M55" s="148"/>
      <c r="N55" s="148"/>
      <c r="O55" s="148"/>
      <c r="P55" s="148"/>
      <c r="Q55" s="148"/>
      <c r="R55" s="148"/>
      <c r="S55" s="148"/>
      <c r="T55" s="148"/>
    </row>
    <row r="56" spans="1:20" s="1" customFormat="1" x14ac:dyDescent="0.25">
      <c r="A56" s="21" t="s">
        <v>9</v>
      </c>
      <c r="B56" s="68" t="s">
        <v>73</v>
      </c>
      <c r="C56" s="68"/>
      <c r="D56" s="68"/>
      <c r="E56" s="68"/>
      <c r="F56" s="68"/>
      <c r="G56" s="68"/>
      <c r="H56" s="5">
        <v>1.4999999999999999E-2</v>
      </c>
      <c r="I56" s="112">
        <f t="shared" ref="I56:I62" si="1">H56*$I$28</f>
        <v>61.474799999999995</v>
      </c>
      <c r="J56" s="112"/>
      <c r="K56" s="136" t="s">
        <v>172</v>
      </c>
      <c r="L56" s="137"/>
      <c r="M56" s="137"/>
      <c r="N56" s="137"/>
      <c r="O56" s="137"/>
      <c r="P56" s="137"/>
      <c r="Q56" s="137"/>
      <c r="R56" s="137"/>
      <c r="S56" s="137"/>
      <c r="T56" s="137"/>
    </row>
    <row r="57" spans="1:20" s="1" customFormat="1" x14ac:dyDescent="0.25">
      <c r="A57" s="21" t="s">
        <v>12</v>
      </c>
      <c r="B57" s="68" t="s">
        <v>74</v>
      </c>
      <c r="C57" s="68"/>
      <c r="D57" s="68"/>
      <c r="E57" s="68"/>
      <c r="F57" s="68"/>
      <c r="G57" s="68"/>
      <c r="H57" s="5">
        <v>0.01</v>
      </c>
      <c r="I57" s="112">
        <f t="shared" si="1"/>
        <v>40.983199999999997</v>
      </c>
      <c r="J57" s="112"/>
      <c r="K57" s="136" t="s">
        <v>173</v>
      </c>
      <c r="L57" s="137"/>
      <c r="M57" s="137"/>
      <c r="N57" s="137"/>
      <c r="O57" s="137"/>
      <c r="P57" s="137"/>
      <c r="Q57" s="137"/>
      <c r="R57" s="137"/>
      <c r="S57" s="137"/>
      <c r="T57" s="137"/>
    </row>
    <row r="58" spans="1:20" s="1" customFormat="1" x14ac:dyDescent="0.25">
      <c r="A58" s="21" t="s">
        <v>15</v>
      </c>
      <c r="B58" s="68" t="s">
        <v>75</v>
      </c>
      <c r="C58" s="68"/>
      <c r="D58" s="68"/>
      <c r="E58" s="68"/>
      <c r="F58" s="68"/>
      <c r="G58" s="68"/>
      <c r="H58" s="5">
        <v>2E-3</v>
      </c>
      <c r="I58" s="112">
        <f t="shared" si="1"/>
        <v>8.1966400000000004</v>
      </c>
      <c r="J58" s="112"/>
      <c r="K58" s="136" t="s">
        <v>174</v>
      </c>
      <c r="L58" s="137"/>
      <c r="M58" s="137"/>
      <c r="N58" s="137"/>
      <c r="O58" s="137"/>
      <c r="P58" s="137"/>
      <c r="Q58" s="137"/>
      <c r="R58" s="137"/>
      <c r="S58" s="137"/>
      <c r="T58" s="137"/>
    </row>
    <row r="59" spans="1:20" s="1" customFormat="1" x14ac:dyDescent="0.25">
      <c r="A59" s="21" t="s">
        <v>35</v>
      </c>
      <c r="B59" s="68" t="s">
        <v>76</v>
      </c>
      <c r="C59" s="68"/>
      <c r="D59" s="68"/>
      <c r="E59" s="68"/>
      <c r="F59" s="68"/>
      <c r="G59" s="68"/>
      <c r="H59" s="5">
        <v>2.5000000000000001E-2</v>
      </c>
      <c r="I59" s="112">
        <f t="shared" si="1"/>
        <v>102.458</v>
      </c>
      <c r="J59" s="112"/>
      <c r="K59" s="136" t="s">
        <v>175</v>
      </c>
      <c r="L59" s="137"/>
      <c r="M59" s="137"/>
      <c r="N59" s="137"/>
      <c r="O59" s="137"/>
      <c r="P59" s="137"/>
      <c r="Q59" s="137"/>
      <c r="R59" s="137"/>
      <c r="S59" s="137"/>
      <c r="T59" s="137"/>
    </row>
    <row r="60" spans="1:20" s="1" customFormat="1" x14ac:dyDescent="0.25">
      <c r="A60" s="21" t="s">
        <v>37</v>
      </c>
      <c r="B60" s="68" t="s">
        <v>77</v>
      </c>
      <c r="C60" s="68"/>
      <c r="D60" s="68"/>
      <c r="E60" s="68"/>
      <c r="F60" s="68"/>
      <c r="G60" s="68"/>
      <c r="H60" s="5">
        <v>0.08</v>
      </c>
      <c r="I60" s="112">
        <f t="shared" si="1"/>
        <v>327.86559999999997</v>
      </c>
      <c r="J60" s="112"/>
      <c r="K60" s="136" t="s">
        <v>171</v>
      </c>
      <c r="L60" s="137"/>
      <c r="M60" s="137"/>
      <c r="N60" s="137"/>
      <c r="O60" s="137"/>
      <c r="P60" s="137"/>
      <c r="Q60" s="137"/>
      <c r="R60" s="137"/>
      <c r="S60" s="137"/>
      <c r="T60" s="137"/>
    </row>
    <row r="61" spans="1:20" s="1" customFormat="1" ht="17.25" x14ac:dyDescent="0.25">
      <c r="A61" s="21" t="s">
        <v>39</v>
      </c>
      <c r="B61" s="68" t="s">
        <v>178</v>
      </c>
      <c r="C61" s="68"/>
      <c r="D61" s="68"/>
      <c r="E61" s="68"/>
      <c r="F61" s="68"/>
      <c r="G61" s="68"/>
      <c r="H61" s="5">
        <v>0.03</v>
      </c>
      <c r="I61" s="112">
        <f t="shared" si="1"/>
        <v>122.94959999999999</v>
      </c>
      <c r="J61" s="112"/>
      <c r="K61" s="136" t="s">
        <v>177</v>
      </c>
      <c r="L61" s="137"/>
      <c r="M61" s="137"/>
      <c r="N61" s="137"/>
      <c r="O61" s="137"/>
      <c r="P61" s="137"/>
      <c r="Q61" s="137"/>
      <c r="R61" s="137"/>
      <c r="S61" s="137"/>
      <c r="T61" s="137"/>
    </row>
    <row r="62" spans="1:20" s="1" customFormat="1" x14ac:dyDescent="0.25">
      <c r="A62" s="21" t="s">
        <v>41</v>
      </c>
      <c r="B62" s="68" t="s">
        <v>78</v>
      </c>
      <c r="C62" s="68"/>
      <c r="D62" s="68"/>
      <c r="E62" s="68"/>
      <c r="F62" s="68"/>
      <c r="G62" s="68"/>
      <c r="H62" s="5">
        <v>6.0000000000000001E-3</v>
      </c>
      <c r="I62" s="112">
        <f t="shared" si="1"/>
        <v>24.589919999999999</v>
      </c>
      <c r="J62" s="112"/>
      <c r="K62" s="136" t="s">
        <v>176</v>
      </c>
      <c r="L62" s="137"/>
      <c r="M62" s="137"/>
      <c r="N62" s="137"/>
      <c r="O62" s="137"/>
      <c r="P62" s="137"/>
      <c r="Q62" s="137"/>
      <c r="R62" s="137"/>
      <c r="S62" s="137"/>
      <c r="T62" s="137"/>
    </row>
    <row r="63" spans="1:20" s="1" customFormat="1" x14ac:dyDescent="0.25">
      <c r="A63" s="104" t="s">
        <v>79</v>
      </c>
      <c r="B63" s="104"/>
      <c r="C63" s="104"/>
      <c r="D63" s="104"/>
      <c r="E63" s="104"/>
      <c r="F63" s="104"/>
      <c r="G63" s="104"/>
      <c r="H63" s="6">
        <f>SUM(H55:H62)</f>
        <v>0.3680000000000001</v>
      </c>
      <c r="I63" s="143">
        <f>SUM(I55:J62)</f>
        <v>1508.1817599999999</v>
      </c>
      <c r="J63" s="144"/>
      <c r="K63" s="22"/>
      <c r="L63" s="22"/>
      <c r="M63" s="22"/>
      <c r="N63" s="22"/>
      <c r="O63" s="22"/>
      <c r="P63" s="22"/>
    </row>
    <row r="64" spans="1:20" s="24" customFormat="1" ht="26.25" customHeight="1" x14ac:dyDescent="0.25">
      <c r="A64" s="121" t="s">
        <v>179</v>
      </c>
      <c r="B64" s="122"/>
      <c r="C64" s="122"/>
      <c r="D64" s="122"/>
      <c r="E64" s="122"/>
      <c r="F64" s="122"/>
      <c r="G64" s="122"/>
      <c r="H64" s="122"/>
      <c r="I64" s="122"/>
      <c r="J64" s="122"/>
      <c r="K64" s="23"/>
      <c r="L64" s="23"/>
      <c r="M64" s="23"/>
      <c r="N64" s="23"/>
      <c r="O64" s="23"/>
      <c r="P64" s="23"/>
    </row>
    <row r="65" spans="1:20" s="1" customFormat="1" x14ac:dyDescent="0.25">
      <c r="A65" s="62" t="s">
        <v>189</v>
      </c>
      <c r="B65" s="62"/>
      <c r="C65" s="62"/>
      <c r="D65" s="62"/>
      <c r="E65" s="62"/>
      <c r="F65" s="62"/>
      <c r="G65" s="62"/>
      <c r="H65" s="62"/>
      <c r="I65" s="62"/>
      <c r="J65" s="62"/>
    </row>
    <row r="66" spans="1:20" s="1" customFormat="1" x14ac:dyDescent="0.25">
      <c r="A66" s="20" t="s">
        <v>80</v>
      </c>
      <c r="B66" s="138" t="s">
        <v>140</v>
      </c>
      <c r="C66" s="139"/>
      <c r="D66" s="139"/>
      <c r="E66" s="139"/>
      <c r="F66" s="139"/>
      <c r="G66" s="140"/>
      <c r="H66" s="20" t="s">
        <v>31</v>
      </c>
      <c r="I66" s="123" t="s">
        <v>32</v>
      </c>
      <c r="J66" s="123"/>
    </row>
    <row r="67" spans="1:20" x14ac:dyDescent="0.25">
      <c r="A67" s="12" t="s">
        <v>7</v>
      </c>
      <c r="B67" s="76" t="s">
        <v>81</v>
      </c>
      <c r="C67" s="77"/>
      <c r="D67" s="77"/>
      <c r="E67" s="77"/>
      <c r="F67" s="77"/>
      <c r="G67" s="78"/>
      <c r="H67" s="26">
        <v>8.3299999999999999E-2</v>
      </c>
      <c r="I67" s="114">
        <f>ROUND(I28*H67,2)</f>
        <v>341.39</v>
      </c>
      <c r="J67" s="114"/>
      <c r="K67" s="141" t="s">
        <v>180</v>
      </c>
      <c r="L67" s="142"/>
      <c r="M67" s="142"/>
    </row>
    <row r="68" spans="1:20" x14ac:dyDescent="0.25">
      <c r="A68" s="12" t="s">
        <v>9</v>
      </c>
      <c r="B68" s="76" t="s">
        <v>141</v>
      </c>
      <c r="C68" s="77"/>
      <c r="D68" s="77"/>
      <c r="E68" s="77"/>
      <c r="F68" s="77"/>
      <c r="G68" s="78"/>
      <c r="H68" s="26">
        <v>2.7799999999999998E-2</v>
      </c>
      <c r="I68" s="132">
        <f>ROUND(I28*H68,2)</f>
        <v>113.93</v>
      </c>
      <c r="J68" s="133"/>
      <c r="K68" s="134" t="s">
        <v>181</v>
      </c>
      <c r="L68" s="135"/>
      <c r="M68" s="135"/>
    </row>
    <row r="69" spans="1:20" x14ac:dyDescent="0.25">
      <c r="A69" s="12"/>
      <c r="B69" s="120" t="s">
        <v>82</v>
      </c>
      <c r="C69" s="120"/>
      <c r="D69" s="120"/>
      <c r="E69" s="120"/>
      <c r="F69" s="120"/>
      <c r="G69" s="120"/>
      <c r="H69" s="120"/>
      <c r="I69" s="118">
        <f>SUM(I67:J68)</f>
        <v>455.32</v>
      </c>
      <c r="J69" s="118"/>
      <c r="K69" s="136"/>
      <c r="L69" s="137"/>
    </row>
    <row r="70" spans="1:20" ht="15" customHeight="1" x14ac:dyDescent="0.25">
      <c r="A70" s="13" t="s">
        <v>12</v>
      </c>
      <c r="B70" s="128" t="s">
        <v>142</v>
      </c>
      <c r="C70" s="129"/>
      <c r="D70" s="129"/>
      <c r="E70" s="129"/>
      <c r="F70" s="129"/>
      <c r="G70" s="130"/>
      <c r="H70" s="25">
        <f>ROUND((H67+H68)*H63,4)</f>
        <v>4.0899999999999999E-2</v>
      </c>
      <c r="I70" s="131">
        <f>I69*H70</f>
        <v>18.622588</v>
      </c>
      <c r="J70" s="131"/>
      <c r="K70" s="7"/>
    </row>
    <row r="71" spans="1:20" x14ac:dyDescent="0.25">
      <c r="A71" s="120" t="s">
        <v>83</v>
      </c>
      <c r="B71" s="120"/>
      <c r="C71" s="120"/>
      <c r="D71" s="120"/>
      <c r="E71" s="120"/>
      <c r="F71" s="120"/>
      <c r="G71" s="120"/>
      <c r="H71" s="120"/>
      <c r="I71" s="118">
        <f>I69+I70</f>
        <v>473.942588</v>
      </c>
      <c r="J71" s="118"/>
    </row>
    <row r="72" spans="1:20" x14ac:dyDescent="0.25">
      <c r="A72" s="62" t="s">
        <v>143</v>
      </c>
      <c r="B72" s="62"/>
      <c r="C72" s="62"/>
      <c r="D72" s="62"/>
      <c r="E72" s="62"/>
      <c r="F72" s="62"/>
      <c r="G72" s="62"/>
      <c r="H72" s="62"/>
      <c r="I72" s="62"/>
      <c r="J72" s="62"/>
      <c r="K72" s="127" t="s">
        <v>190</v>
      </c>
      <c r="L72" s="127"/>
      <c r="M72" s="127"/>
      <c r="N72" s="127"/>
      <c r="O72" s="127"/>
      <c r="P72" s="127" t="s">
        <v>191</v>
      </c>
      <c r="Q72" s="127"/>
      <c r="R72" s="127"/>
      <c r="S72" s="127"/>
      <c r="T72" s="127"/>
    </row>
    <row r="73" spans="1:20" x14ac:dyDescent="0.25">
      <c r="A73" s="20" t="s">
        <v>84</v>
      </c>
      <c r="B73" s="63" t="s">
        <v>85</v>
      </c>
      <c r="C73" s="63"/>
      <c r="D73" s="63"/>
      <c r="E73" s="63"/>
      <c r="F73" s="63"/>
      <c r="G73" s="63"/>
      <c r="H73" s="20" t="s">
        <v>31</v>
      </c>
      <c r="I73" s="123" t="s">
        <v>32</v>
      </c>
      <c r="J73" s="123"/>
    </row>
    <row r="74" spans="1:20" x14ac:dyDescent="0.25">
      <c r="A74" s="12" t="s">
        <v>7</v>
      </c>
      <c r="B74" s="79" t="s">
        <v>85</v>
      </c>
      <c r="C74" s="79"/>
      <c r="D74" s="79"/>
      <c r="E74" s="79"/>
      <c r="F74" s="79"/>
      <c r="G74" s="79"/>
      <c r="H74" s="27">
        <v>2.9999999999999997E-4</v>
      </c>
      <c r="I74" s="114">
        <f>I28*H74</f>
        <v>1.2294959999999997</v>
      </c>
      <c r="J74" s="114"/>
      <c r="K74" s="119" t="s">
        <v>192</v>
      </c>
      <c r="L74" s="119"/>
      <c r="M74" s="119"/>
      <c r="N74" s="119"/>
      <c r="O74" s="119"/>
      <c r="P74" s="119" t="s">
        <v>193</v>
      </c>
      <c r="Q74" s="119"/>
      <c r="R74" s="119"/>
      <c r="S74" s="119"/>
      <c r="T74" s="119"/>
    </row>
    <row r="75" spans="1:20" x14ac:dyDescent="0.25">
      <c r="A75" s="12" t="s">
        <v>9</v>
      </c>
      <c r="B75" s="76" t="s">
        <v>144</v>
      </c>
      <c r="C75" s="77"/>
      <c r="D75" s="77"/>
      <c r="E75" s="77"/>
      <c r="F75" s="77"/>
      <c r="G75" s="77"/>
      <c r="H75" s="14">
        <f>H63*H74</f>
        <v>1.1040000000000003E-4</v>
      </c>
      <c r="I75" s="114">
        <f>I28*H75</f>
        <v>0.45245452800000008</v>
      </c>
      <c r="J75" s="114"/>
    </row>
    <row r="76" spans="1:20" x14ac:dyDescent="0.25">
      <c r="A76" s="120" t="s">
        <v>86</v>
      </c>
      <c r="B76" s="120"/>
      <c r="C76" s="120"/>
      <c r="D76" s="120"/>
      <c r="E76" s="120"/>
      <c r="F76" s="120"/>
      <c r="G76" s="120"/>
      <c r="H76" s="120"/>
      <c r="I76" s="118">
        <f>SUM(I74:J75)</f>
        <v>1.6819505279999998</v>
      </c>
      <c r="J76" s="118"/>
    </row>
    <row r="77" spans="1:20" x14ac:dyDescent="0.25">
      <c r="A77" s="62" t="s">
        <v>87</v>
      </c>
      <c r="B77" s="62"/>
      <c r="C77" s="62"/>
      <c r="D77" s="62"/>
      <c r="E77" s="62"/>
      <c r="F77" s="62"/>
      <c r="G77" s="62"/>
      <c r="H77" s="62"/>
      <c r="I77" s="62"/>
      <c r="J77" s="62"/>
      <c r="M77" s="8"/>
    </row>
    <row r="78" spans="1:20" x14ac:dyDescent="0.25">
      <c r="A78" s="20" t="s">
        <v>88</v>
      </c>
      <c r="B78" s="63" t="s">
        <v>89</v>
      </c>
      <c r="C78" s="63"/>
      <c r="D78" s="63"/>
      <c r="E78" s="63"/>
      <c r="F78" s="63"/>
      <c r="G78" s="63"/>
      <c r="H78" s="20" t="s">
        <v>31</v>
      </c>
      <c r="I78" s="123" t="s">
        <v>32</v>
      </c>
      <c r="J78" s="123"/>
    </row>
    <row r="79" spans="1:20" x14ac:dyDescent="0.25">
      <c r="A79" s="12" t="s">
        <v>7</v>
      </c>
      <c r="B79" s="79" t="s">
        <v>90</v>
      </c>
      <c r="C79" s="79"/>
      <c r="D79" s="79"/>
      <c r="E79" s="79"/>
      <c r="F79" s="79"/>
      <c r="G79" s="79"/>
      <c r="H79" s="28">
        <v>4.5999999999999999E-3</v>
      </c>
      <c r="I79" s="114">
        <f t="shared" ref="I79:I84" si="2">$I$28*H79</f>
        <v>18.852271999999999</v>
      </c>
      <c r="J79" s="124"/>
      <c r="K79" s="119" t="s">
        <v>194</v>
      </c>
      <c r="L79" s="119"/>
      <c r="M79" s="119"/>
      <c r="N79" s="119"/>
      <c r="O79" s="119"/>
      <c r="P79" s="119" t="s">
        <v>195</v>
      </c>
      <c r="Q79" s="119"/>
      <c r="R79" s="119"/>
      <c r="S79" s="119"/>
      <c r="T79" s="119"/>
    </row>
    <row r="80" spans="1:20" x14ac:dyDescent="0.25">
      <c r="A80" s="12" t="s">
        <v>9</v>
      </c>
      <c r="B80" s="79" t="s">
        <v>91</v>
      </c>
      <c r="C80" s="79"/>
      <c r="D80" s="79"/>
      <c r="E80" s="79"/>
      <c r="F80" s="79"/>
      <c r="G80" s="79"/>
      <c r="H80" s="30">
        <f>H79*H60</f>
        <v>3.68E-4</v>
      </c>
      <c r="I80" s="114">
        <f t="shared" si="2"/>
        <v>1.5081817599999998</v>
      </c>
      <c r="J80" s="124"/>
      <c r="K80" s="119"/>
      <c r="L80" s="119"/>
      <c r="M80" s="119"/>
      <c r="N80" s="119"/>
      <c r="O80" s="119"/>
      <c r="P80" s="119" t="s">
        <v>196</v>
      </c>
      <c r="Q80" s="119"/>
      <c r="R80" s="119"/>
      <c r="S80" s="119"/>
      <c r="T80" s="119"/>
    </row>
    <row r="81" spans="1:20" x14ac:dyDescent="0.25">
      <c r="A81" s="12" t="s">
        <v>12</v>
      </c>
      <c r="B81" s="79" t="s">
        <v>92</v>
      </c>
      <c r="C81" s="79"/>
      <c r="D81" s="79"/>
      <c r="E81" s="79"/>
      <c r="F81" s="79"/>
      <c r="G81" s="79"/>
      <c r="H81" s="28">
        <v>2.1499999999999998E-2</v>
      </c>
      <c r="I81" s="114">
        <f t="shared" si="2"/>
        <v>88.11387999999998</v>
      </c>
      <c r="J81" s="124"/>
      <c r="K81" s="119"/>
      <c r="L81" s="119"/>
      <c r="M81" s="119"/>
      <c r="N81" s="119"/>
      <c r="O81" s="119"/>
      <c r="P81" s="119" t="s">
        <v>197</v>
      </c>
      <c r="Q81" s="119"/>
      <c r="R81" s="119"/>
      <c r="S81" s="119"/>
      <c r="T81" s="119"/>
    </row>
    <row r="82" spans="1:20" ht="17.25" x14ac:dyDescent="0.25">
      <c r="A82" s="12" t="s">
        <v>15</v>
      </c>
      <c r="B82" s="79" t="s">
        <v>205</v>
      </c>
      <c r="C82" s="79"/>
      <c r="D82" s="79"/>
      <c r="E82" s="79"/>
      <c r="F82" s="79"/>
      <c r="G82" s="79"/>
      <c r="H82" s="28">
        <v>1.9400000000000001E-2</v>
      </c>
      <c r="I82" s="114">
        <f t="shared" si="2"/>
        <v>79.507407999999998</v>
      </c>
      <c r="J82" s="124"/>
      <c r="K82" s="126" t="s">
        <v>198</v>
      </c>
      <c r="L82" s="126"/>
      <c r="M82" s="126"/>
      <c r="N82" s="126"/>
      <c r="O82" s="126"/>
      <c r="P82" s="126" t="s">
        <v>199</v>
      </c>
      <c r="Q82" s="126"/>
      <c r="R82" s="126"/>
      <c r="S82" s="126"/>
      <c r="T82" s="126"/>
    </row>
    <row r="83" spans="1:20" x14ac:dyDescent="0.25">
      <c r="A83" s="12" t="s">
        <v>35</v>
      </c>
      <c r="B83" s="76" t="s">
        <v>145</v>
      </c>
      <c r="C83" s="77"/>
      <c r="D83" s="77"/>
      <c r="E83" s="77"/>
      <c r="F83" s="77"/>
      <c r="G83" s="78"/>
      <c r="H83" s="14">
        <f>H63*H82</f>
        <v>7.1392000000000027E-3</v>
      </c>
      <c r="I83" s="114">
        <f t="shared" si="2"/>
        <v>29.258726144000008</v>
      </c>
      <c r="J83" s="124"/>
      <c r="K83" s="125"/>
      <c r="L83" s="125"/>
      <c r="M83" s="125"/>
      <c r="N83" s="125"/>
      <c r="O83" s="125"/>
      <c r="P83" s="125"/>
      <c r="Q83" s="125"/>
      <c r="R83" s="125"/>
      <c r="S83" s="125"/>
      <c r="T83" s="125"/>
    </row>
    <row r="84" spans="1:20" x14ac:dyDescent="0.25">
      <c r="A84" s="12" t="s">
        <v>37</v>
      </c>
      <c r="B84" s="79" t="s">
        <v>94</v>
      </c>
      <c r="C84" s="79"/>
      <c r="D84" s="79"/>
      <c r="E84" s="79"/>
      <c r="F84" s="79"/>
      <c r="G84" s="79"/>
      <c r="H84" s="28">
        <v>2.1499999999999998E-2</v>
      </c>
      <c r="I84" s="114">
        <f t="shared" si="2"/>
        <v>88.11387999999998</v>
      </c>
      <c r="J84" s="124"/>
      <c r="K84" s="119"/>
      <c r="L84" s="119"/>
      <c r="M84" s="119"/>
      <c r="N84" s="119"/>
      <c r="O84" s="119"/>
      <c r="P84" s="119" t="s">
        <v>197</v>
      </c>
      <c r="Q84" s="119"/>
      <c r="R84" s="119"/>
      <c r="S84" s="119"/>
      <c r="T84" s="119"/>
    </row>
    <row r="85" spans="1:20" x14ac:dyDescent="0.25">
      <c r="A85" s="120" t="s">
        <v>95</v>
      </c>
      <c r="B85" s="120"/>
      <c r="C85" s="120"/>
      <c r="D85" s="120"/>
      <c r="E85" s="120"/>
      <c r="F85" s="120"/>
      <c r="G85" s="120"/>
      <c r="H85" s="120"/>
      <c r="I85" s="118">
        <f>SUM(I79:J84)</f>
        <v>305.35434790399995</v>
      </c>
      <c r="J85" s="118"/>
    </row>
    <row r="86" spans="1:20" x14ac:dyDescent="0.25">
      <c r="A86" s="121" t="s">
        <v>206</v>
      </c>
      <c r="B86" s="122"/>
      <c r="C86" s="122"/>
      <c r="D86" s="122"/>
      <c r="E86" s="122"/>
      <c r="F86" s="122"/>
      <c r="G86" s="122"/>
      <c r="H86" s="122"/>
      <c r="I86" s="122"/>
      <c r="J86" s="122"/>
    </row>
    <row r="87" spans="1:20" x14ac:dyDescent="0.25">
      <c r="A87" s="62" t="s">
        <v>96</v>
      </c>
      <c r="B87" s="62"/>
      <c r="C87" s="62"/>
      <c r="D87" s="62"/>
      <c r="E87" s="62"/>
      <c r="F87" s="62"/>
      <c r="G87" s="62"/>
      <c r="H87" s="62"/>
      <c r="I87" s="62"/>
      <c r="J87" s="62"/>
    </row>
    <row r="88" spans="1:20" x14ac:dyDescent="0.25">
      <c r="A88" s="20" t="s">
        <v>97</v>
      </c>
      <c r="B88" s="63" t="s">
        <v>98</v>
      </c>
      <c r="C88" s="63"/>
      <c r="D88" s="63"/>
      <c r="E88" s="63"/>
      <c r="F88" s="63"/>
      <c r="G88" s="63"/>
      <c r="H88" s="63"/>
      <c r="I88" s="123" t="s">
        <v>32</v>
      </c>
      <c r="J88" s="123"/>
    </row>
    <row r="89" spans="1:20" x14ac:dyDescent="0.25">
      <c r="A89" s="12" t="s">
        <v>7</v>
      </c>
      <c r="B89" s="76" t="s">
        <v>99</v>
      </c>
      <c r="C89" s="77"/>
      <c r="D89" s="77"/>
      <c r="E89" s="77"/>
      <c r="F89" s="77"/>
      <c r="G89" s="78"/>
      <c r="H89" s="27">
        <v>8.3299999999999999E-2</v>
      </c>
      <c r="I89" s="114">
        <f>$I$28*H89</f>
        <v>341.39005599999996</v>
      </c>
      <c r="J89" s="114"/>
    </row>
    <row r="90" spans="1:20" x14ac:dyDescent="0.25">
      <c r="A90" s="12" t="s">
        <v>9</v>
      </c>
      <c r="B90" s="79" t="s">
        <v>146</v>
      </c>
      <c r="C90" s="79"/>
      <c r="D90" s="79"/>
      <c r="E90" s="79"/>
      <c r="F90" s="79"/>
      <c r="G90" s="79"/>
      <c r="H90" s="27">
        <v>1.66E-2</v>
      </c>
      <c r="I90" s="114">
        <f t="shared" ref="I90:I93" si="3">$I$28*H90</f>
        <v>68.032111999999998</v>
      </c>
      <c r="J90" s="114"/>
      <c r="K90" s="119" t="s">
        <v>202</v>
      </c>
      <c r="L90" s="119"/>
      <c r="M90" s="119"/>
      <c r="N90" s="119"/>
      <c r="O90" s="119"/>
      <c r="P90" s="119" t="s">
        <v>201</v>
      </c>
      <c r="Q90" s="119"/>
      <c r="R90" s="119"/>
      <c r="S90" s="119"/>
      <c r="T90" s="119"/>
    </row>
    <row r="91" spans="1:20" x14ac:dyDescent="0.25">
      <c r="A91" s="12" t="s">
        <v>12</v>
      </c>
      <c r="B91" s="79" t="s">
        <v>147</v>
      </c>
      <c r="C91" s="79"/>
      <c r="D91" s="79"/>
      <c r="E91" s="79"/>
      <c r="F91" s="79"/>
      <c r="G91" s="79"/>
      <c r="H91" s="27">
        <v>8.0000000000000004E-4</v>
      </c>
      <c r="I91" s="114">
        <f t="shared" si="3"/>
        <v>3.2786559999999998</v>
      </c>
      <c r="J91" s="114"/>
      <c r="K91" s="119" t="s">
        <v>200</v>
      </c>
      <c r="L91" s="119"/>
      <c r="M91" s="119"/>
      <c r="N91" s="119"/>
      <c r="O91" s="119"/>
      <c r="P91" s="119" t="s">
        <v>201</v>
      </c>
      <c r="Q91" s="119"/>
      <c r="R91" s="119"/>
      <c r="S91" s="119"/>
      <c r="T91" s="119"/>
    </row>
    <row r="92" spans="1:20" x14ac:dyDescent="0.25">
      <c r="A92" s="12" t="s">
        <v>15</v>
      </c>
      <c r="B92" s="79" t="s">
        <v>148</v>
      </c>
      <c r="C92" s="79"/>
      <c r="D92" s="79"/>
      <c r="E92" s="79"/>
      <c r="F92" s="79"/>
      <c r="G92" s="79"/>
      <c r="H92" s="27">
        <v>7.3000000000000001E-3</v>
      </c>
      <c r="I92" s="114">
        <f t="shared" si="3"/>
        <v>29.917735999999998</v>
      </c>
      <c r="J92" s="114"/>
      <c r="K92" s="119" t="s">
        <v>203</v>
      </c>
      <c r="L92" s="119"/>
      <c r="M92" s="119"/>
      <c r="N92" s="119"/>
      <c r="O92" s="119"/>
      <c r="P92" s="119" t="s">
        <v>201</v>
      </c>
      <c r="Q92" s="119"/>
      <c r="R92" s="119"/>
      <c r="S92" s="119"/>
      <c r="T92" s="119"/>
    </row>
    <row r="93" spans="1:20" x14ac:dyDescent="0.25">
      <c r="A93" s="12" t="s">
        <v>35</v>
      </c>
      <c r="B93" s="79" t="s">
        <v>149</v>
      </c>
      <c r="C93" s="79"/>
      <c r="D93" s="79"/>
      <c r="E93" s="79"/>
      <c r="F93" s="79"/>
      <c r="G93" s="79"/>
      <c r="H93" s="27">
        <v>2.7000000000000001E-3</v>
      </c>
      <c r="I93" s="114">
        <f t="shared" si="3"/>
        <v>11.065464</v>
      </c>
      <c r="J93" s="114"/>
      <c r="K93" s="119" t="s">
        <v>204</v>
      </c>
      <c r="L93" s="119"/>
      <c r="M93" s="119"/>
      <c r="N93" s="119"/>
      <c r="O93" s="119"/>
      <c r="P93" s="119" t="s">
        <v>201</v>
      </c>
      <c r="Q93" s="119"/>
      <c r="R93" s="119"/>
      <c r="S93" s="119"/>
      <c r="T93" s="119"/>
    </row>
    <row r="94" spans="1:20" x14ac:dyDescent="0.25">
      <c r="A94" s="12"/>
      <c r="B94" s="115" t="s">
        <v>100</v>
      </c>
      <c r="C94" s="116"/>
      <c r="D94" s="116"/>
      <c r="E94" s="116"/>
      <c r="F94" s="116"/>
      <c r="G94" s="116"/>
      <c r="H94" s="15">
        <f>SUM(H89:H93)</f>
        <v>0.11069999999999999</v>
      </c>
      <c r="I94" s="118">
        <f>SUM(I89:J93)</f>
        <v>453.68402399999997</v>
      </c>
      <c r="J94" s="118"/>
    </row>
    <row r="95" spans="1:20" ht="15" customHeight="1" x14ac:dyDescent="0.25">
      <c r="A95" s="13" t="s">
        <v>39</v>
      </c>
      <c r="B95" s="113" t="s">
        <v>101</v>
      </c>
      <c r="C95" s="113"/>
      <c r="D95" s="113"/>
      <c r="E95" s="113"/>
      <c r="F95" s="113"/>
      <c r="G95" s="113"/>
      <c r="H95" s="16">
        <f>ROUND(H63*H94,4)</f>
        <v>4.07E-2</v>
      </c>
      <c r="I95" s="114">
        <f>H95*I28</f>
        <v>166.80162399999998</v>
      </c>
      <c r="J95" s="114"/>
    </row>
    <row r="96" spans="1:20" x14ac:dyDescent="0.25">
      <c r="A96" s="115" t="s">
        <v>102</v>
      </c>
      <c r="B96" s="116"/>
      <c r="C96" s="116"/>
      <c r="D96" s="116"/>
      <c r="E96" s="116"/>
      <c r="F96" s="116"/>
      <c r="G96" s="116"/>
      <c r="H96" s="117"/>
      <c r="I96" s="118">
        <f>SUM(I94:J95)</f>
        <v>620.48564799999997</v>
      </c>
      <c r="J96" s="118"/>
    </row>
    <row r="101" spans="1:13" s="1" customFormat="1" x14ac:dyDescent="0.25">
      <c r="A101" s="62" t="s">
        <v>103</v>
      </c>
      <c r="B101" s="62"/>
      <c r="C101" s="62"/>
      <c r="D101" s="62"/>
      <c r="E101" s="62"/>
      <c r="F101" s="62"/>
      <c r="G101" s="62"/>
      <c r="H101" s="62"/>
      <c r="I101" s="62"/>
      <c r="J101" s="62"/>
    </row>
    <row r="102" spans="1:13" s="1" customFormat="1" x14ac:dyDescent="0.25">
      <c r="A102" s="19">
        <v>4</v>
      </c>
      <c r="B102" s="65" t="s">
        <v>104</v>
      </c>
      <c r="C102" s="65"/>
      <c r="D102" s="65"/>
      <c r="E102" s="65"/>
      <c r="F102" s="65"/>
      <c r="G102" s="65"/>
      <c r="H102" s="65"/>
      <c r="I102" s="109" t="s">
        <v>32</v>
      </c>
      <c r="J102" s="109"/>
    </row>
    <row r="103" spans="1:13" s="1" customFormat="1" x14ac:dyDescent="0.25">
      <c r="A103" s="21" t="s">
        <v>70</v>
      </c>
      <c r="B103" s="68" t="s">
        <v>71</v>
      </c>
      <c r="C103" s="68"/>
      <c r="D103" s="68"/>
      <c r="E103" s="68"/>
      <c r="F103" s="68"/>
      <c r="G103" s="68"/>
      <c r="H103" s="68"/>
      <c r="I103" s="112">
        <f>I63</f>
        <v>1508.1817599999999</v>
      </c>
      <c r="J103" s="112"/>
    </row>
    <row r="104" spans="1:13" s="1" customFormat="1" x14ac:dyDescent="0.25">
      <c r="A104" s="21" t="s">
        <v>80</v>
      </c>
      <c r="B104" s="68" t="s">
        <v>105</v>
      </c>
      <c r="C104" s="68"/>
      <c r="D104" s="68"/>
      <c r="E104" s="68"/>
      <c r="F104" s="68"/>
      <c r="G104" s="68"/>
      <c r="H104" s="68"/>
      <c r="I104" s="112">
        <f>I71</f>
        <v>473.942588</v>
      </c>
      <c r="J104" s="112"/>
    </row>
    <row r="105" spans="1:13" s="1" customFormat="1" x14ac:dyDescent="0.25">
      <c r="A105" s="21" t="s">
        <v>84</v>
      </c>
      <c r="B105" s="68" t="s">
        <v>85</v>
      </c>
      <c r="C105" s="68"/>
      <c r="D105" s="68"/>
      <c r="E105" s="68"/>
      <c r="F105" s="68"/>
      <c r="G105" s="68"/>
      <c r="H105" s="68"/>
      <c r="I105" s="112">
        <f>I76</f>
        <v>1.6819505279999998</v>
      </c>
      <c r="J105" s="112"/>
    </row>
    <row r="106" spans="1:13" s="1" customFormat="1" x14ac:dyDescent="0.25">
      <c r="A106" s="21" t="s">
        <v>88</v>
      </c>
      <c r="B106" s="68" t="s">
        <v>106</v>
      </c>
      <c r="C106" s="68"/>
      <c r="D106" s="68"/>
      <c r="E106" s="68"/>
      <c r="F106" s="68"/>
      <c r="G106" s="68"/>
      <c r="H106" s="68"/>
      <c r="I106" s="112">
        <f>I85</f>
        <v>305.35434790399995</v>
      </c>
      <c r="J106" s="112"/>
    </row>
    <row r="107" spans="1:13" s="1" customFormat="1" x14ac:dyDescent="0.25">
      <c r="A107" s="21" t="s">
        <v>97</v>
      </c>
      <c r="B107" s="68" t="s">
        <v>98</v>
      </c>
      <c r="C107" s="68"/>
      <c r="D107" s="68"/>
      <c r="E107" s="68"/>
      <c r="F107" s="68"/>
      <c r="G107" s="68"/>
      <c r="H107" s="68"/>
      <c r="I107" s="112">
        <f>I96</f>
        <v>620.48564799999997</v>
      </c>
      <c r="J107" s="112"/>
    </row>
    <row r="108" spans="1:13" s="1" customFormat="1" x14ac:dyDescent="0.25">
      <c r="A108" s="21" t="s">
        <v>107</v>
      </c>
      <c r="B108" s="68" t="s">
        <v>42</v>
      </c>
      <c r="C108" s="68"/>
      <c r="D108" s="68"/>
      <c r="E108" s="68"/>
      <c r="F108" s="68"/>
      <c r="G108" s="68"/>
      <c r="H108" s="68"/>
      <c r="I108" s="112">
        <v>0</v>
      </c>
      <c r="J108" s="112"/>
    </row>
    <row r="109" spans="1:13" s="1" customFormat="1" x14ac:dyDescent="0.25">
      <c r="A109" s="104" t="s">
        <v>108</v>
      </c>
      <c r="B109" s="104"/>
      <c r="C109" s="104"/>
      <c r="D109" s="104"/>
      <c r="E109" s="104"/>
      <c r="F109" s="104"/>
      <c r="G109" s="104"/>
      <c r="H109" s="104"/>
      <c r="I109" s="110">
        <f>SUM(I103:J108)</f>
        <v>2909.6462944319996</v>
      </c>
      <c r="J109" s="110"/>
    </row>
    <row r="110" spans="1:13" s="1" customFormat="1" x14ac:dyDescent="0.25">
      <c r="A110" s="62" t="s">
        <v>109</v>
      </c>
      <c r="B110" s="62"/>
      <c r="C110" s="62"/>
      <c r="D110" s="62"/>
      <c r="E110" s="62"/>
      <c r="F110" s="62"/>
      <c r="G110" s="62"/>
      <c r="H110" s="62"/>
      <c r="I110" s="62"/>
      <c r="J110" s="62"/>
    </row>
    <row r="111" spans="1:13" s="1" customFormat="1" x14ac:dyDescent="0.25">
      <c r="A111" s="104" t="s">
        <v>153</v>
      </c>
      <c r="B111" s="104"/>
      <c r="C111" s="104"/>
      <c r="D111" s="104"/>
      <c r="E111" s="104"/>
      <c r="F111" s="104"/>
      <c r="G111" s="104"/>
      <c r="H111" s="104"/>
      <c r="I111" s="110">
        <f>I28+I37+I44+I109</f>
        <v>7506.7824482781525</v>
      </c>
      <c r="J111" s="110"/>
      <c r="M111" s="18"/>
    </row>
    <row r="112" spans="1:13" s="1" customFormat="1" x14ac:dyDescent="0.25">
      <c r="A112" s="62" t="s">
        <v>110</v>
      </c>
      <c r="B112" s="62"/>
      <c r="C112" s="62"/>
      <c r="D112" s="62"/>
      <c r="E112" s="62"/>
      <c r="F112" s="62"/>
      <c r="G112" s="62"/>
      <c r="H112" s="62"/>
      <c r="I112" s="62"/>
      <c r="J112" s="62"/>
    </row>
    <row r="113" spans="1:11" s="1" customFormat="1" x14ac:dyDescent="0.25">
      <c r="A113" s="19">
        <v>5</v>
      </c>
      <c r="B113" s="65" t="s">
        <v>111</v>
      </c>
      <c r="C113" s="65"/>
      <c r="D113" s="65"/>
      <c r="E113" s="65"/>
      <c r="F113" s="65"/>
      <c r="G113" s="65"/>
      <c r="H113" s="19" t="s">
        <v>31</v>
      </c>
      <c r="I113" s="109" t="s">
        <v>32</v>
      </c>
      <c r="J113" s="109"/>
    </row>
    <row r="114" spans="1:11" s="1" customFormat="1" x14ac:dyDescent="0.25">
      <c r="A114" s="21" t="s">
        <v>7</v>
      </c>
      <c r="B114" s="68" t="s">
        <v>112</v>
      </c>
      <c r="C114" s="68"/>
      <c r="D114" s="68"/>
      <c r="E114" s="68"/>
      <c r="F114" s="68"/>
      <c r="G114" s="68"/>
      <c r="H114" s="4">
        <v>0.1</v>
      </c>
      <c r="I114" s="112">
        <f>I111*H114</f>
        <v>750.67824482781532</v>
      </c>
      <c r="J114" s="112"/>
      <c r="K114" s="1" t="s">
        <v>219</v>
      </c>
    </row>
    <row r="115" spans="1:11" s="1" customFormat="1" x14ac:dyDescent="0.25">
      <c r="A115" s="21" t="s">
        <v>9</v>
      </c>
      <c r="B115" s="68" t="s">
        <v>113</v>
      </c>
      <c r="C115" s="68"/>
      <c r="D115" s="68"/>
      <c r="E115" s="68"/>
      <c r="F115" s="68"/>
      <c r="G115" s="68"/>
      <c r="H115" s="4">
        <v>0.1</v>
      </c>
      <c r="I115" s="112">
        <f>(I111+I114)*H115</f>
        <v>825.74606931059679</v>
      </c>
      <c r="J115" s="112"/>
      <c r="K115" s="1" t="s">
        <v>219</v>
      </c>
    </row>
    <row r="116" spans="1:11" s="1" customFormat="1" x14ac:dyDescent="0.25">
      <c r="A116" s="21" t="s">
        <v>12</v>
      </c>
      <c r="B116" s="68" t="s">
        <v>114</v>
      </c>
      <c r="C116" s="68"/>
      <c r="D116" s="68"/>
      <c r="E116" s="68"/>
      <c r="F116" s="68"/>
      <c r="G116" s="68"/>
      <c r="H116" s="68"/>
      <c r="I116" s="68"/>
      <c r="J116" s="68"/>
    </row>
    <row r="117" spans="1:11" s="1" customFormat="1" x14ac:dyDescent="0.25">
      <c r="A117" s="21" t="s">
        <v>115</v>
      </c>
      <c r="B117" s="65" t="s">
        <v>116</v>
      </c>
      <c r="C117" s="65"/>
      <c r="D117" s="65"/>
      <c r="E117" s="65"/>
      <c r="F117" s="65"/>
      <c r="G117" s="65"/>
      <c r="H117" s="65"/>
      <c r="I117" s="65"/>
      <c r="J117" s="65"/>
    </row>
    <row r="118" spans="1:11" s="1" customFormat="1" x14ac:dyDescent="0.25">
      <c r="A118" s="80"/>
      <c r="B118" s="68" t="s">
        <v>117</v>
      </c>
      <c r="C118" s="68"/>
      <c r="D118" s="68"/>
      <c r="E118" s="68"/>
      <c r="F118" s="68"/>
      <c r="G118" s="68"/>
      <c r="H118" s="4">
        <v>1.6500000000000001E-2</v>
      </c>
      <c r="I118" s="112">
        <f>I123*H118</f>
        <v>174.77890563250537</v>
      </c>
      <c r="J118" s="112"/>
      <c r="K118" s="9" t="s">
        <v>220</v>
      </c>
    </row>
    <row r="119" spans="1:11" s="1" customFormat="1" x14ac:dyDescent="0.25">
      <c r="A119" s="80"/>
      <c r="B119" s="68" t="s">
        <v>118</v>
      </c>
      <c r="C119" s="68"/>
      <c r="D119" s="68"/>
      <c r="E119" s="68"/>
      <c r="F119" s="68"/>
      <c r="G119" s="68"/>
      <c r="H119" s="4">
        <v>7.5999999999999998E-2</v>
      </c>
      <c r="I119" s="112">
        <f>I123*H119</f>
        <v>805.04223200426702</v>
      </c>
      <c r="J119" s="112"/>
      <c r="K119" s="9" t="s">
        <v>220</v>
      </c>
    </row>
    <row r="120" spans="1:11" s="1" customFormat="1" x14ac:dyDescent="0.25">
      <c r="A120" s="21" t="s">
        <v>119</v>
      </c>
      <c r="B120" s="65" t="s">
        <v>120</v>
      </c>
      <c r="C120" s="65"/>
      <c r="D120" s="65"/>
      <c r="E120" s="65"/>
      <c r="F120" s="65"/>
      <c r="G120" s="65"/>
      <c r="H120" s="65"/>
      <c r="I120" s="65"/>
      <c r="J120" s="65"/>
    </row>
    <row r="121" spans="1:11" s="1" customFormat="1" x14ac:dyDescent="0.25">
      <c r="A121" s="21"/>
      <c r="B121" s="68" t="s">
        <v>121</v>
      </c>
      <c r="C121" s="68"/>
      <c r="D121" s="68"/>
      <c r="E121" s="68"/>
      <c r="F121" s="68"/>
      <c r="G121" s="68"/>
      <c r="H121" s="4">
        <v>0.05</v>
      </c>
      <c r="I121" s="112">
        <f>I123*H121</f>
        <v>529.63304737122837</v>
      </c>
      <c r="J121" s="112"/>
      <c r="K121" s="9" t="s">
        <v>221</v>
      </c>
    </row>
    <row r="122" spans="1:11" s="1" customFormat="1" x14ac:dyDescent="0.25">
      <c r="A122" s="21" t="s">
        <v>122</v>
      </c>
      <c r="B122" s="65" t="s">
        <v>123</v>
      </c>
      <c r="C122" s="65"/>
      <c r="D122" s="65"/>
      <c r="E122" s="65"/>
      <c r="F122" s="65"/>
      <c r="G122" s="65"/>
      <c r="H122" s="65"/>
      <c r="I122" s="65"/>
      <c r="J122" s="65"/>
    </row>
    <row r="123" spans="1:11" s="1" customFormat="1" x14ac:dyDescent="0.25">
      <c r="A123" s="21"/>
      <c r="B123" s="104" t="s">
        <v>124</v>
      </c>
      <c r="C123" s="104"/>
      <c r="D123" s="104"/>
      <c r="E123" s="104"/>
      <c r="F123" s="104"/>
      <c r="G123" s="104"/>
      <c r="H123" s="10">
        <f>1-(SUM(H121,H119,H118))</f>
        <v>0.85749999999999993</v>
      </c>
      <c r="I123" s="112">
        <f>(I111+I114+I115)/H123</f>
        <v>10592.660947424567</v>
      </c>
      <c r="J123" s="112"/>
    </row>
    <row r="124" spans="1:11" s="1" customFormat="1" x14ac:dyDescent="0.25">
      <c r="A124" s="104" t="s">
        <v>125</v>
      </c>
      <c r="B124" s="104"/>
      <c r="C124" s="104"/>
      <c r="D124" s="104"/>
      <c r="E124" s="104"/>
      <c r="F124" s="104"/>
      <c r="G124" s="104"/>
      <c r="H124" s="104"/>
      <c r="I124" s="110">
        <f>I121+I119+I118+I115+I114</f>
        <v>3085.8784991464131</v>
      </c>
      <c r="J124" s="110"/>
    </row>
    <row r="125" spans="1:11" s="1" customFormat="1" x14ac:dyDescent="0.25">
      <c r="A125" s="111" t="s">
        <v>126</v>
      </c>
      <c r="B125" s="111"/>
      <c r="C125" s="111"/>
      <c r="D125" s="111"/>
      <c r="E125" s="111"/>
      <c r="F125" s="111"/>
      <c r="G125" s="111"/>
      <c r="H125" s="111"/>
      <c r="I125" s="111"/>
      <c r="J125" s="111"/>
    </row>
    <row r="126" spans="1:11" s="1" customFormat="1" x14ac:dyDescent="0.25">
      <c r="A126" s="111" t="s">
        <v>127</v>
      </c>
      <c r="B126" s="111"/>
      <c r="C126" s="111"/>
      <c r="D126" s="111"/>
      <c r="E126" s="111"/>
      <c r="F126" s="111"/>
      <c r="G126" s="111"/>
      <c r="H126" s="111"/>
      <c r="I126" s="111"/>
      <c r="J126" s="111"/>
    </row>
    <row r="127" spans="1:11" s="1" customFormat="1" x14ac:dyDescent="0.25">
      <c r="A127" s="111" t="s">
        <v>128</v>
      </c>
      <c r="B127" s="111"/>
      <c r="C127" s="111"/>
      <c r="D127" s="111"/>
      <c r="E127" s="111"/>
      <c r="F127" s="111"/>
      <c r="G127" s="111"/>
      <c r="H127" s="111"/>
      <c r="I127" s="111"/>
      <c r="J127" s="111"/>
    </row>
    <row r="128" spans="1:11" s="1" customFormat="1" x14ac:dyDescent="0.25">
      <c r="A128" s="62" t="s">
        <v>129</v>
      </c>
      <c r="B128" s="62"/>
      <c r="C128" s="62"/>
      <c r="D128" s="62"/>
      <c r="E128" s="62"/>
      <c r="F128" s="62"/>
      <c r="G128" s="62"/>
      <c r="H128" s="62"/>
      <c r="I128" s="62"/>
      <c r="J128" s="62"/>
    </row>
    <row r="129" spans="1:20" s="1" customFormat="1" x14ac:dyDescent="0.25">
      <c r="A129" s="65" t="s">
        <v>130</v>
      </c>
      <c r="B129" s="65"/>
      <c r="C129" s="65"/>
      <c r="D129" s="65"/>
      <c r="E129" s="65"/>
      <c r="F129" s="65"/>
      <c r="G129" s="65"/>
      <c r="H129" s="65"/>
      <c r="I129" s="65"/>
      <c r="J129" s="65"/>
    </row>
    <row r="130" spans="1:20" s="1" customFormat="1" x14ac:dyDescent="0.25">
      <c r="A130" s="2"/>
      <c r="B130" s="65" t="s">
        <v>131</v>
      </c>
      <c r="C130" s="65"/>
      <c r="D130" s="65"/>
      <c r="E130" s="65"/>
      <c r="F130" s="65"/>
      <c r="G130" s="65"/>
      <c r="H130" s="65"/>
      <c r="I130" s="109" t="s">
        <v>32</v>
      </c>
      <c r="J130" s="109"/>
    </row>
    <row r="131" spans="1:20" s="1" customFormat="1" x14ac:dyDescent="0.25">
      <c r="A131" s="21" t="s">
        <v>7</v>
      </c>
      <c r="B131" s="68" t="s">
        <v>132</v>
      </c>
      <c r="C131" s="68"/>
      <c r="D131" s="68"/>
      <c r="E131" s="68"/>
      <c r="F131" s="68"/>
      <c r="G131" s="68"/>
      <c r="H131" s="68"/>
      <c r="I131" s="107">
        <f>I28</f>
        <v>4098.32</v>
      </c>
      <c r="J131" s="107"/>
    </row>
    <row r="132" spans="1:20" s="1" customFormat="1" x14ac:dyDescent="0.25">
      <c r="A132" s="21" t="s">
        <v>9</v>
      </c>
      <c r="B132" s="68" t="s">
        <v>133</v>
      </c>
      <c r="C132" s="68"/>
      <c r="D132" s="68"/>
      <c r="E132" s="68"/>
      <c r="F132" s="68"/>
      <c r="G132" s="68"/>
      <c r="H132" s="68"/>
      <c r="I132" s="107">
        <f>I37</f>
        <v>435.60999999999996</v>
      </c>
      <c r="J132" s="107"/>
    </row>
    <row r="133" spans="1:20" s="1" customFormat="1" x14ac:dyDescent="0.25">
      <c r="A133" s="21" t="s">
        <v>12</v>
      </c>
      <c r="B133" s="68" t="s">
        <v>134</v>
      </c>
      <c r="C133" s="68"/>
      <c r="D133" s="68"/>
      <c r="E133" s="68"/>
      <c r="F133" s="68"/>
      <c r="G133" s="68"/>
      <c r="H133" s="68"/>
      <c r="I133" s="107">
        <f>I44</f>
        <v>63.206153846153825</v>
      </c>
      <c r="J133" s="107"/>
    </row>
    <row r="134" spans="1:20" s="1" customFormat="1" x14ac:dyDescent="0.25">
      <c r="A134" s="21" t="s">
        <v>15</v>
      </c>
      <c r="B134" s="68" t="s">
        <v>104</v>
      </c>
      <c r="C134" s="68"/>
      <c r="D134" s="68"/>
      <c r="E134" s="68"/>
      <c r="F134" s="68"/>
      <c r="G134" s="68"/>
      <c r="H134" s="68"/>
      <c r="I134" s="107">
        <f>I109</f>
        <v>2909.6462944319996</v>
      </c>
      <c r="J134" s="107"/>
    </row>
    <row r="135" spans="1:20" s="1" customFormat="1" x14ac:dyDescent="0.25">
      <c r="A135" s="21"/>
      <c r="B135" s="104" t="s">
        <v>135</v>
      </c>
      <c r="C135" s="104"/>
      <c r="D135" s="104"/>
      <c r="E135" s="104"/>
      <c r="F135" s="104"/>
      <c r="G135" s="104"/>
      <c r="H135" s="104"/>
      <c r="I135" s="105">
        <f>SUM(I131:J134)</f>
        <v>7506.7824482781525</v>
      </c>
      <c r="J135" s="105"/>
      <c r="K135" s="9"/>
    </row>
    <row r="136" spans="1:20" s="1" customFormat="1" x14ac:dyDescent="0.25">
      <c r="A136" s="21" t="s">
        <v>35</v>
      </c>
      <c r="B136" s="68" t="s">
        <v>136</v>
      </c>
      <c r="C136" s="68"/>
      <c r="D136" s="68"/>
      <c r="E136" s="68"/>
      <c r="F136" s="68"/>
      <c r="G136" s="68"/>
      <c r="H136" s="68"/>
      <c r="I136" s="107">
        <f>I124</f>
        <v>3085.8784991464131</v>
      </c>
      <c r="J136" s="107"/>
    </row>
    <row r="137" spans="1:20" s="1" customFormat="1" ht="17.25" x14ac:dyDescent="0.25">
      <c r="A137" s="2"/>
      <c r="B137" s="104" t="s">
        <v>281</v>
      </c>
      <c r="C137" s="104"/>
      <c r="D137" s="104"/>
      <c r="E137" s="104"/>
      <c r="F137" s="104"/>
      <c r="G137" s="104"/>
      <c r="H137" s="104"/>
      <c r="I137" s="108">
        <f>ROUND(I136+I135,2)</f>
        <v>10592.66</v>
      </c>
      <c r="J137" s="108"/>
      <c r="K137" s="183" t="s">
        <v>242</v>
      </c>
      <c r="L137" s="184"/>
      <c r="M137" s="184"/>
      <c r="N137" s="184"/>
      <c r="O137" s="184"/>
      <c r="P137" s="184"/>
      <c r="Q137" s="184"/>
      <c r="R137" s="184"/>
      <c r="S137" s="184"/>
      <c r="T137" s="184"/>
    </row>
    <row r="138" spans="1:20" s="1" customFormat="1" x14ac:dyDescent="0.25">
      <c r="A138" s="11"/>
      <c r="B138" s="104" t="s">
        <v>137</v>
      </c>
      <c r="C138" s="104"/>
      <c r="D138" s="104"/>
      <c r="E138" s="104"/>
      <c r="F138" s="104"/>
      <c r="G138" s="104"/>
      <c r="H138" s="104"/>
      <c r="I138" s="104">
        <f>I12</f>
        <v>1</v>
      </c>
      <c r="J138" s="104"/>
    </row>
    <row r="139" spans="1:20" s="1" customFormat="1" x14ac:dyDescent="0.25">
      <c r="A139" s="11"/>
      <c r="B139" s="104" t="s">
        <v>138</v>
      </c>
      <c r="C139" s="104"/>
      <c r="D139" s="104"/>
      <c r="E139" s="104"/>
      <c r="F139" s="104"/>
      <c r="G139" s="104"/>
      <c r="H139" s="104"/>
      <c r="I139" s="105">
        <f>I138*I137</f>
        <v>10592.66</v>
      </c>
      <c r="J139" s="105"/>
    </row>
    <row r="140" spans="1:20" s="1" customFormat="1" x14ac:dyDescent="0.25">
      <c r="A140" s="11"/>
      <c r="B140" s="104" t="s">
        <v>139</v>
      </c>
      <c r="C140" s="104"/>
      <c r="D140" s="104"/>
      <c r="E140" s="104"/>
      <c r="F140" s="104"/>
      <c r="G140" s="104"/>
      <c r="H140" s="104"/>
      <c r="I140" s="105">
        <f>I139*12</f>
        <v>127111.92</v>
      </c>
      <c r="J140" s="105"/>
    </row>
    <row r="141" spans="1:20" x14ac:dyDescent="0.25">
      <c r="A141" s="121" t="s">
        <v>282</v>
      </c>
      <c r="B141" s="122"/>
      <c r="C141" s="122"/>
      <c r="D141" s="122"/>
      <c r="E141" s="122"/>
      <c r="F141" s="122"/>
      <c r="G141" s="122"/>
      <c r="H141" s="122"/>
      <c r="I141" s="122"/>
      <c r="J141" s="122"/>
    </row>
  </sheetData>
  <mergeCells count="304">
    <mergeCell ref="A141:J141"/>
    <mergeCell ref="K137:T137"/>
    <mergeCell ref="I17:J17"/>
    <mergeCell ref="A17:H17"/>
    <mergeCell ref="A16:D16"/>
    <mergeCell ref="E16:H16"/>
    <mergeCell ref="I16:J16"/>
    <mergeCell ref="E13:H13"/>
    <mergeCell ref="A13:D13"/>
    <mergeCell ref="A14:D14"/>
    <mergeCell ref="E14:H14"/>
    <mergeCell ref="I14:J14"/>
    <mergeCell ref="A15:D15"/>
    <mergeCell ref="E15:H15"/>
    <mergeCell ref="I15:J15"/>
    <mergeCell ref="I13:J13"/>
    <mergeCell ref="B21:G21"/>
    <mergeCell ref="I21:J21"/>
    <mergeCell ref="B22:G22"/>
    <mergeCell ref="I22:J22"/>
    <mergeCell ref="B23:G23"/>
    <mergeCell ref="I23:J23"/>
    <mergeCell ref="A18:J18"/>
    <mergeCell ref="B19:G19"/>
    <mergeCell ref="I19:J19"/>
    <mergeCell ref="A6:C6"/>
    <mergeCell ref="D6:E6"/>
    <mergeCell ref="F6:H6"/>
    <mergeCell ref="I6:J6"/>
    <mergeCell ref="D7:E7"/>
    <mergeCell ref="A7:C7"/>
    <mergeCell ref="F7:H7"/>
    <mergeCell ref="I7:J7"/>
    <mergeCell ref="A9:J9"/>
    <mergeCell ref="A8:J8"/>
    <mergeCell ref="A10:J10"/>
    <mergeCell ref="A11:E11"/>
    <mergeCell ref="F11:H11"/>
    <mergeCell ref="I11:J11"/>
    <mergeCell ref="I12:J12"/>
    <mergeCell ref="F12:H12"/>
    <mergeCell ref="A12:E12"/>
    <mergeCell ref="A1:J1"/>
    <mergeCell ref="K1:T1"/>
    <mergeCell ref="A2:J2"/>
    <mergeCell ref="D4:E4"/>
    <mergeCell ref="I4:J4"/>
    <mergeCell ref="F4:H4"/>
    <mergeCell ref="A4:C4"/>
    <mergeCell ref="A5:C5"/>
    <mergeCell ref="D5:E5"/>
    <mergeCell ref="F5:H5"/>
    <mergeCell ref="I5:J5"/>
    <mergeCell ref="A3:J3"/>
    <mergeCell ref="B20:H20"/>
    <mergeCell ref="I20:J20"/>
    <mergeCell ref="B27:G27"/>
    <mergeCell ref="I27:J27"/>
    <mergeCell ref="A28:H28"/>
    <mergeCell ref="I28:J28"/>
    <mergeCell ref="A29:J29"/>
    <mergeCell ref="K29:T29"/>
    <mergeCell ref="B24:G24"/>
    <mergeCell ref="I24:J24"/>
    <mergeCell ref="B25:G25"/>
    <mergeCell ref="I25:J25"/>
    <mergeCell ref="B26:G26"/>
    <mergeCell ref="I26:J26"/>
    <mergeCell ref="Q30:R30"/>
    <mergeCell ref="S30:T30"/>
    <mergeCell ref="I31:J31"/>
    <mergeCell ref="K31:L31"/>
    <mergeCell ref="M31:N31"/>
    <mergeCell ref="O31:P31"/>
    <mergeCell ref="Q31:R31"/>
    <mergeCell ref="S31:T31"/>
    <mergeCell ref="I30:J30"/>
    <mergeCell ref="K30:L30"/>
    <mergeCell ref="M30:N30"/>
    <mergeCell ref="O30:P30"/>
    <mergeCell ref="B32:H32"/>
    <mergeCell ref="I32:J32"/>
    <mergeCell ref="K32:T32"/>
    <mergeCell ref="B33:H33"/>
    <mergeCell ref="I33:J33"/>
    <mergeCell ref="K33:L33"/>
    <mergeCell ref="M33:N33"/>
    <mergeCell ref="O33:P33"/>
    <mergeCell ref="Q33:R33"/>
    <mergeCell ref="S33:T33"/>
    <mergeCell ref="A38:J38"/>
    <mergeCell ref="B39:H39"/>
    <mergeCell ref="I39:J39"/>
    <mergeCell ref="B40:H40"/>
    <mergeCell ref="I40:J40"/>
    <mergeCell ref="B41:H41"/>
    <mergeCell ref="I41:J41"/>
    <mergeCell ref="S34:T34"/>
    <mergeCell ref="B35:H35"/>
    <mergeCell ref="I35:J35"/>
    <mergeCell ref="B36:H36"/>
    <mergeCell ref="I36:J36"/>
    <mergeCell ref="A37:H37"/>
    <mergeCell ref="I37:J37"/>
    <mergeCell ref="B34:H34"/>
    <mergeCell ref="I34:J34"/>
    <mergeCell ref="K34:L34"/>
    <mergeCell ref="M34:N34"/>
    <mergeCell ref="O34:P34"/>
    <mergeCell ref="Q34:R34"/>
    <mergeCell ref="A52:J52"/>
    <mergeCell ref="A53:J53"/>
    <mergeCell ref="K53:T53"/>
    <mergeCell ref="B54:G54"/>
    <mergeCell ref="I54:J54"/>
    <mergeCell ref="B55:G55"/>
    <mergeCell ref="I55:J55"/>
    <mergeCell ref="K55:T55"/>
    <mergeCell ref="B42:H42"/>
    <mergeCell ref="I42:J42"/>
    <mergeCell ref="B43:H43"/>
    <mergeCell ref="I43:J43"/>
    <mergeCell ref="A44:H44"/>
    <mergeCell ref="I44:J44"/>
    <mergeCell ref="B58:G58"/>
    <mergeCell ref="I58:J58"/>
    <mergeCell ref="K58:T58"/>
    <mergeCell ref="B59:G59"/>
    <mergeCell ref="I59:J59"/>
    <mergeCell ref="K59:T59"/>
    <mergeCell ref="B56:G56"/>
    <mergeCell ref="I56:J56"/>
    <mergeCell ref="K56:T56"/>
    <mergeCell ref="B57:G57"/>
    <mergeCell ref="I57:J57"/>
    <mergeCell ref="K57:T57"/>
    <mergeCell ref="B62:G62"/>
    <mergeCell ref="I62:J62"/>
    <mergeCell ref="K62:T62"/>
    <mergeCell ref="A63:G63"/>
    <mergeCell ref="I63:J63"/>
    <mergeCell ref="A64:J64"/>
    <mergeCell ref="B60:G60"/>
    <mergeCell ref="I60:J60"/>
    <mergeCell ref="K60:T60"/>
    <mergeCell ref="B61:G61"/>
    <mergeCell ref="I61:J61"/>
    <mergeCell ref="K61:T61"/>
    <mergeCell ref="B68:G68"/>
    <mergeCell ref="I68:J68"/>
    <mergeCell ref="K68:M68"/>
    <mergeCell ref="B69:H69"/>
    <mergeCell ref="I69:J69"/>
    <mergeCell ref="K69:L69"/>
    <mergeCell ref="A65:J65"/>
    <mergeCell ref="B66:G66"/>
    <mergeCell ref="I66:J66"/>
    <mergeCell ref="B67:G67"/>
    <mergeCell ref="I67:J67"/>
    <mergeCell ref="K67:M67"/>
    <mergeCell ref="P72:T72"/>
    <mergeCell ref="B73:G73"/>
    <mergeCell ref="I73:J73"/>
    <mergeCell ref="B74:G74"/>
    <mergeCell ref="I74:J74"/>
    <mergeCell ref="K74:O74"/>
    <mergeCell ref="P74:T74"/>
    <mergeCell ref="B70:G70"/>
    <mergeCell ref="I70:J70"/>
    <mergeCell ref="A71:H71"/>
    <mergeCell ref="I71:J71"/>
    <mergeCell ref="A72:J72"/>
    <mergeCell ref="K72:O72"/>
    <mergeCell ref="B79:G79"/>
    <mergeCell ref="I79:J79"/>
    <mergeCell ref="K79:O79"/>
    <mergeCell ref="P79:T79"/>
    <mergeCell ref="B80:G80"/>
    <mergeCell ref="I80:J80"/>
    <mergeCell ref="K80:O80"/>
    <mergeCell ref="P80:T80"/>
    <mergeCell ref="B75:G75"/>
    <mergeCell ref="I75:J75"/>
    <mergeCell ref="A76:H76"/>
    <mergeCell ref="I76:J76"/>
    <mergeCell ref="A77:J77"/>
    <mergeCell ref="B78:G78"/>
    <mergeCell ref="I78:J78"/>
    <mergeCell ref="B83:G83"/>
    <mergeCell ref="I83:J83"/>
    <mergeCell ref="K83:T83"/>
    <mergeCell ref="B84:G84"/>
    <mergeCell ref="I84:J84"/>
    <mergeCell ref="K84:O84"/>
    <mergeCell ref="P84:T84"/>
    <mergeCell ref="B81:G81"/>
    <mergeCell ref="I81:J81"/>
    <mergeCell ref="K81:O81"/>
    <mergeCell ref="P81:T81"/>
    <mergeCell ref="B82:G82"/>
    <mergeCell ref="I82:J82"/>
    <mergeCell ref="K82:O82"/>
    <mergeCell ref="P82:T82"/>
    <mergeCell ref="B89:G89"/>
    <mergeCell ref="I89:J89"/>
    <mergeCell ref="B90:G90"/>
    <mergeCell ref="I90:J90"/>
    <mergeCell ref="K90:O90"/>
    <mergeCell ref="P90:T90"/>
    <mergeCell ref="A85:H85"/>
    <mergeCell ref="I85:J85"/>
    <mergeCell ref="A86:J86"/>
    <mergeCell ref="A87:J87"/>
    <mergeCell ref="B88:H88"/>
    <mergeCell ref="I88:J88"/>
    <mergeCell ref="B93:G93"/>
    <mergeCell ref="I93:J93"/>
    <mergeCell ref="K93:O93"/>
    <mergeCell ref="P93:T93"/>
    <mergeCell ref="B94:G94"/>
    <mergeCell ref="I94:J94"/>
    <mergeCell ref="B91:G91"/>
    <mergeCell ref="I91:J91"/>
    <mergeCell ref="K91:O91"/>
    <mergeCell ref="P91:T91"/>
    <mergeCell ref="B92:G92"/>
    <mergeCell ref="I92:J92"/>
    <mergeCell ref="K92:O92"/>
    <mergeCell ref="P92:T92"/>
    <mergeCell ref="B103:H103"/>
    <mergeCell ref="I103:J103"/>
    <mergeCell ref="B104:H104"/>
    <mergeCell ref="I104:J104"/>
    <mergeCell ref="B105:H105"/>
    <mergeCell ref="I105:J105"/>
    <mergeCell ref="B95:G95"/>
    <mergeCell ref="I95:J95"/>
    <mergeCell ref="A96:H96"/>
    <mergeCell ref="I96:J96"/>
    <mergeCell ref="A101:J101"/>
    <mergeCell ref="B102:H102"/>
    <mergeCell ref="I102:J102"/>
    <mergeCell ref="A109:H109"/>
    <mergeCell ref="I109:J109"/>
    <mergeCell ref="A110:J110"/>
    <mergeCell ref="A111:H111"/>
    <mergeCell ref="I111:J111"/>
    <mergeCell ref="A112:J112"/>
    <mergeCell ref="B106:H106"/>
    <mergeCell ref="I106:J106"/>
    <mergeCell ref="B107:H107"/>
    <mergeCell ref="I107:J107"/>
    <mergeCell ref="B108:H108"/>
    <mergeCell ref="I108:J108"/>
    <mergeCell ref="B116:J116"/>
    <mergeCell ref="B117:J117"/>
    <mergeCell ref="A118:A119"/>
    <mergeCell ref="B118:G118"/>
    <mergeCell ref="I118:J118"/>
    <mergeCell ref="B119:G119"/>
    <mergeCell ref="I119:J119"/>
    <mergeCell ref="B113:G113"/>
    <mergeCell ref="I113:J113"/>
    <mergeCell ref="B114:G114"/>
    <mergeCell ref="I114:J114"/>
    <mergeCell ref="B115:G115"/>
    <mergeCell ref="I115:J115"/>
    <mergeCell ref="I132:J132"/>
    <mergeCell ref="A124:H124"/>
    <mergeCell ref="I124:J124"/>
    <mergeCell ref="A125:J125"/>
    <mergeCell ref="A126:J126"/>
    <mergeCell ref="A127:J127"/>
    <mergeCell ref="A128:J128"/>
    <mergeCell ref="B120:J120"/>
    <mergeCell ref="B121:G121"/>
    <mergeCell ref="I121:J121"/>
    <mergeCell ref="B122:J122"/>
    <mergeCell ref="B123:G123"/>
    <mergeCell ref="I123:J123"/>
    <mergeCell ref="B139:H139"/>
    <mergeCell ref="I139:J139"/>
    <mergeCell ref="B140:H140"/>
    <mergeCell ref="I140:J140"/>
    <mergeCell ref="B30:H30"/>
    <mergeCell ref="B31:H31"/>
    <mergeCell ref="B136:H136"/>
    <mergeCell ref="I136:J136"/>
    <mergeCell ref="B137:H137"/>
    <mergeCell ref="I137:J137"/>
    <mergeCell ref="B138:H138"/>
    <mergeCell ref="I138:J138"/>
    <mergeCell ref="B133:H133"/>
    <mergeCell ref="I133:J133"/>
    <mergeCell ref="B134:H134"/>
    <mergeCell ref="I134:J134"/>
    <mergeCell ref="B135:H135"/>
    <mergeCell ref="I135:J135"/>
    <mergeCell ref="A129:J129"/>
    <mergeCell ref="B130:H130"/>
    <mergeCell ref="I130:J130"/>
    <mergeCell ref="B131:H131"/>
    <mergeCell ref="I131:J131"/>
    <mergeCell ref="B132:H132"/>
  </mergeCells>
  <pageMargins left="0.51180555555555496" right="0.51180555555555496" top="0.78749999999999998" bottom="0.78749999999999998" header="0.51180555555555496" footer="0.51180555555555496"/>
  <pageSetup paperSize="9" scale="99" firstPageNumber="0" orientation="portrait" r:id="rId1"/>
  <rowBreaks count="2" manualBreakCount="2">
    <brk id="51" max="9" man="1"/>
    <brk id="100"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8"/>
  <sheetViews>
    <sheetView view="pageBreakPreview" zoomScale="110" zoomScaleNormal="100" zoomScaleSheetLayoutView="110" workbookViewId="0">
      <selection activeCell="B9" sqref="B9:H9"/>
    </sheetView>
  </sheetViews>
  <sheetFormatPr defaultRowHeight="15" x14ac:dyDescent="0.25"/>
  <cols>
    <col min="11" max="11" width="9.140625" style="1" customWidth="1"/>
    <col min="12" max="12" width="9.140625" style="1"/>
    <col min="13" max="13" width="9.140625" style="1" customWidth="1"/>
    <col min="14" max="20" width="9.140625" style="1"/>
  </cols>
  <sheetData>
    <row r="1" spans="1:20" x14ac:dyDescent="0.25">
      <c r="A1" s="153" t="s">
        <v>166</v>
      </c>
      <c r="B1" s="153"/>
      <c r="C1" s="153"/>
      <c r="D1" s="153"/>
      <c r="E1" s="153"/>
      <c r="F1" s="153"/>
      <c r="G1" s="153"/>
      <c r="H1" s="153"/>
      <c r="I1" s="153"/>
      <c r="J1" s="153"/>
      <c r="K1" s="152" t="s">
        <v>1</v>
      </c>
      <c r="L1" s="152"/>
      <c r="M1" s="152"/>
      <c r="N1" s="152"/>
      <c r="O1" s="152"/>
      <c r="P1" s="152"/>
      <c r="Q1" s="152"/>
      <c r="R1" s="152"/>
      <c r="S1" s="152"/>
      <c r="T1" s="152"/>
    </row>
    <row r="2" spans="1:20" x14ac:dyDescent="0.25">
      <c r="A2" s="153" t="s">
        <v>0</v>
      </c>
      <c r="B2" s="153"/>
      <c r="C2" s="153"/>
      <c r="D2" s="153"/>
      <c r="E2" s="153"/>
      <c r="F2" s="153"/>
      <c r="G2" s="153"/>
      <c r="H2" s="153"/>
      <c r="I2" s="153"/>
      <c r="J2" s="153"/>
    </row>
    <row r="3" spans="1:20" x14ac:dyDescent="0.25">
      <c r="A3" s="201" t="s">
        <v>2</v>
      </c>
      <c r="B3" s="201"/>
      <c r="C3" s="202" t="s">
        <v>150</v>
      </c>
      <c r="D3" s="202"/>
      <c r="E3" s="202"/>
      <c r="F3" s="202"/>
      <c r="G3" s="202"/>
      <c r="H3" s="202"/>
      <c r="I3" s="202"/>
      <c r="J3" s="202"/>
    </row>
    <row r="4" spans="1:20" x14ac:dyDescent="0.25">
      <c r="A4" s="201" t="s">
        <v>3</v>
      </c>
      <c r="B4" s="201"/>
      <c r="C4" s="203"/>
      <c r="D4" s="203"/>
      <c r="E4" s="203"/>
      <c r="F4" s="203"/>
      <c r="G4" s="203"/>
      <c r="H4" s="203"/>
      <c r="I4" s="203"/>
      <c r="J4" s="203"/>
    </row>
    <row r="5" spans="1:20" x14ac:dyDescent="0.25">
      <c r="A5" s="201" t="s">
        <v>4</v>
      </c>
      <c r="B5" s="201"/>
      <c r="C5" s="202"/>
      <c r="D5" s="202"/>
      <c r="E5" s="202"/>
      <c r="F5" s="202"/>
      <c r="G5" s="202"/>
      <c r="H5" s="202"/>
      <c r="I5" s="202"/>
      <c r="J5" s="202"/>
    </row>
    <row r="6" spans="1:20" x14ac:dyDescent="0.25">
      <c r="A6" s="62" t="s">
        <v>6</v>
      </c>
      <c r="B6" s="62"/>
      <c r="C6" s="62"/>
      <c r="D6" s="62"/>
      <c r="E6" s="62"/>
      <c r="F6" s="62"/>
      <c r="G6" s="62"/>
      <c r="H6" s="62"/>
      <c r="I6" s="62"/>
      <c r="J6" s="62"/>
    </row>
    <row r="7" spans="1:20" x14ac:dyDescent="0.25">
      <c r="A7" s="21" t="s">
        <v>7</v>
      </c>
      <c r="B7" s="68" t="s">
        <v>8</v>
      </c>
      <c r="C7" s="68"/>
      <c r="D7" s="68"/>
      <c r="E7" s="68"/>
      <c r="F7" s="68"/>
      <c r="G7" s="68"/>
      <c r="H7" s="68"/>
      <c r="I7" s="196">
        <v>42649</v>
      </c>
      <c r="J7" s="196"/>
    </row>
    <row r="8" spans="1:20" x14ac:dyDescent="0.25">
      <c r="A8" s="21" t="s">
        <v>9</v>
      </c>
      <c r="B8" s="68" t="s">
        <v>10</v>
      </c>
      <c r="C8" s="68"/>
      <c r="D8" s="68"/>
      <c r="E8" s="68"/>
      <c r="F8" s="68"/>
      <c r="G8" s="68"/>
      <c r="H8" s="68"/>
      <c r="I8" s="150" t="s">
        <v>11</v>
      </c>
      <c r="J8" s="150"/>
    </row>
    <row r="9" spans="1:20" x14ac:dyDescent="0.25">
      <c r="A9" s="21" t="s">
        <v>12</v>
      </c>
      <c r="B9" s="68" t="s">
        <v>13</v>
      </c>
      <c r="C9" s="68"/>
      <c r="D9" s="68"/>
      <c r="E9" s="68"/>
      <c r="F9" s="68"/>
      <c r="G9" s="68"/>
      <c r="H9" s="68"/>
      <c r="I9" s="150" t="s">
        <v>14</v>
      </c>
      <c r="J9" s="150"/>
    </row>
    <row r="10" spans="1:20" x14ac:dyDescent="0.25">
      <c r="A10" s="21" t="s">
        <v>15</v>
      </c>
      <c r="B10" s="68" t="s">
        <v>16</v>
      </c>
      <c r="C10" s="68"/>
      <c r="D10" s="68"/>
      <c r="E10" s="68"/>
      <c r="F10" s="68"/>
      <c r="G10" s="68"/>
      <c r="H10" s="68"/>
      <c r="I10" s="150">
        <v>12</v>
      </c>
      <c r="J10" s="150"/>
    </row>
    <row r="11" spans="1:20" x14ac:dyDescent="0.25">
      <c r="A11" s="62" t="s">
        <v>17</v>
      </c>
      <c r="B11" s="62"/>
      <c r="C11" s="62"/>
      <c r="D11" s="62"/>
      <c r="E11" s="62"/>
      <c r="F11" s="62"/>
      <c r="G11" s="62"/>
      <c r="H11" s="62"/>
      <c r="I11" s="62"/>
      <c r="J11" s="62"/>
    </row>
    <row r="12" spans="1:20" x14ac:dyDescent="0.25">
      <c r="A12" s="200" t="s">
        <v>18</v>
      </c>
      <c r="B12" s="200"/>
      <c r="C12" s="200"/>
      <c r="D12" s="200" t="s">
        <v>19</v>
      </c>
      <c r="E12" s="200"/>
      <c r="F12" s="200"/>
      <c r="G12" s="200"/>
      <c r="H12" s="200" t="s">
        <v>20</v>
      </c>
      <c r="I12" s="200"/>
      <c r="J12" s="200"/>
    </row>
    <row r="13" spans="1:20" x14ac:dyDescent="0.25">
      <c r="A13" s="150" t="s">
        <v>154</v>
      </c>
      <c r="B13" s="150"/>
      <c r="C13" s="150"/>
      <c r="D13" s="150" t="s">
        <v>167</v>
      </c>
      <c r="E13" s="150"/>
      <c r="F13" s="150"/>
      <c r="G13" s="150"/>
      <c r="H13" s="150">
        <f>'BC e Índices'!K4</f>
        <v>2</v>
      </c>
      <c r="I13" s="150"/>
      <c r="J13" s="150"/>
    </row>
    <row r="14" spans="1:20" x14ac:dyDescent="0.25">
      <c r="A14" s="62" t="s">
        <v>22</v>
      </c>
      <c r="B14" s="62"/>
      <c r="C14" s="62"/>
      <c r="D14" s="62"/>
      <c r="E14" s="62"/>
      <c r="F14" s="62"/>
      <c r="G14" s="62"/>
      <c r="H14" s="62"/>
      <c r="I14" s="62"/>
      <c r="J14" s="62"/>
    </row>
    <row r="15" spans="1:20" x14ac:dyDescent="0.25">
      <c r="A15" s="65" t="s">
        <v>23</v>
      </c>
      <c r="B15" s="65"/>
      <c r="C15" s="65"/>
      <c r="D15" s="65"/>
      <c r="E15" s="65"/>
      <c r="F15" s="65"/>
      <c r="G15" s="65"/>
      <c r="H15" s="65"/>
      <c r="I15" s="65"/>
      <c r="J15" s="65"/>
    </row>
    <row r="16" spans="1:20" x14ac:dyDescent="0.25">
      <c r="A16" s="65" t="s">
        <v>24</v>
      </c>
      <c r="B16" s="65"/>
      <c r="C16" s="65"/>
      <c r="D16" s="65"/>
      <c r="E16" s="65"/>
      <c r="F16" s="65"/>
      <c r="G16" s="65"/>
      <c r="H16" s="65"/>
      <c r="I16" s="65"/>
      <c r="J16" s="65"/>
    </row>
    <row r="17" spans="1:20" x14ac:dyDescent="0.25">
      <c r="A17" s="19">
        <v>1</v>
      </c>
      <c r="B17" s="65" t="s">
        <v>25</v>
      </c>
      <c r="C17" s="65"/>
      <c r="D17" s="65"/>
      <c r="E17" s="65"/>
      <c r="F17" s="65"/>
      <c r="G17" s="65"/>
      <c r="H17" s="65"/>
      <c r="I17" s="197" t="s">
        <v>21</v>
      </c>
      <c r="J17" s="197"/>
    </row>
    <row r="18" spans="1:20" x14ac:dyDescent="0.25">
      <c r="A18" s="21">
        <v>2</v>
      </c>
      <c r="B18" s="68" t="s">
        <v>26</v>
      </c>
      <c r="C18" s="68"/>
      <c r="D18" s="68"/>
      <c r="E18" s="68"/>
      <c r="F18" s="68"/>
      <c r="G18" s="68"/>
      <c r="H18" s="68"/>
      <c r="I18" s="69">
        <f>'BC e Índices'!K6</f>
        <v>1911.79</v>
      </c>
      <c r="J18" s="69"/>
    </row>
    <row r="19" spans="1:20" ht="30.75" customHeight="1" x14ac:dyDescent="0.25">
      <c r="A19" s="3">
        <v>3</v>
      </c>
      <c r="B19" s="198" t="s">
        <v>27</v>
      </c>
      <c r="C19" s="198"/>
      <c r="D19" s="198"/>
      <c r="E19" s="198"/>
      <c r="F19" s="198"/>
      <c r="G19" s="198"/>
      <c r="H19" s="198"/>
      <c r="I19" s="199" t="s">
        <v>154</v>
      </c>
      <c r="J19" s="199"/>
    </row>
    <row r="20" spans="1:20" x14ac:dyDescent="0.25">
      <c r="A20" s="21">
        <v>4</v>
      </c>
      <c r="B20" s="68" t="s">
        <v>28</v>
      </c>
      <c r="C20" s="68"/>
      <c r="D20" s="68"/>
      <c r="E20" s="68"/>
      <c r="F20" s="68"/>
      <c r="G20" s="68"/>
      <c r="H20" s="68"/>
      <c r="I20" s="196">
        <v>42736</v>
      </c>
      <c r="J20" s="196"/>
    </row>
    <row r="21" spans="1:20" x14ac:dyDescent="0.25">
      <c r="A21" s="62" t="s">
        <v>29</v>
      </c>
      <c r="B21" s="62"/>
      <c r="C21" s="62"/>
      <c r="D21" s="62"/>
      <c r="E21" s="62"/>
      <c r="F21" s="62"/>
      <c r="G21" s="62"/>
      <c r="H21" s="62"/>
      <c r="I21" s="62"/>
      <c r="J21" s="62"/>
    </row>
    <row r="22" spans="1:20" x14ac:dyDescent="0.25">
      <c r="A22" s="19">
        <v>1</v>
      </c>
      <c r="B22" s="65" t="s">
        <v>30</v>
      </c>
      <c r="C22" s="65"/>
      <c r="D22" s="65"/>
      <c r="E22" s="65"/>
      <c r="F22" s="65"/>
      <c r="G22" s="65"/>
      <c r="H22" s="19" t="s">
        <v>31</v>
      </c>
      <c r="I22" s="109" t="s">
        <v>32</v>
      </c>
      <c r="J22" s="109"/>
    </row>
    <row r="23" spans="1:20" x14ac:dyDescent="0.25">
      <c r="A23" s="21" t="s">
        <v>7</v>
      </c>
      <c r="B23" s="73" t="s">
        <v>33</v>
      </c>
      <c r="C23" s="74"/>
      <c r="D23" s="74"/>
      <c r="E23" s="74"/>
      <c r="F23" s="74"/>
      <c r="G23" s="74"/>
      <c r="H23" s="75"/>
      <c r="I23" s="112">
        <f>I18</f>
        <v>1911.79</v>
      </c>
      <c r="J23" s="112"/>
      <c r="K23" s="17"/>
    </row>
    <row r="24" spans="1:20" x14ac:dyDescent="0.25">
      <c r="A24" s="21" t="s">
        <v>9</v>
      </c>
      <c r="B24" s="68" t="s">
        <v>151</v>
      </c>
      <c r="C24" s="68"/>
      <c r="D24" s="68"/>
      <c r="E24" s="68"/>
      <c r="F24" s="68"/>
      <c r="G24" s="68"/>
      <c r="H24" s="4">
        <v>0.3</v>
      </c>
      <c r="I24" s="151">
        <f t="shared" ref="I24:I30" si="0">$I$23*H24</f>
        <v>573.53699999999992</v>
      </c>
      <c r="J24" s="151"/>
    </row>
    <row r="25" spans="1:20" x14ac:dyDescent="0.25">
      <c r="A25" s="21" t="s">
        <v>12</v>
      </c>
      <c r="B25" s="68" t="s">
        <v>152</v>
      </c>
      <c r="C25" s="68"/>
      <c r="D25" s="68"/>
      <c r="E25" s="68"/>
      <c r="F25" s="68"/>
      <c r="G25" s="68"/>
      <c r="H25" s="4">
        <v>0</v>
      </c>
      <c r="I25" s="151">
        <f t="shared" si="0"/>
        <v>0</v>
      </c>
      <c r="J25" s="151"/>
    </row>
    <row r="26" spans="1:20" x14ac:dyDescent="0.25">
      <c r="A26" s="21" t="s">
        <v>15</v>
      </c>
      <c r="B26" s="68" t="s">
        <v>34</v>
      </c>
      <c r="C26" s="68"/>
      <c r="D26" s="68"/>
      <c r="E26" s="68"/>
      <c r="F26" s="68"/>
      <c r="G26" s="68"/>
      <c r="H26" s="4">
        <v>0</v>
      </c>
      <c r="I26" s="151">
        <f t="shared" si="0"/>
        <v>0</v>
      </c>
      <c r="J26" s="151"/>
    </row>
    <row r="27" spans="1:20" x14ac:dyDescent="0.25">
      <c r="A27" s="21" t="s">
        <v>35</v>
      </c>
      <c r="B27" s="68" t="s">
        <v>36</v>
      </c>
      <c r="C27" s="68"/>
      <c r="D27" s="68"/>
      <c r="E27" s="68"/>
      <c r="F27" s="68"/>
      <c r="G27" s="68"/>
      <c r="H27" s="4">
        <v>0</v>
      </c>
      <c r="I27" s="151">
        <f t="shared" si="0"/>
        <v>0</v>
      </c>
      <c r="J27" s="151"/>
    </row>
    <row r="28" spans="1:20" x14ac:dyDescent="0.25">
      <c r="A28" s="21" t="s">
        <v>37</v>
      </c>
      <c r="B28" s="68" t="s">
        <v>38</v>
      </c>
      <c r="C28" s="68"/>
      <c r="D28" s="68"/>
      <c r="E28" s="68"/>
      <c r="F28" s="68"/>
      <c r="G28" s="68"/>
      <c r="H28" s="4">
        <v>0</v>
      </c>
      <c r="I28" s="151">
        <f t="shared" si="0"/>
        <v>0</v>
      </c>
      <c r="J28" s="151"/>
    </row>
    <row r="29" spans="1:20" x14ac:dyDescent="0.25">
      <c r="A29" s="21" t="s">
        <v>39</v>
      </c>
      <c r="B29" s="68" t="s">
        <v>40</v>
      </c>
      <c r="C29" s="68"/>
      <c r="D29" s="68"/>
      <c r="E29" s="68"/>
      <c r="F29" s="68"/>
      <c r="G29" s="68"/>
      <c r="H29" s="4">
        <v>0</v>
      </c>
      <c r="I29" s="151">
        <f t="shared" si="0"/>
        <v>0</v>
      </c>
      <c r="J29" s="151"/>
    </row>
    <row r="30" spans="1:20" x14ac:dyDescent="0.25">
      <c r="A30" s="21" t="s">
        <v>41</v>
      </c>
      <c r="B30" s="68" t="s">
        <v>42</v>
      </c>
      <c r="C30" s="68"/>
      <c r="D30" s="68"/>
      <c r="E30" s="68"/>
      <c r="F30" s="68"/>
      <c r="G30" s="68"/>
      <c r="H30" s="4">
        <v>0</v>
      </c>
      <c r="I30" s="151">
        <f t="shared" si="0"/>
        <v>0</v>
      </c>
      <c r="J30" s="151"/>
    </row>
    <row r="31" spans="1:20" x14ac:dyDescent="0.25">
      <c r="A31" s="104" t="s">
        <v>43</v>
      </c>
      <c r="B31" s="104"/>
      <c r="C31" s="104"/>
      <c r="D31" s="104"/>
      <c r="E31" s="104"/>
      <c r="F31" s="104"/>
      <c r="G31" s="104"/>
      <c r="H31" s="104"/>
      <c r="I31" s="110">
        <f>SUM(I23:J30)</f>
        <v>2485.3269999999998</v>
      </c>
      <c r="J31" s="110"/>
    </row>
    <row r="32" spans="1:20" x14ac:dyDescent="0.25">
      <c r="A32" s="62" t="s">
        <v>44</v>
      </c>
      <c r="B32" s="62"/>
      <c r="C32" s="62"/>
      <c r="D32" s="62"/>
      <c r="E32" s="62"/>
      <c r="F32" s="62"/>
      <c r="G32" s="62"/>
      <c r="H32" s="62"/>
      <c r="I32" s="62"/>
      <c r="J32" s="62"/>
      <c r="K32" s="152" t="s">
        <v>45</v>
      </c>
      <c r="L32" s="152"/>
      <c r="M32" s="152"/>
      <c r="N32" s="152"/>
      <c r="O32" s="152"/>
      <c r="P32" s="152"/>
      <c r="Q32" s="152"/>
      <c r="R32" s="152"/>
      <c r="S32" s="152"/>
      <c r="T32" s="152"/>
    </row>
    <row r="33" spans="1:20" x14ac:dyDescent="0.25">
      <c r="A33" s="19">
        <v>2</v>
      </c>
      <c r="B33" s="66" t="s">
        <v>46</v>
      </c>
      <c r="C33" s="67"/>
      <c r="D33" s="67"/>
      <c r="E33" s="67"/>
      <c r="F33" s="67"/>
      <c r="G33" s="67"/>
      <c r="H33" s="106"/>
      <c r="I33" s="109" t="s">
        <v>32</v>
      </c>
      <c r="J33" s="109"/>
      <c r="K33" s="152" t="s">
        <v>47</v>
      </c>
      <c r="L33" s="152"/>
      <c r="M33" s="152" t="s">
        <v>48</v>
      </c>
      <c r="N33" s="152"/>
      <c r="O33" s="152" t="s">
        <v>49</v>
      </c>
      <c r="P33" s="152"/>
      <c r="Q33" s="152" t="s">
        <v>50</v>
      </c>
      <c r="R33" s="152"/>
      <c r="S33" s="152" t="s">
        <v>51</v>
      </c>
      <c r="T33" s="152"/>
    </row>
    <row r="34" spans="1:20" x14ac:dyDescent="0.25">
      <c r="A34" s="21" t="s">
        <v>7</v>
      </c>
      <c r="B34" s="73" t="s">
        <v>52</v>
      </c>
      <c r="C34" s="74"/>
      <c r="D34" s="74"/>
      <c r="E34" s="74"/>
      <c r="F34" s="74"/>
      <c r="G34" s="74"/>
      <c r="H34" s="75"/>
      <c r="I34" s="112">
        <f>IF(S34&lt;0,0,S34)</f>
        <v>40.69</v>
      </c>
      <c r="J34" s="112"/>
      <c r="K34" s="69">
        <f>'BC e Índices'!K8</f>
        <v>3.7</v>
      </c>
      <c r="L34" s="69"/>
      <c r="M34" s="150">
        <v>2</v>
      </c>
      <c r="N34" s="150"/>
      <c r="O34" s="150">
        <v>21</v>
      </c>
      <c r="P34" s="150"/>
      <c r="Q34" s="149">
        <f>I23*0.06</f>
        <v>114.70739999999999</v>
      </c>
      <c r="R34" s="149"/>
      <c r="S34" s="149">
        <f>ROUND(((O34*M34*K34)-Q34),2)</f>
        <v>40.69</v>
      </c>
      <c r="T34" s="149"/>
    </row>
    <row r="35" spans="1:20" x14ac:dyDescent="0.25">
      <c r="A35" s="21" t="s">
        <v>9</v>
      </c>
      <c r="B35" s="68" t="s">
        <v>53</v>
      </c>
      <c r="C35" s="68"/>
      <c r="D35" s="68"/>
      <c r="E35" s="68"/>
      <c r="F35" s="68"/>
      <c r="G35" s="68"/>
      <c r="H35" s="68"/>
      <c r="I35" s="151">
        <f>S37</f>
        <v>249.48</v>
      </c>
      <c r="J35" s="151"/>
      <c r="K35" s="152" t="s">
        <v>54</v>
      </c>
      <c r="L35" s="152"/>
      <c r="M35" s="152"/>
      <c r="N35" s="152"/>
      <c r="O35" s="152"/>
      <c r="P35" s="152"/>
      <c r="Q35" s="152"/>
      <c r="R35" s="152"/>
      <c r="S35" s="152"/>
      <c r="T35" s="152"/>
    </row>
    <row r="36" spans="1:20" x14ac:dyDescent="0.25">
      <c r="A36" s="21" t="s">
        <v>12</v>
      </c>
      <c r="B36" s="68" t="s">
        <v>55</v>
      </c>
      <c r="C36" s="68"/>
      <c r="D36" s="68"/>
      <c r="E36" s="68"/>
      <c r="F36" s="68"/>
      <c r="G36" s="68"/>
      <c r="H36" s="68"/>
      <c r="I36" s="69">
        <f>'BC e Índices'!K10</f>
        <v>0</v>
      </c>
      <c r="J36" s="69"/>
      <c r="K36" s="152" t="s">
        <v>47</v>
      </c>
      <c r="L36" s="152"/>
      <c r="M36" s="152" t="s">
        <v>49</v>
      </c>
      <c r="N36" s="152"/>
      <c r="O36" s="152" t="s">
        <v>50</v>
      </c>
      <c r="P36" s="152"/>
      <c r="Q36" s="152" t="s">
        <v>56</v>
      </c>
      <c r="R36" s="152"/>
      <c r="S36" s="152" t="s">
        <v>57</v>
      </c>
      <c r="T36" s="152"/>
    </row>
    <row r="37" spans="1:20" x14ac:dyDescent="0.25">
      <c r="A37" s="21" t="s">
        <v>15</v>
      </c>
      <c r="B37" s="68" t="s">
        <v>58</v>
      </c>
      <c r="C37" s="68"/>
      <c r="D37" s="68"/>
      <c r="E37" s="68"/>
      <c r="F37" s="68"/>
      <c r="G37" s="68"/>
      <c r="H37" s="68"/>
      <c r="I37" s="69">
        <f>'BC e Índices'!K11</f>
        <v>0</v>
      </c>
      <c r="J37" s="69"/>
      <c r="K37" s="69">
        <f>'BC e Índices'!K9</f>
        <v>12</v>
      </c>
      <c r="L37" s="69"/>
      <c r="M37" s="150">
        <v>21</v>
      </c>
      <c r="N37" s="150"/>
      <c r="O37" s="195">
        <v>0.01</v>
      </c>
      <c r="P37" s="195"/>
      <c r="Q37" s="149">
        <f>M37*K37</f>
        <v>252</v>
      </c>
      <c r="R37" s="149"/>
      <c r="S37" s="149">
        <f>ROUND(Q37-(Q37*O37),2)</f>
        <v>249.48</v>
      </c>
      <c r="T37" s="149"/>
    </row>
    <row r="38" spans="1:20" x14ac:dyDescent="0.25">
      <c r="A38" s="21" t="s">
        <v>35</v>
      </c>
      <c r="B38" s="68" t="s">
        <v>59</v>
      </c>
      <c r="C38" s="68"/>
      <c r="D38" s="68"/>
      <c r="E38" s="68"/>
      <c r="F38" s="68"/>
      <c r="G38" s="68"/>
      <c r="H38" s="68"/>
      <c r="I38" s="69">
        <f>'BC e Índices'!K12</f>
        <v>1.1200000000000001</v>
      </c>
      <c r="J38" s="69"/>
    </row>
    <row r="39" spans="1:20" x14ac:dyDescent="0.25">
      <c r="A39" s="21" t="s">
        <v>37</v>
      </c>
      <c r="B39" s="68" t="s">
        <v>42</v>
      </c>
      <c r="C39" s="68"/>
      <c r="D39" s="68"/>
      <c r="E39" s="68"/>
      <c r="F39" s="68"/>
      <c r="G39" s="68"/>
      <c r="H39" s="68"/>
      <c r="I39" s="69">
        <f>'BC e Índices'!K13</f>
        <v>0</v>
      </c>
      <c r="J39" s="69"/>
    </row>
    <row r="40" spans="1:20" x14ac:dyDescent="0.25">
      <c r="A40" s="104" t="s">
        <v>60</v>
      </c>
      <c r="B40" s="104"/>
      <c r="C40" s="104"/>
      <c r="D40" s="104"/>
      <c r="E40" s="104"/>
      <c r="F40" s="104"/>
      <c r="G40" s="104"/>
      <c r="H40" s="104"/>
      <c r="I40" s="110">
        <f>SUM(I34:J39)</f>
        <v>291.28999999999996</v>
      </c>
      <c r="J40" s="110"/>
    </row>
    <row r="41" spans="1:20" x14ac:dyDescent="0.25">
      <c r="A41" s="62" t="s">
        <v>61</v>
      </c>
      <c r="B41" s="62"/>
      <c r="C41" s="62"/>
      <c r="D41" s="62"/>
      <c r="E41" s="62"/>
      <c r="F41" s="62"/>
      <c r="G41" s="62"/>
      <c r="H41" s="62"/>
      <c r="I41" s="62"/>
      <c r="J41" s="62"/>
    </row>
    <row r="42" spans="1:20" x14ac:dyDescent="0.25">
      <c r="A42" s="19">
        <v>3</v>
      </c>
      <c r="B42" s="65" t="s">
        <v>62</v>
      </c>
      <c r="C42" s="65"/>
      <c r="D42" s="65"/>
      <c r="E42" s="65"/>
      <c r="F42" s="65"/>
      <c r="G42" s="65"/>
      <c r="H42" s="65"/>
      <c r="I42" s="109" t="s">
        <v>32</v>
      </c>
      <c r="J42" s="109"/>
    </row>
    <row r="43" spans="1:20" x14ac:dyDescent="0.25">
      <c r="A43" s="21" t="s">
        <v>7</v>
      </c>
      <c r="B43" s="68" t="s">
        <v>63</v>
      </c>
      <c r="C43" s="68"/>
      <c r="D43" s="68"/>
      <c r="E43" s="68"/>
      <c r="F43" s="68"/>
      <c r="G43" s="68"/>
      <c r="H43" s="68"/>
      <c r="I43" s="69">
        <f>'BC e Índices'!K15</f>
        <v>60</v>
      </c>
      <c r="J43" s="69"/>
    </row>
    <row r="44" spans="1:20" x14ac:dyDescent="0.25">
      <c r="A44" s="21" t="s">
        <v>9</v>
      </c>
      <c r="B44" s="68" t="s">
        <v>64</v>
      </c>
      <c r="C44" s="68"/>
      <c r="D44" s="68"/>
      <c r="E44" s="68"/>
      <c r="F44" s="68"/>
      <c r="G44" s="68"/>
      <c r="H44" s="68"/>
      <c r="I44" s="69">
        <f>'BC e Índices'!K16</f>
        <v>0</v>
      </c>
      <c r="J44" s="69"/>
    </row>
    <row r="45" spans="1:20" x14ac:dyDescent="0.25">
      <c r="A45" s="21" t="s">
        <v>12</v>
      </c>
      <c r="B45" s="68" t="s">
        <v>65</v>
      </c>
      <c r="C45" s="68"/>
      <c r="D45" s="68"/>
      <c r="E45" s="68"/>
      <c r="F45" s="68"/>
      <c r="G45" s="68"/>
      <c r="H45" s="68"/>
      <c r="I45" s="69">
        <f>'BC e Índices'!K17</f>
        <v>0</v>
      </c>
      <c r="J45" s="69"/>
    </row>
    <row r="46" spans="1:20" x14ac:dyDescent="0.25">
      <c r="A46" s="21" t="s">
        <v>15</v>
      </c>
      <c r="B46" s="68" t="s">
        <v>66</v>
      </c>
      <c r="C46" s="68"/>
      <c r="D46" s="68"/>
      <c r="E46" s="68"/>
      <c r="F46" s="68"/>
      <c r="G46" s="68"/>
      <c r="H46" s="68"/>
      <c r="I46" s="69">
        <f>'BC e Índices'!K18</f>
        <v>100</v>
      </c>
      <c r="J46" s="69"/>
    </row>
    <row r="47" spans="1:20" x14ac:dyDescent="0.25">
      <c r="A47" s="104" t="s">
        <v>67</v>
      </c>
      <c r="B47" s="104"/>
      <c r="C47" s="104"/>
      <c r="D47" s="104"/>
      <c r="E47" s="104"/>
      <c r="F47" s="104"/>
      <c r="G47" s="104"/>
      <c r="H47" s="104"/>
      <c r="I47" s="110">
        <f>SUM(I43:J46)</f>
        <v>160</v>
      </c>
      <c r="J47" s="110"/>
    </row>
    <row r="50" spans="1:20" s="1" customFormat="1" x14ac:dyDescent="0.25">
      <c r="A50" s="62" t="s">
        <v>68</v>
      </c>
      <c r="B50" s="62"/>
      <c r="C50" s="62"/>
      <c r="D50" s="62"/>
      <c r="E50" s="62"/>
      <c r="F50" s="62"/>
      <c r="G50" s="62"/>
      <c r="H50" s="62"/>
      <c r="I50" s="62"/>
      <c r="J50" s="62"/>
    </row>
    <row r="51" spans="1:20" s="1" customFormat="1" x14ac:dyDescent="0.25">
      <c r="A51" s="62" t="s">
        <v>69</v>
      </c>
      <c r="B51" s="62"/>
      <c r="C51" s="62"/>
      <c r="D51" s="62"/>
      <c r="E51" s="62"/>
      <c r="F51" s="62"/>
      <c r="G51" s="62"/>
      <c r="H51" s="62"/>
      <c r="I51" s="62"/>
      <c r="J51" s="62"/>
      <c r="K51" s="145" t="s">
        <v>170</v>
      </c>
      <c r="L51" s="146"/>
      <c r="M51" s="146"/>
      <c r="N51" s="146"/>
      <c r="O51" s="146"/>
      <c r="P51" s="146"/>
      <c r="Q51" s="146"/>
      <c r="R51" s="146"/>
      <c r="S51" s="146"/>
      <c r="T51" s="146"/>
    </row>
    <row r="52" spans="1:20" s="1" customFormat="1" x14ac:dyDescent="0.25">
      <c r="A52" s="19" t="s">
        <v>70</v>
      </c>
      <c r="B52" s="65" t="s">
        <v>71</v>
      </c>
      <c r="C52" s="65"/>
      <c r="D52" s="65"/>
      <c r="E52" s="65"/>
      <c r="F52" s="65"/>
      <c r="G52" s="65"/>
      <c r="H52" s="19" t="s">
        <v>31</v>
      </c>
      <c r="I52" s="109" t="s">
        <v>32</v>
      </c>
      <c r="J52" s="109"/>
    </row>
    <row r="53" spans="1:20" s="1" customFormat="1" x14ac:dyDescent="0.25">
      <c r="A53" s="21" t="s">
        <v>7</v>
      </c>
      <c r="B53" s="68" t="s">
        <v>72</v>
      </c>
      <c r="C53" s="68"/>
      <c r="D53" s="68"/>
      <c r="E53" s="68"/>
      <c r="F53" s="68"/>
      <c r="G53" s="68"/>
      <c r="H53" s="5">
        <f>'BC e Índices'!K22</f>
        <v>0.2</v>
      </c>
      <c r="I53" s="112">
        <f t="shared" ref="I53:I60" si="1">ROUND(H53*$I$31,2)</f>
        <v>497.07</v>
      </c>
      <c r="J53" s="112"/>
      <c r="K53" s="147" t="s">
        <v>169</v>
      </c>
      <c r="L53" s="148"/>
      <c r="M53" s="148"/>
      <c r="N53" s="148"/>
      <c r="O53" s="148"/>
      <c r="P53" s="148"/>
      <c r="Q53" s="148"/>
      <c r="R53" s="148"/>
      <c r="S53" s="148"/>
      <c r="T53" s="148"/>
    </row>
    <row r="54" spans="1:20" s="1" customFormat="1" x14ac:dyDescent="0.25">
      <c r="A54" s="21" t="s">
        <v>9</v>
      </c>
      <c r="B54" s="68" t="s">
        <v>73</v>
      </c>
      <c r="C54" s="68"/>
      <c r="D54" s="68"/>
      <c r="E54" s="68"/>
      <c r="F54" s="68"/>
      <c r="G54" s="68"/>
      <c r="H54" s="5">
        <f>'BC e Índices'!K23</f>
        <v>1.4999999999999999E-2</v>
      </c>
      <c r="I54" s="112">
        <f t="shared" si="1"/>
        <v>37.28</v>
      </c>
      <c r="J54" s="112"/>
      <c r="K54" s="136" t="s">
        <v>172</v>
      </c>
      <c r="L54" s="137"/>
      <c r="M54" s="137"/>
      <c r="N54" s="137"/>
      <c r="O54" s="137"/>
      <c r="P54" s="137"/>
      <c r="Q54" s="137"/>
      <c r="R54" s="137"/>
      <c r="S54" s="137"/>
      <c r="T54" s="137"/>
    </row>
    <row r="55" spans="1:20" s="1" customFormat="1" x14ac:dyDescent="0.25">
      <c r="A55" s="21" t="s">
        <v>12</v>
      </c>
      <c r="B55" s="68" t="s">
        <v>74</v>
      </c>
      <c r="C55" s="68"/>
      <c r="D55" s="68"/>
      <c r="E55" s="68"/>
      <c r="F55" s="68"/>
      <c r="G55" s="68"/>
      <c r="H55" s="5">
        <f>'BC e Índices'!K24</f>
        <v>0.01</v>
      </c>
      <c r="I55" s="112">
        <f t="shared" si="1"/>
        <v>24.85</v>
      </c>
      <c r="J55" s="194"/>
      <c r="K55" s="136" t="s">
        <v>173</v>
      </c>
      <c r="L55" s="137"/>
      <c r="M55" s="137"/>
      <c r="N55" s="137"/>
      <c r="O55" s="137"/>
      <c r="P55" s="137"/>
      <c r="Q55" s="137"/>
      <c r="R55" s="137"/>
      <c r="S55" s="137"/>
      <c r="T55" s="137"/>
    </row>
    <row r="56" spans="1:20" s="1" customFormat="1" x14ac:dyDescent="0.25">
      <c r="A56" s="21" t="s">
        <v>15</v>
      </c>
      <c r="B56" s="68" t="s">
        <v>75</v>
      </c>
      <c r="C56" s="68"/>
      <c r="D56" s="68"/>
      <c r="E56" s="68"/>
      <c r="F56" s="68"/>
      <c r="G56" s="68"/>
      <c r="H56" s="5">
        <f>'BC e Índices'!K25</f>
        <v>2E-3</v>
      </c>
      <c r="I56" s="112">
        <f t="shared" si="1"/>
        <v>4.97</v>
      </c>
      <c r="J56" s="194"/>
      <c r="K56" s="136" t="s">
        <v>174</v>
      </c>
      <c r="L56" s="137"/>
      <c r="M56" s="137"/>
      <c r="N56" s="137"/>
      <c r="O56" s="137"/>
      <c r="P56" s="137"/>
      <c r="Q56" s="137"/>
      <c r="R56" s="137"/>
      <c r="S56" s="137"/>
      <c r="T56" s="137"/>
    </row>
    <row r="57" spans="1:20" s="1" customFormat="1" x14ac:dyDescent="0.25">
      <c r="A57" s="21" t="s">
        <v>35</v>
      </c>
      <c r="B57" s="68" t="s">
        <v>76</v>
      </c>
      <c r="C57" s="68"/>
      <c r="D57" s="68"/>
      <c r="E57" s="68"/>
      <c r="F57" s="68"/>
      <c r="G57" s="68"/>
      <c r="H57" s="5">
        <f>'BC e Índices'!K26</f>
        <v>2.5000000000000001E-2</v>
      </c>
      <c r="I57" s="112">
        <f t="shared" si="1"/>
        <v>62.13</v>
      </c>
      <c r="J57" s="194"/>
      <c r="K57" s="136" t="s">
        <v>175</v>
      </c>
      <c r="L57" s="137"/>
      <c r="M57" s="137"/>
      <c r="N57" s="137"/>
      <c r="O57" s="137"/>
      <c r="P57" s="137"/>
      <c r="Q57" s="137"/>
      <c r="R57" s="137"/>
      <c r="S57" s="137"/>
      <c r="T57" s="137"/>
    </row>
    <row r="58" spans="1:20" s="1" customFormat="1" x14ac:dyDescent="0.25">
      <c r="A58" s="21" t="s">
        <v>37</v>
      </c>
      <c r="B58" s="68" t="s">
        <v>77</v>
      </c>
      <c r="C58" s="68"/>
      <c r="D58" s="68"/>
      <c r="E58" s="68"/>
      <c r="F58" s="68"/>
      <c r="G58" s="68"/>
      <c r="H58" s="5">
        <f>'BC e Índices'!K27</f>
        <v>0.08</v>
      </c>
      <c r="I58" s="112">
        <f t="shared" si="1"/>
        <v>198.83</v>
      </c>
      <c r="J58" s="194"/>
      <c r="K58" s="136" t="s">
        <v>171</v>
      </c>
      <c r="L58" s="137"/>
      <c r="M58" s="137"/>
      <c r="N58" s="137"/>
      <c r="O58" s="137"/>
      <c r="P58" s="137"/>
      <c r="Q58" s="137"/>
      <c r="R58" s="137"/>
      <c r="S58" s="137"/>
      <c r="T58" s="137"/>
    </row>
    <row r="59" spans="1:20" s="1" customFormat="1" ht="17.25" x14ac:dyDescent="0.25">
      <c r="A59" s="21" t="s">
        <v>39</v>
      </c>
      <c r="B59" s="68" t="s">
        <v>178</v>
      </c>
      <c r="C59" s="68"/>
      <c r="D59" s="68"/>
      <c r="E59" s="68"/>
      <c r="F59" s="68"/>
      <c r="G59" s="68"/>
      <c r="H59" s="5">
        <f>'BC e Índices'!K28</f>
        <v>0.03</v>
      </c>
      <c r="I59" s="112">
        <f t="shared" si="1"/>
        <v>74.56</v>
      </c>
      <c r="J59" s="194"/>
      <c r="K59" s="136" t="s">
        <v>177</v>
      </c>
      <c r="L59" s="137"/>
      <c r="M59" s="137"/>
      <c r="N59" s="137"/>
      <c r="O59" s="137"/>
      <c r="P59" s="137"/>
      <c r="Q59" s="137"/>
      <c r="R59" s="137"/>
      <c r="S59" s="137"/>
      <c r="T59" s="137"/>
    </row>
    <row r="60" spans="1:20" s="1" customFormat="1" x14ac:dyDescent="0.25">
      <c r="A60" s="21" t="s">
        <v>41</v>
      </c>
      <c r="B60" s="68" t="s">
        <v>78</v>
      </c>
      <c r="C60" s="68"/>
      <c r="D60" s="68"/>
      <c r="E60" s="68"/>
      <c r="F60" s="68"/>
      <c r="G60" s="68"/>
      <c r="H60" s="5">
        <f>'BC e Índices'!K29</f>
        <v>6.0000000000000001E-3</v>
      </c>
      <c r="I60" s="112">
        <f t="shared" si="1"/>
        <v>14.91</v>
      </c>
      <c r="J60" s="194"/>
      <c r="K60" s="136" t="s">
        <v>176</v>
      </c>
      <c r="L60" s="137"/>
      <c r="M60" s="137"/>
      <c r="N60" s="137"/>
      <c r="O60" s="137"/>
      <c r="P60" s="137"/>
      <c r="Q60" s="137"/>
      <c r="R60" s="137"/>
      <c r="S60" s="137"/>
      <c r="T60" s="137"/>
    </row>
    <row r="61" spans="1:20" s="1" customFormat="1" x14ac:dyDescent="0.25">
      <c r="A61" s="104" t="s">
        <v>79</v>
      </c>
      <c r="B61" s="104"/>
      <c r="C61" s="104"/>
      <c r="D61" s="104"/>
      <c r="E61" s="104"/>
      <c r="F61" s="104"/>
      <c r="G61" s="104"/>
      <c r="H61" s="6">
        <f>SUM(H53:H60)</f>
        <v>0.3680000000000001</v>
      </c>
      <c r="I61" s="143">
        <f>SUM(I53:J60)</f>
        <v>914.6</v>
      </c>
      <c r="J61" s="144"/>
      <c r="K61" s="22"/>
      <c r="L61" s="22"/>
      <c r="M61" s="22"/>
      <c r="N61" s="22"/>
      <c r="O61" s="22"/>
      <c r="P61" s="22"/>
    </row>
    <row r="62" spans="1:20" s="24" customFormat="1" ht="26.25" customHeight="1" x14ac:dyDescent="0.25">
      <c r="A62" s="121" t="s">
        <v>179</v>
      </c>
      <c r="B62" s="122"/>
      <c r="C62" s="122"/>
      <c r="D62" s="122"/>
      <c r="E62" s="122"/>
      <c r="F62" s="122"/>
      <c r="G62" s="122"/>
      <c r="H62" s="122"/>
      <c r="I62" s="122"/>
      <c r="J62" s="122"/>
      <c r="K62" s="23"/>
      <c r="L62" s="23"/>
      <c r="M62" s="23"/>
      <c r="N62" s="23"/>
      <c r="O62" s="23"/>
      <c r="P62" s="23"/>
    </row>
    <row r="63" spans="1:20" s="1" customFormat="1" x14ac:dyDescent="0.25">
      <c r="A63" s="62" t="s">
        <v>189</v>
      </c>
      <c r="B63" s="62"/>
      <c r="C63" s="62"/>
      <c r="D63" s="62"/>
      <c r="E63" s="62"/>
      <c r="F63" s="62"/>
      <c r="G63" s="62"/>
      <c r="H63" s="62"/>
      <c r="I63" s="62"/>
      <c r="J63" s="62"/>
    </row>
    <row r="64" spans="1:20" s="1" customFormat="1" x14ac:dyDescent="0.25">
      <c r="A64" s="20" t="s">
        <v>80</v>
      </c>
      <c r="B64" s="138" t="s">
        <v>140</v>
      </c>
      <c r="C64" s="139"/>
      <c r="D64" s="139"/>
      <c r="E64" s="139"/>
      <c r="F64" s="139"/>
      <c r="G64" s="140"/>
      <c r="H64" s="20" t="s">
        <v>31</v>
      </c>
      <c r="I64" s="123" t="s">
        <v>32</v>
      </c>
      <c r="J64" s="123"/>
    </row>
    <row r="65" spans="1:20" x14ac:dyDescent="0.25">
      <c r="A65" s="12" t="s">
        <v>7</v>
      </c>
      <c r="B65" s="76" t="s">
        <v>81</v>
      </c>
      <c r="C65" s="77"/>
      <c r="D65" s="77"/>
      <c r="E65" s="77"/>
      <c r="F65" s="77"/>
      <c r="G65" s="78"/>
      <c r="H65" s="26">
        <f>'BC e Índices'!K32</f>
        <v>8.3299999999999999E-2</v>
      </c>
      <c r="I65" s="114">
        <f>ROUND(I31*H65,2)</f>
        <v>207.03</v>
      </c>
      <c r="J65" s="114"/>
      <c r="K65" s="141" t="s">
        <v>180</v>
      </c>
      <c r="L65" s="142"/>
      <c r="M65" s="142"/>
    </row>
    <row r="66" spans="1:20" x14ac:dyDescent="0.25">
      <c r="A66" s="12" t="s">
        <v>9</v>
      </c>
      <c r="B66" s="76" t="s">
        <v>141</v>
      </c>
      <c r="C66" s="77"/>
      <c r="D66" s="77"/>
      <c r="E66" s="77"/>
      <c r="F66" s="77"/>
      <c r="G66" s="78"/>
      <c r="H66" s="26">
        <f>'BC e Índices'!K33</f>
        <v>2.7799999999999998E-2</v>
      </c>
      <c r="I66" s="132">
        <f>ROUND(I31*H66,2)</f>
        <v>69.09</v>
      </c>
      <c r="J66" s="133"/>
      <c r="K66" s="134" t="s">
        <v>181</v>
      </c>
      <c r="L66" s="135"/>
      <c r="M66" s="135"/>
    </row>
    <row r="67" spans="1:20" x14ac:dyDescent="0.25">
      <c r="A67" s="12"/>
      <c r="B67" s="120" t="s">
        <v>82</v>
      </c>
      <c r="C67" s="120"/>
      <c r="D67" s="120"/>
      <c r="E67" s="120"/>
      <c r="F67" s="120"/>
      <c r="G67" s="120"/>
      <c r="H67" s="120"/>
      <c r="I67" s="118">
        <f>SUM(I65:J66)</f>
        <v>276.12</v>
      </c>
      <c r="J67" s="118"/>
      <c r="K67" s="136"/>
      <c r="L67" s="137"/>
    </row>
    <row r="68" spans="1:20" ht="15" customHeight="1" x14ac:dyDescent="0.25">
      <c r="A68" s="13" t="s">
        <v>12</v>
      </c>
      <c r="B68" s="128" t="s">
        <v>142</v>
      </c>
      <c r="C68" s="129"/>
      <c r="D68" s="129"/>
      <c r="E68" s="129"/>
      <c r="F68" s="129"/>
      <c r="G68" s="130"/>
      <c r="H68" s="25">
        <f>ROUND(I68/I31,4)</f>
        <v>4.0899999999999999E-2</v>
      </c>
      <c r="I68" s="131">
        <f>ROUND(H61*I67,2)</f>
        <v>101.61</v>
      </c>
      <c r="J68" s="131"/>
      <c r="K68" s="7"/>
    </row>
    <row r="69" spans="1:20" x14ac:dyDescent="0.25">
      <c r="A69" s="120" t="s">
        <v>83</v>
      </c>
      <c r="B69" s="120"/>
      <c r="C69" s="120"/>
      <c r="D69" s="120"/>
      <c r="E69" s="120"/>
      <c r="F69" s="120"/>
      <c r="G69" s="120"/>
      <c r="H69" s="120"/>
      <c r="I69" s="118">
        <f>I67+I68</f>
        <v>377.73</v>
      </c>
      <c r="J69" s="118"/>
    </row>
    <row r="70" spans="1:20" x14ac:dyDescent="0.25">
      <c r="A70" s="62" t="s">
        <v>143</v>
      </c>
      <c r="B70" s="62"/>
      <c r="C70" s="62"/>
      <c r="D70" s="62"/>
      <c r="E70" s="62"/>
      <c r="F70" s="62"/>
      <c r="G70" s="62"/>
      <c r="H70" s="62"/>
      <c r="I70" s="62"/>
      <c r="J70" s="62"/>
      <c r="K70" s="127" t="s">
        <v>190</v>
      </c>
      <c r="L70" s="127"/>
      <c r="M70" s="127"/>
      <c r="N70" s="127"/>
      <c r="O70" s="127"/>
      <c r="P70" s="127" t="s">
        <v>191</v>
      </c>
      <c r="Q70" s="127"/>
      <c r="R70" s="127"/>
      <c r="S70" s="127"/>
      <c r="T70" s="127"/>
    </row>
    <row r="71" spans="1:20" x14ac:dyDescent="0.25">
      <c r="A71" s="20" t="s">
        <v>84</v>
      </c>
      <c r="B71" s="63" t="s">
        <v>85</v>
      </c>
      <c r="C71" s="63"/>
      <c r="D71" s="63"/>
      <c r="E71" s="63"/>
      <c r="F71" s="63"/>
      <c r="G71" s="63"/>
      <c r="H71" s="20" t="s">
        <v>31</v>
      </c>
      <c r="I71" s="123" t="s">
        <v>32</v>
      </c>
      <c r="J71" s="123"/>
    </row>
    <row r="72" spans="1:20" x14ac:dyDescent="0.25">
      <c r="A72" s="12" t="s">
        <v>7</v>
      </c>
      <c r="B72" s="79" t="s">
        <v>85</v>
      </c>
      <c r="C72" s="79"/>
      <c r="D72" s="79"/>
      <c r="E72" s="79"/>
      <c r="F72" s="79"/>
      <c r="G72" s="79"/>
      <c r="H72" s="27">
        <f>'BC e Índices'!K36</f>
        <v>2.9999999999999997E-4</v>
      </c>
      <c r="I72" s="114">
        <f>ROUND(I31*H72,2)</f>
        <v>0.75</v>
      </c>
      <c r="J72" s="114"/>
      <c r="K72" s="119" t="s">
        <v>192</v>
      </c>
      <c r="L72" s="119"/>
      <c r="M72" s="119"/>
      <c r="N72" s="119"/>
      <c r="O72" s="119"/>
      <c r="P72" s="119" t="s">
        <v>193</v>
      </c>
      <c r="Q72" s="119"/>
      <c r="R72" s="119"/>
      <c r="S72" s="119"/>
      <c r="T72" s="119"/>
    </row>
    <row r="73" spans="1:20" x14ac:dyDescent="0.25">
      <c r="A73" s="12" t="s">
        <v>9</v>
      </c>
      <c r="B73" s="76" t="s">
        <v>144</v>
      </c>
      <c r="C73" s="77"/>
      <c r="D73" s="77"/>
      <c r="E73" s="77"/>
      <c r="F73" s="77"/>
      <c r="G73" s="77"/>
      <c r="H73" s="14">
        <f>ROUND(H61*H72,4)</f>
        <v>1E-4</v>
      </c>
      <c r="I73" s="114">
        <f>ROUND(I31*H73,2)</f>
        <v>0.25</v>
      </c>
      <c r="J73" s="114"/>
    </row>
    <row r="74" spans="1:20" x14ac:dyDescent="0.25">
      <c r="A74" s="120" t="s">
        <v>86</v>
      </c>
      <c r="B74" s="120"/>
      <c r="C74" s="120"/>
      <c r="D74" s="120"/>
      <c r="E74" s="120"/>
      <c r="F74" s="120"/>
      <c r="G74" s="120"/>
      <c r="H74" s="120"/>
      <c r="I74" s="118">
        <f>SUM(I72:J73)</f>
        <v>1</v>
      </c>
      <c r="J74" s="118"/>
    </row>
    <row r="75" spans="1:20" x14ac:dyDescent="0.25">
      <c r="A75" s="62" t="s">
        <v>87</v>
      </c>
      <c r="B75" s="62"/>
      <c r="C75" s="62"/>
      <c r="D75" s="62"/>
      <c r="E75" s="62"/>
      <c r="F75" s="62"/>
      <c r="G75" s="62"/>
      <c r="H75" s="62"/>
      <c r="I75" s="62"/>
      <c r="J75" s="62"/>
      <c r="M75" s="8"/>
    </row>
    <row r="76" spans="1:20" x14ac:dyDescent="0.25">
      <c r="A76" s="20" t="s">
        <v>88</v>
      </c>
      <c r="B76" s="63" t="s">
        <v>89</v>
      </c>
      <c r="C76" s="63"/>
      <c r="D76" s="63"/>
      <c r="E76" s="63"/>
      <c r="F76" s="63"/>
      <c r="G76" s="63"/>
      <c r="H76" s="20" t="s">
        <v>31</v>
      </c>
      <c r="I76" s="123" t="s">
        <v>32</v>
      </c>
      <c r="J76" s="123"/>
    </row>
    <row r="77" spans="1:20" x14ac:dyDescent="0.25">
      <c r="A77" s="12" t="s">
        <v>7</v>
      </c>
      <c r="B77" s="79" t="s">
        <v>90</v>
      </c>
      <c r="C77" s="79"/>
      <c r="D77" s="79"/>
      <c r="E77" s="79"/>
      <c r="F77" s="79"/>
      <c r="G77" s="79"/>
      <c r="H77" s="28">
        <f>'BC e Índices'!K39</f>
        <v>4.5999999999999999E-3</v>
      </c>
      <c r="I77" s="114">
        <f t="shared" ref="I77:I82" si="2">ROUND($I$31*H77,2)</f>
        <v>11.43</v>
      </c>
      <c r="J77" s="124"/>
      <c r="K77" s="119" t="s">
        <v>194</v>
      </c>
      <c r="L77" s="119"/>
      <c r="M77" s="119"/>
      <c r="N77" s="119"/>
      <c r="O77" s="119"/>
      <c r="P77" s="119" t="s">
        <v>195</v>
      </c>
      <c r="Q77" s="119"/>
      <c r="R77" s="119"/>
      <c r="S77" s="119"/>
      <c r="T77" s="119"/>
    </row>
    <row r="78" spans="1:20" x14ac:dyDescent="0.25">
      <c r="A78" s="12" t="s">
        <v>9</v>
      </c>
      <c r="B78" s="79" t="s">
        <v>91</v>
      </c>
      <c r="C78" s="79"/>
      <c r="D78" s="79"/>
      <c r="E78" s="79"/>
      <c r="F78" s="79"/>
      <c r="G78" s="79"/>
      <c r="H78" s="28">
        <f>'BC e Índices'!K40</f>
        <v>4.0000000000000002E-4</v>
      </c>
      <c r="I78" s="114">
        <f t="shared" si="2"/>
        <v>0.99</v>
      </c>
      <c r="J78" s="114"/>
      <c r="K78" s="119"/>
      <c r="L78" s="119"/>
      <c r="M78" s="119"/>
      <c r="N78" s="119"/>
      <c r="O78" s="119"/>
      <c r="P78" s="119" t="s">
        <v>196</v>
      </c>
      <c r="Q78" s="119"/>
      <c r="R78" s="119"/>
      <c r="S78" s="119"/>
      <c r="T78" s="119"/>
    </row>
    <row r="79" spans="1:20" x14ac:dyDescent="0.25">
      <c r="A79" s="12" t="s">
        <v>12</v>
      </c>
      <c r="B79" s="79" t="s">
        <v>92</v>
      </c>
      <c r="C79" s="79"/>
      <c r="D79" s="79"/>
      <c r="E79" s="79"/>
      <c r="F79" s="79"/>
      <c r="G79" s="79"/>
      <c r="H79" s="28">
        <f>'BC e Índices'!K41</f>
        <v>2.1499999999999998E-2</v>
      </c>
      <c r="I79" s="114">
        <f t="shared" si="2"/>
        <v>53.43</v>
      </c>
      <c r="J79" s="124"/>
      <c r="K79" s="119"/>
      <c r="L79" s="119"/>
      <c r="M79" s="119"/>
      <c r="N79" s="119"/>
      <c r="O79" s="119"/>
      <c r="P79" s="119" t="s">
        <v>197</v>
      </c>
      <c r="Q79" s="119"/>
      <c r="R79" s="119"/>
      <c r="S79" s="119"/>
      <c r="T79" s="119"/>
    </row>
    <row r="80" spans="1:20" ht="17.25" x14ac:dyDescent="0.25">
      <c r="A80" s="12" t="s">
        <v>15</v>
      </c>
      <c r="B80" s="79" t="s">
        <v>205</v>
      </c>
      <c r="C80" s="79"/>
      <c r="D80" s="79"/>
      <c r="E80" s="79"/>
      <c r="F80" s="79"/>
      <c r="G80" s="79"/>
      <c r="H80" s="28">
        <f>'BC e Índices'!K42</f>
        <v>1.9400000000000001E-2</v>
      </c>
      <c r="I80" s="114">
        <f t="shared" si="2"/>
        <v>48.22</v>
      </c>
      <c r="J80" s="114"/>
      <c r="K80" s="126" t="s">
        <v>198</v>
      </c>
      <c r="L80" s="126"/>
      <c r="M80" s="126"/>
      <c r="N80" s="126"/>
      <c r="O80" s="126"/>
      <c r="P80" s="126" t="s">
        <v>199</v>
      </c>
      <c r="Q80" s="126"/>
      <c r="R80" s="126"/>
      <c r="S80" s="126"/>
      <c r="T80" s="126"/>
    </row>
    <row r="81" spans="1:20" x14ac:dyDescent="0.25">
      <c r="A81" s="12" t="s">
        <v>35</v>
      </c>
      <c r="B81" s="76" t="s">
        <v>145</v>
      </c>
      <c r="C81" s="77"/>
      <c r="D81" s="77"/>
      <c r="E81" s="77"/>
      <c r="F81" s="77"/>
      <c r="G81" s="78"/>
      <c r="H81" s="14">
        <f>ROUND(H61*H80,4)</f>
        <v>7.1000000000000004E-3</v>
      </c>
      <c r="I81" s="114">
        <f t="shared" si="2"/>
        <v>17.649999999999999</v>
      </c>
      <c r="J81" s="114"/>
      <c r="K81" s="125"/>
      <c r="L81" s="125"/>
      <c r="M81" s="125"/>
      <c r="N81" s="125"/>
      <c r="O81" s="125"/>
      <c r="P81" s="125"/>
      <c r="Q81" s="125"/>
      <c r="R81" s="125"/>
      <c r="S81" s="125"/>
      <c r="T81" s="125"/>
    </row>
    <row r="82" spans="1:20" x14ac:dyDescent="0.25">
      <c r="A82" s="12" t="s">
        <v>37</v>
      </c>
      <c r="B82" s="79" t="s">
        <v>94</v>
      </c>
      <c r="C82" s="79"/>
      <c r="D82" s="79"/>
      <c r="E82" s="79"/>
      <c r="F82" s="79"/>
      <c r="G82" s="79"/>
      <c r="H82" s="28">
        <f>'BC e Índices'!K43</f>
        <v>2.1499999999999998E-2</v>
      </c>
      <c r="I82" s="114">
        <f t="shared" si="2"/>
        <v>53.43</v>
      </c>
      <c r="J82" s="114"/>
      <c r="K82" s="119"/>
      <c r="L82" s="119"/>
      <c r="M82" s="119"/>
      <c r="N82" s="119"/>
      <c r="O82" s="119"/>
      <c r="P82" s="119" t="s">
        <v>197</v>
      </c>
      <c r="Q82" s="119"/>
      <c r="R82" s="119"/>
      <c r="S82" s="119"/>
      <c r="T82" s="119"/>
    </row>
    <row r="83" spans="1:20" x14ac:dyDescent="0.25">
      <c r="A83" s="120" t="s">
        <v>95</v>
      </c>
      <c r="B83" s="120"/>
      <c r="C83" s="120"/>
      <c r="D83" s="120"/>
      <c r="E83" s="120"/>
      <c r="F83" s="120"/>
      <c r="G83" s="120"/>
      <c r="H83" s="120"/>
      <c r="I83" s="118">
        <f>SUM(I77:J82)</f>
        <v>185.15</v>
      </c>
      <c r="J83" s="118"/>
    </row>
    <row r="84" spans="1:20" x14ac:dyDescent="0.25">
      <c r="A84" s="121" t="s">
        <v>206</v>
      </c>
      <c r="B84" s="122"/>
      <c r="C84" s="122"/>
      <c r="D84" s="122"/>
      <c r="E84" s="122"/>
      <c r="F84" s="122"/>
      <c r="G84" s="122"/>
      <c r="H84" s="122"/>
      <c r="I84" s="122"/>
      <c r="J84" s="122"/>
    </row>
    <row r="85" spans="1:20" x14ac:dyDescent="0.25">
      <c r="A85" s="62" t="s">
        <v>96</v>
      </c>
      <c r="B85" s="62"/>
      <c r="C85" s="62"/>
      <c r="D85" s="62"/>
      <c r="E85" s="62"/>
      <c r="F85" s="62"/>
      <c r="G85" s="62"/>
      <c r="H85" s="62"/>
      <c r="I85" s="62"/>
      <c r="J85" s="62"/>
    </row>
    <row r="86" spans="1:20" x14ac:dyDescent="0.25">
      <c r="A86" s="20" t="s">
        <v>97</v>
      </c>
      <c r="B86" s="63" t="s">
        <v>98</v>
      </c>
      <c r="C86" s="63"/>
      <c r="D86" s="63"/>
      <c r="E86" s="63"/>
      <c r="F86" s="63"/>
      <c r="G86" s="63"/>
      <c r="H86" s="63"/>
      <c r="I86" s="123" t="s">
        <v>32</v>
      </c>
      <c r="J86" s="123"/>
    </row>
    <row r="87" spans="1:20" x14ac:dyDescent="0.25">
      <c r="A87" s="12" t="s">
        <v>7</v>
      </c>
      <c r="B87" s="76" t="s">
        <v>99</v>
      </c>
      <c r="C87" s="77"/>
      <c r="D87" s="77"/>
      <c r="E87" s="77"/>
      <c r="F87" s="77"/>
      <c r="G87" s="78"/>
      <c r="H87" s="27">
        <f>'BC e Índices'!K46</f>
        <v>8.3299999999999999E-2</v>
      </c>
      <c r="I87" s="114">
        <f>ROUND($I$31*H87,2)</f>
        <v>207.03</v>
      </c>
      <c r="J87" s="114"/>
    </row>
    <row r="88" spans="1:20" x14ac:dyDescent="0.25">
      <c r="A88" s="12" t="s">
        <v>9</v>
      </c>
      <c r="B88" s="79" t="s">
        <v>146</v>
      </c>
      <c r="C88" s="79"/>
      <c r="D88" s="79"/>
      <c r="E88" s="79"/>
      <c r="F88" s="79"/>
      <c r="G88" s="79"/>
      <c r="H88" s="27">
        <f>'BC e Índices'!K47</f>
        <v>1.66E-2</v>
      </c>
      <c r="I88" s="114">
        <f t="shared" ref="I88:I91" si="3">ROUND($I$31*H88,2)</f>
        <v>41.26</v>
      </c>
      <c r="J88" s="114"/>
      <c r="K88" s="119" t="s">
        <v>202</v>
      </c>
      <c r="L88" s="119"/>
      <c r="M88" s="119"/>
      <c r="N88" s="119"/>
      <c r="O88" s="119"/>
      <c r="P88" s="119" t="s">
        <v>201</v>
      </c>
      <c r="Q88" s="119"/>
      <c r="R88" s="119"/>
      <c r="S88" s="119"/>
      <c r="T88" s="119"/>
    </row>
    <row r="89" spans="1:20" x14ac:dyDescent="0.25">
      <c r="A89" s="12" t="s">
        <v>12</v>
      </c>
      <c r="B89" s="79" t="s">
        <v>147</v>
      </c>
      <c r="C89" s="79"/>
      <c r="D89" s="79"/>
      <c r="E89" s="79"/>
      <c r="F89" s="79"/>
      <c r="G89" s="79"/>
      <c r="H89" s="27">
        <f>'BC e Índices'!K48</f>
        <v>8.0000000000000004E-4</v>
      </c>
      <c r="I89" s="114">
        <f t="shared" si="3"/>
        <v>1.99</v>
      </c>
      <c r="J89" s="114"/>
      <c r="K89" s="119" t="s">
        <v>200</v>
      </c>
      <c r="L89" s="119"/>
      <c r="M89" s="119"/>
      <c r="N89" s="119"/>
      <c r="O89" s="119"/>
      <c r="P89" s="119" t="s">
        <v>201</v>
      </c>
      <c r="Q89" s="119"/>
      <c r="R89" s="119"/>
      <c r="S89" s="119"/>
      <c r="T89" s="119"/>
    </row>
    <row r="90" spans="1:20" x14ac:dyDescent="0.25">
      <c r="A90" s="12" t="s">
        <v>15</v>
      </c>
      <c r="B90" s="79" t="s">
        <v>148</v>
      </c>
      <c r="C90" s="79"/>
      <c r="D90" s="79"/>
      <c r="E90" s="79"/>
      <c r="F90" s="79"/>
      <c r="G90" s="79"/>
      <c r="H90" s="27">
        <f>'BC e Índices'!K49</f>
        <v>7.3000000000000001E-3</v>
      </c>
      <c r="I90" s="114">
        <f t="shared" si="3"/>
        <v>18.14</v>
      </c>
      <c r="J90" s="114"/>
      <c r="K90" s="119" t="s">
        <v>203</v>
      </c>
      <c r="L90" s="119"/>
      <c r="M90" s="119"/>
      <c r="N90" s="119"/>
      <c r="O90" s="119"/>
      <c r="P90" s="119" t="s">
        <v>201</v>
      </c>
      <c r="Q90" s="119"/>
      <c r="R90" s="119"/>
      <c r="S90" s="119"/>
      <c r="T90" s="119"/>
    </row>
    <row r="91" spans="1:20" x14ac:dyDescent="0.25">
      <c r="A91" s="12" t="s">
        <v>35</v>
      </c>
      <c r="B91" s="79" t="s">
        <v>149</v>
      </c>
      <c r="C91" s="79"/>
      <c r="D91" s="79"/>
      <c r="E91" s="79"/>
      <c r="F91" s="79"/>
      <c r="G91" s="79"/>
      <c r="H91" s="27">
        <f>'BC e Índices'!K50</f>
        <v>2.7000000000000001E-3</v>
      </c>
      <c r="I91" s="114">
        <f t="shared" si="3"/>
        <v>6.71</v>
      </c>
      <c r="J91" s="114"/>
      <c r="K91" s="119" t="s">
        <v>204</v>
      </c>
      <c r="L91" s="119"/>
      <c r="M91" s="119"/>
      <c r="N91" s="119"/>
      <c r="O91" s="119"/>
      <c r="P91" s="119" t="s">
        <v>201</v>
      </c>
      <c r="Q91" s="119"/>
      <c r="R91" s="119"/>
      <c r="S91" s="119"/>
      <c r="T91" s="119"/>
    </row>
    <row r="92" spans="1:20" x14ac:dyDescent="0.25">
      <c r="A92" s="12"/>
      <c r="B92" s="115" t="s">
        <v>100</v>
      </c>
      <c r="C92" s="116"/>
      <c r="D92" s="116"/>
      <c r="E92" s="116"/>
      <c r="F92" s="116"/>
      <c r="G92" s="116"/>
      <c r="H92" s="15">
        <f>SUM(H87:H91)</f>
        <v>0.11069999999999999</v>
      </c>
      <c r="I92" s="118">
        <f>SUM(I87:J91)</f>
        <v>275.13</v>
      </c>
      <c r="J92" s="118"/>
    </row>
    <row r="93" spans="1:20" ht="15" customHeight="1" x14ac:dyDescent="0.25">
      <c r="A93" s="13" t="s">
        <v>39</v>
      </c>
      <c r="B93" s="113" t="s">
        <v>101</v>
      </c>
      <c r="C93" s="113"/>
      <c r="D93" s="113"/>
      <c r="E93" s="113"/>
      <c r="F93" s="113"/>
      <c r="G93" s="113"/>
      <c r="H93" s="16">
        <f>ROUND(H61*H92,4)</f>
        <v>4.07E-2</v>
      </c>
      <c r="I93" s="114">
        <f>ROUND(I92*H61,2)</f>
        <v>101.25</v>
      </c>
      <c r="J93" s="114"/>
    </row>
    <row r="94" spans="1:20" x14ac:dyDescent="0.25">
      <c r="A94" s="115" t="s">
        <v>102</v>
      </c>
      <c r="B94" s="116"/>
      <c r="C94" s="116"/>
      <c r="D94" s="116"/>
      <c r="E94" s="116"/>
      <c r="F94" s="116"/>
      <c r="G94" s="116"/>
      <c r="H94" s="117"/>
      <c r="I94" s="118">
        <f>SUM(I92:J93)</f>
        <v>376.38</v>
      </c>
      <c r="J94" s="118"/>
    </row>
    <row r="99" spans="1:13" s="1" customFormat="1" x14ac:dyDescent="0.25">
      <c r="A99" s="62" t="s">
        <v>103</v>
      </c>
      <c r="B99" s="62"/>
      <c r="C99" s="62"/>
      <c r="D99" s="62"/>
      <c r="E99" s="62"/>
      <c r="F99" s="62"/>
      <c r="G99" s="62"/>
      <c r="H99" s="62"/>
      <c r="I99" s="62"/>
      <c r="J99" s="62"/>
    </row>
    <row r="100" spans="1:13" s="1" customFormat="1" x14ac:dyDescent="0.25">
      <c r="A100" s="19">
        <v>4</v>
      </c>
      <c r="B100" s="65" t="s">
        <v>104</v>
      </c>
      <c r="C100" s="65"/>
      <c r="D100" s="65"/>
      <c r="E100" s="65"/>
      <c r="F100" s="65"/>
      <c r="G100" s="65"/>
      <c r="H100" s="65"/>
      <c r="I100" s="109" t="s">
        <v>32</v>
      </c>
      <c r="J100" s="109"/>
    </row>
    <row r="101" spans="1:13" s="1" customFormat="1" x14ac:dyDescent="0.25">
      <c r="A101" s="21" t="s">
        <v>70</v>
      </c>
      <c r="B101" s="68" t="s">
        <v>105</v>
      </c>
      <c r="C101" s="68"/>
      <c r="D101" s="68"/>
      <c r="E101" s="68"/>
      <c r="F101" s="68"/>
      <c r="G101" s="68"/>
      <c r="H101" s="68"/>
      <c r="I101" s="112">
        <f>I61</f>
        <v>914.6</v>
      </c>
      <c r="J101" s="112"/>
    </row>
    <row r="102" spans="1:13" s="1" customFormat="1" x14ac:dyDescent="0.25">
      <c r="A102" s="21" t="s">
        <v>80</v>
      </c>
      <c r="B102" s="68" t="s">
        <v>71</v>
      </c>
      <c r="C102" s="68"/>
      <c r="D102" s="68"/>
      <c r="E102" s="68"/>
      <c r="F102" s="68"/>
      <c r="G102" s="68"/>
      <c r="H102" s="68"/>
      <c r="I102" s="112">
        <f>I69</f>
        <v>377.73</v>
      </c>
      <c r="J102" s="112"/>
    </row>
    <row r="103" spans="1:13" s="1" customFormat="1" x14ac:dyDescent="0.25">
      <c r="A103" s="21" t="s">
        <v>84</v>
      </c>
      <c r="B103" s="68" t="s">
        <v>85</v>
      </c>
      <c r="C103" s="68"/>
      <c r="D103" s="68"/>
      <c r="E103" s="68"/>
      <c r="F103" s="68"/>
      <c r="G103" s="68"/>
      <c r="H103" s="68"/>
      <c r="I103" s="112">
        <f>I74</f>
        <v>1</v>
      </c>
      <c r="J103" s="112"/>
    </row>
    <row r="104" spans="1:13" s="1" customFormat="1" x14ac:dyDescent="0.25">
      <c r="A104" s="21" t="s">
        <v>88</v>
      </c>
      <c r="B104" s="68" t="s">
        <v>106</v>
      </c>
      <c r="C104" s="68"/>
      <c r="D104" s="68"/>
      <c r="E104" s="68"/>
      <c r="F104" s="68"/>
      <c r="G104" s="68"/>
      <c r="H104" s="68"/>
      <c r="I104" s="112">
        <f>I83</f>
        <v>185.15</v>
      </c>
      <c r="J104" s="112"/>
    </row>
    <row r="105" spans="1:13" s="1" customFormat="1" x14ac:dyDescent="0.25">
      <c r="A105" s="21" t="s">
        <v>97</v>
      </c>
      <c r="B105" s="68" t="s">
        <v>98</v>
      </c>
      <c r="C105" s="68"/>
      <c r="D105" s="68"/>
      <c r="E105" s="68"/>
      <c r="F105" s="68"/>
      <c r="G105" s="68"/>
      <c r="H105" s="68"/>
      <c r="I105" s="112">
        <f>I94</f>
        <v>376.38</v>
      </c>
      <c r="J105" s="112"/>
    </row>
    <row r="106" spans="1:13" s="1" customFormat="1" x14ac:dyDescent="0.25">
      <c r="A106" s="21" t="s">
        <v>107</v>
      </c>
      <c r="B106" s="68" t="s">
        <v>42</v>
      </c>
      <c r="C106" s="68"/>
      <c r="D106" s="68"/>
      <c r="E106" s="68"/>
      <c r="F106" s="68"/>
      <c r="G106" s="68"/>
      <c r="H106" s="68"/>
      <c r="I106" s="112">
        <v>0</v>
      </c>
      <c r="J106" s="112"/>
    </row>
    <row r="107" spans="1:13" s="1" customFormat="1" x14ac:dyDescent="0.25">
      <c r="A107" s="104" t="s">
        <v>108</v>
      </c>
      <c r="B107" s="104"/>
      <c r="C107" s="104"/>
      <c r="D107" s="104"/>
      <c r="E107" s="104"/>
      <c r="F107" s="104"/>
      <c r="G107" s="104"/>
      <c r="H107" s="104"/>
      <c r="I107" s="110">
        <f>SUM(I101:J106)</f>
        <v>1854.8600000000001</v>
      </c>
      <c r="J107" s="110"/>
    </row>
    <row r="108" spans="1:13" s="1" customFormat="1" x14ac:dyDescent="0.25">
      <c r="A108" s="62" t="s">
        <v>109</v>
      </c>
      <c r="B108" s="62"/>
      <c r="C108" s="62"/>
      <c r="D108" s="62"/>
      <c r="E108" s="62"/>
      <c r="F108" s="62"/>
      <c r="G108" s="62"/>
      <c r="H108" s="62"/>
      <c r="I108" s="62"/>
      <c r="J108" s="62"/>
    </row>
    <row r="109" spans="1:13" s="1" customFormat="1" x14ac:dyDescent="0.25">
      <c r="A109" s="104" t="s">
        <v>153</v>
      </c>
      <c r="B109" s="104"/>
      <c r="C109" s="104"/>
      <c r="D109" s="104"/>
      <c r="E109" s="104"/>
      <c r="F109" s="104"/>
      <c r="G109" s="104"/>
      <c r="H109" s="104"/>
      <c r="I109" s="110">
        <f>I31+I40+I47+I107</f>
        <v>4791.4769999999999</v>
      </c>
      <c r="J109" s="110"/>
      <c r="M109" s="18"/>
    </row>
    <row r="110" spans="1:13" s="1" customFormat="1" x14ac:dyDescent="0.25">
      <c r="A110" s="62" t="s">
        <v>110</v>
      </c>
      <c r="B110" s="62"/>
      <c r="C110" s="62"/>
      <c r="D110" s="62"/>
      <c r="E110" s="62"/>
      <c r="F110" s="62"/>
      <c r="G110" s="62"/>
      <c r="H110" s="62"/>
      <c r="I110" s="62"/>
      <c r="J110" s="62"/>
    </row>
    <row r="111" spans="1:13" s="1" customFormat="1" x14ac:dyDescent="0.25">
      <c r="A111" s="19">
        <v>5</v>
      </c>
      <c r="B111" s="65" t="s">
        <v>111</v>
      </c>
      <c r="C111" s="65"/>
      <c r="D111" s="65"/>
      <c r="E111" s="65"/>
      <c r="F111" s="65"/>
      <c r="G111" s="65"/>
      <c r="H111" s="19" t="s">
        <v>31</v>
      </c>
      <c r="I111" s="109" t="s">
        <v>32</v>
      </c>
      <c r="J111" s="109"/>
    </row>
    <row r="112" spans="1:13" s="1" customFormat="1" x14ac:dyDescent="0.25">
      <c r="A112" s="21" t="s">
        <v>7</v>
      </c>
      <c r="B112" s="68" t="s">
        <v>112</v>
      </c>
      <c r="C112" s="68"/>
      <c r="D112" s="68"/>
      <c r="E112" s="68"/>
      <c r="F112" s="68"/>
      <c r="G112" s="68"/>
      <c r="H112" s="4">
        <f>'BC e Índices'!K53</f>
        <v>0.1</v>
      </c>
      <c r="I112" s="112">
        <f>ROUND(I109*H112,2)</f>
        <v>479.15</v>
      </c>
      <c r="J112" s="112"/>
    </row>
    <row r="113" spans="1:11" s="1" customFormat="1" x14ac:dyDescent="0.25">
      <c r="A113" s="21" t="s">
        <v>9</v>
      </c>
      <c r="B113" s="68" t="s">
        <v>113</v>
      </c>
      <c r="C113" s="68"/>
      <c r="D113" s="68"/>
      <c r="E113" s="68"/>
      <c r="F113" s="68"/>
      <c r="G113" s="68"/>
      <c r="H113" s="4">
        <f>'BC e Índices'!K54</f>
        <v>0.1</v>
      </c>
      <c r="I113" s="112">
        <f>ROUND((I109+I112)*H113,2)</f>
        <v>527.05999999999995</v>
      </c>
      <c r="J113" s="112"/>
    </row>
    <row r="114" spans="1:11" s="1" customFormat="1" x14ac:dyDescent="0.25">
      <c r="A114" s="21" t="s">
        <v>12</v>
      </c>
      <c r="B114" s="68" t="s">
        <v>114</v>
      </c>
      <c r="C114" s="68"/>
      <c r="D114" s="68"/>
      <c r="E114" s="68"/>
      <c r="F114" s="68"/>
      <c r="G114" s="68"/>
      <c r="H114" s="68"/>
      <c r="I114" s="68"/>
      <c r="J114" s="68"/>
    </row>
    <row r="115" spans="1:11" s="1" customFormat="1" x14ac:dyDescent="0.25">
      <c r="A115" s="21" t="s">
        <v>115</v>
      </c>
      <c r="B115" s="65" t="s">
        <v>116</v>
      </c>
      <c r="C115" s="65"/>
      <c r="D115" s="65"/>
      <c r="E115" s="65"/>
      <c r="F115" s="65"/>
      <c r="G115" s="65"/>
      <c r="H115" s="65"/>
      <c r="I115" s="65"/>
      <c r="J115" s="65"/>
    </row>
    <row r="116" spans="1:11" s="1" customFormat="1" x14ac:dyDescent="0.25">
      <c r="A116" s="80"/>
      <c r="B116" s="68" t="s">
        <v>117</v>
      </c>
      <c r="C116" s="68"/>
      <c r="D116" s="68"/>
      <c r="E116" s="68"/>
      <c r="F116" s="68"/>
      <c r="G116" s="68"/>
      <c r="H116" s="4">
        <f>'BC e Índices'!K56</f>
        <v>6.4999999999999997E-3</v>
      </c>
      <c r="I116" s="112">
        <f>I121*H116</f>
        <v>41.253354999999999</v>
      </c>
      <c r="J116" s="112"/>
      <c r="K116" s="9"/>
    </row>
    <row r="117" spans="1:11" s="1" customFormat="1" x14ac:dyDescent="0.25">
      <c r="A117" s="80"/>
      <c r="B117" s="68" t="s">
        <v>118</v>
      </c>
      <c r="C117" s="68"/>
      <c r="D117" s="68"/>
      <c r="E117" s="68"/>
      <c r="F117" s="68"/>
      <c r="G117" s="68"/>
      <c r="H117" s="4">
        <f>'BC e Índices'!K57</f>
        <v>0.03</v>
      </c>
      <c r="I117" s="112">
        <f>I121*H117</f>
        <v>190.40010000000001</v>
      </c>
      <c r="J117" s="112"/>
      <c r="K117" s="9"/>
    </row>
    <row r="118" spans="1:11" s="1" customFormat="1" x14ac:dyDescent="0.25">
      <c r="A118" s="21" t="s">
        <v>119</v>
      </c>
      <c r="B118" s="65" t="s">
        <v>120</v>
      </c>
      <c r="C118" s="65"/>
      <c r="D118" s="65"/>
      <c r="E118" s="65"/>
      <c r="F118" s="65"/>
      <c r="G118" s="65"/>
      <c r="H118" s="65"/>
      <c r="I118" s="65"/>
      <c r="J118" s="65"/>
    </row>
    <row r="119" spans="1:11" s="1" customFormat="1" x14ac:dyDescent="0.25">
      <c r="A119" s="21"/>
      <c r="B119" s="68" t="s">
        <v>121</v>
      </c>
      <c r="C119" s="68"/>
      <c r="D119" s="68"/>
      <c r="E119" s="68"/>
      <c r="F119" s="68"/>
      <c r="G119" s="68"/>
      <c r="H119" s="4">
        <f>'BC e Índices'!K59</f>
        <v>0.05</v>
      </c>
      <c r="I119" s="112">
        <f>I121*H119</f>
        <v>317.33350000000002</v>
      </c>
      <c r="J119" s="112"/>
      <c r="K119" s="9"/>
    </row>
    <row r="120" spans="1:11" s="1" customFormat="1" x14ac:dyDescent="0.25">
      <c r="A120" s="21" t="s">
        <v>122</v>
      </c>
      <c r="B120" s="65" t="s">
        <v>123</v>
      </c>
      <c r="C120" s="65"/>
      <c r="D120" s="65"/>
      <c r="E120" s="65"/>
      <c r="F120" s="65"/>
      <c r="G120" s="65"/>
      <c r="H120" s="65"/>
      <c r="I120" s="65"/>
      <c r="J120" s="65"/>
    </row>
    <row r="121" spans="1:11" s="1" customFormat="1" x14ac:dyDescent="0.25">
      <c r="A121" s="21"/>
      <c r="B121" s="104" t="s">
        <v>124</v>
      </c>
      <c r="C121" s="104"/>
      <c r="D121" s="104"/>
      <c r="E121" s="104"/>
      <c r="F121" s="104"/>
      <c r="G121" s="104"/>
      <c r="H121" s="10">
        <f>1-(SUM(H119,H117,H116))</f>
        <v>0.91349999999999998</v>
      </c>
      <c r="I121" s="112">
        <f>ROUND((I109+I112+I113)/H121,2)</f>
        <v>6346.67</v>
      </c>
      <c r="J121" s="112"/>
    </row>
    <row r="122" spans="1:11" s="1" customFormat="1" x14ac:dyDescent="0.25">
      <c r="A122" s="104" t="s">
        <v>125</v>
      </c>
      <c r="B122" s="104"/>
      <c r="C122" s="104"/>
      <c r="D122" s="104"/>
      <c r="E122" s="104"/>
      <c r="F122" s="104"/>
      <c r="G122" s="104"/>
      <c r="H122" s="104"/>
      <c r="I122" s="110">
        <f>I119+I117+I116+I113+I112</f>
        <v>1555.1969549999999</v>
      </c>
      <c r="J122" s="110"/>
    </row>
    <row r="123" spans="1:11" s="1" customFormat="1" x14ac:dyDescent="0.25">
      <c r="A123" s="111" t="s">
        <v>126</v>
      </c>
      <c r="B123" s="111"/>
      <c r="C123" s="111"/>
      <c r="D123" s="111"/>
      <c r="E123" s="111"/>
      <c r="F123" s="111"/>
      <c r="G123" s="111"/>
      <c r="H123" s="111"/>
      <c r="I123" s="111"/>
      <c r="J123" s="111"/>
    </row>
    <row r="124" spans="1:11" s="1" customFormat="1" x14ac:dyDescent="0.25">
      <c r="A124" s="111" t="s">
        <v>127</v>
      </c>
      <c r="B124" s="111"/>
      <c r="C124" s="111"/>
      <c r="D124" s="111"/>
      <c r="E124" s="111"/>
      <c r="F124" s="111"/>
      <c r="G124" s="111"/>
      <c r="H124" s="111"/>
      <c r="I124" s="111"/>
      <c r="J124" s="111"/>
    </row>
    <row r="125" spans="1:11" s="1" customFormat="1" x14ac:dyDescent="0.25">
      <c r="A125" s="111" t="s">
        <v>128</v>
      </c>
      <c r="B125" s="111"/>
      <c r="C125" s="111"/>
      <c r="D125" s="111"/>
      <c r="E125" s="111"/>
      <c r="F125" s="111"/>
      <c r="G125" s="111"/>
      <c r="H125" s="111"/>
      <c r="I125" s="111"/>
      <c r="J125" s="111"/>
    </row>
    <row r="126" spans="1:11" s="1" customFormat="1" x14ac:dyDescent="0.25">
      <c r="A126" s="62" t="s">
        <v>129</v>
      </c>
      <c r="B126" s="62"/>
      <c r="C126" s="62"/>
      <c r="D126" s="62"/>
      <c r="E126" s="62"/>
      <c r="F126" s="62"/>
      <c r="G126" s="62"/>
      <c r="H126" s="62"/>
      <c r="I126" s="62"/>
      <c r="J126" s="62"/>
    </row>
    <row r="127" spans="1:11" s="1" customFormat="1" x14ac:dyDescent="0.25">
      <c r="A127" s="65" t="s">
        <v>130</v>
      </c>
      <c r="B127" s="65"/>
      <c r="C127" s="65"/>
      <c r="D127" s="65"/>
      <c r="E127" s="65"/>
      <c r="F127" s="65"/>
      <c r="G127" s="65"/>
      <c r="H127" s="65"/>
      <c r="I127" s="65"/>
      <c r="J127" s="65"/>
    </row>
    <row r="128" spans="1:11" s="1" customFormat="1" x14ac:dyDescent="0.25">
      <c r="A128" s="2"/>
      <c r="B128" s="65" t="s">
        <v>131</v>
      </c>
      <c r="C128" s="65"/>
      <c r="D128" s="65"/>
      <c r="E128" s="65"/>
      <c r="F128" s="65"/>
      <c r="G128" s="65"/>
      <c r="H128" s="65"/>
      <c r="I128" s="109" t="s">
        <v>32</v>
      </c>
      <c r="J128" s="109"/>
    </row>
    <row r="129" spans="1:11" s="1" customFormat="1" x14ac:dyDescent="0.25">
      <c r="A129" s="21" t="s">
        <v>7</v>
      </c>
      <c r="B129" s="68" t="s">
        <v>132</v>
      </c>
      <c r="C129" s="68"/>
      <c r="D129" s="68"/>
      <c r="E129" s="68"/>
      <c r="F129" s="68"/>
      <c r="G129" s="68"/>
      <c r="H129" s="68"/>
      <c r="I129" s="107">
        <f>I31</f>
        <v>2485.3269999999998</v>
      </c>
      <c r="J129" s="107"/>
    </row>
    <row r="130" spans="1:11" s="1" customFormat="1" x14ac:dyDescent="0.25">
      <c r="A130" s="21" t="s">
        <v>9</v>
      </c>
      <c r="B130" s="68" t="s">
        <v>133</v>
      </c>
      <c r="C130" s="68"/>
      <c r="D130" s="68"/>
      <c r="E130" s="68"/>
      <c r="F130" s="68"/>
      <c r="G130" s="68"/>
      <c r="H130" s="68"/>
      <c r="I130" s="107">
        <f>I40</f>
        <v>291.28999999999996</v>
      </c>
      <c r="J130" s="107"/>
    </row>
    <row r="131" spans="1:11" s="1" customFormat="1" x14ac:dyDescent="0.25">
      <c r="A131" s="21" t="s">
        <v>12</v>
      </c>
      <c r="B131" s="68" t="s">
        <v>134</v>
      </c>
      <c r="C131" s="68"/>
      <c r="D131" s="68"/>
      <c r="E131" s="68"/>
      <c r="F131" s="68"/>
      <c r="G131" s="68"/>
      <c r="H131" s="68"/>
      <c r="I131" s="107">
        <f>I47</f>
        <v>160</v>
      </c>
      <c r="J131" s="107"/>
    </row>
    <row r="132" spans="1:11" s="1" customFormat="1" x14ac:dyDescent="0.25">
      <c r="A132" s="21" t="s">
        <v>15</v>
      </c>
      <c r="B132" s="68" t="s">
        <v>104</v>
      </c>
      <c r="C132" s="68"/>
      <c r="D132" s="68"/>
      <c r="E132" s="68"/>
      <c r="F132" s="68"/>
      <c r="G132" s="68"/>
      <c r="H132" s="68"/>
      <c r="I132" s="107">
        <f>I107</f>
        <v>1854.8600000000001</v>
      </c>
      <c r="J132" s="107"/>
    </row>
    <row r="133" spans="1:11" s="1" customFormat="1" x14ac:dyDescent="0.25">
      <c r="A133" s="21"/>
      <c r="B133" s="104" t="s">
        <v>135</v>
      </c>
      <c r="C133" s="104"/>
      <c r="D133" s="104"/>
      <c r="E133" s="104"/>
      <c r="F133" s="104"/>
      <c r="G133" s="104"/>
      <c r="H133" s="104"/>
      <c r="I133" s="105">
        <f>SUM(I129:J132)</f>
        <v>4791.4769999999999</v>
      </c>
      <c r="J133" s="105"/>
    </row>
    <row r="134" spans="1:11" s="1" customFormat="1" x14ac:dyDescent="0.25">
      <c r="A134" s="21" t="s">
        <v>35</v>
      </c>
      <c r="B134" s="68" t="s">
        <v>136</v>
      </c>
      <c r="C134" s="68"/>
      <c r="D134" s="68"/>
      <c r="E134" s="68"/>
      <c r="F134" s="68"/>
      <c r="G134" s="68"/>
      <c r="H134" s="68"/>
      <c r="I134" s="107">
        <f>I122</f>
        <v>1555.1969549999999</v>
      </c>
      <c r="J134" s="107"/>
    </row>
    <row r="135" spans="1:11" s="1" customFormat="1" x14ac:dyDescent="0.25">
      <c r="A135" s="2"/>
      <c r="B135" s="104" t="s">
        <v>207</v>
      </c>
      <c r="C135" s="104"/>
      <c r="D135" s="104"/>
      <c r="E135" s="104"/>
      <c r="F135" s="104"/>
      <c r="G135" s="104"/>
      <c r="H135" s="104"/>
      <c r="I135" s="108">
        <f>I134+I133</f>
        <v>6346.6739550000002</v>
      </c>
      <c r="J135" s="108"/>
      <c r="K135" s="17"/>
    </row>
    <row r="136" spans="1:11" s="1" customFormat="1" x14ac:dyDescent="0.25">
      <c r="A136" s="11"/>
      <c r="B136" s="104" t="s">
        <v>137</v>
      </c>
      <c r="C136" s="104"/>
      <c r="D136" s="104"/>
      <c r="E136" s="104"/>
      <c r="F136" s="104"/>
      <c r="G136" s="104"/>
      <c r="H136" s="104"/>
      <c r="I136" s="104">
        <f>H13</f>
        <v>2</v>
      </c>
      <c r="J136" s="104"/>
    </row>
    <row r="137" spans="1:11" s="1" customFormat="1" x14ac:dyDescent="0.25">
      <c r="A137" s="11"/>
      <c r="B137" s="104" t="s">
        <v>138</v>
      </c>
      <c r="C137" s="104"/>
      <c r="D137" s="104"/>
      <c r="E137" s="104"/>
      <c r="F137" s="104"/>
      <c r="G137" s="104"/>
      <c r="H137" s="104"/>
      <c r="I137" s="105">
        <f>I136*I135</f>
        <v>12693.34791</v>
      </c>
      <c r="J137" s="105"/>
    </row>
    <row r="138" spans="1:11" s="1" customFormat="1" x14ac:dyDescent="0.25">
      <c r="A138" s="11"/>
      <c r="B138" s="104" t="s">
        <v>139</v>
      </c>
      <c r="C138" s="104"/>
      <c r="D138" s="104"/>
      <c r="E138" s="104"/>
      <c r="F138" s="104"/>
      <c r="G138" s="104"/>
      <c r="H138" s="104"/>
      <c r="I138" s="105">
        <f>I137*12</f>
        <v>152320.17492000002</v>
      </c>
      <c r="J138" s="105"/>
    </row>
  </sheetData>
  <mergeCells count="295">
    <mergeCell ref="A1:J1"/>
    <mergeCell ref="K1:T1"/>
    <mergeCell ref="A2:J2"/>
    <mergeCell ref="A3:B3"/>
    <mergeCell ref="C3:J3"/>
    <mergeCell ref="A4:B4"/>
    <mergeCell ref="C4:J4"/>
    <mergeCell ref="B9:H9"/>
    <mergeCell ref="I9:J9"/>
    <mergeCell ref="B10:H10"/>
    <mergeCell ref="I10:J10"/>
    <mergeCell ref="A11:J11"/>
    <mergeCell ref="A12:C12"/>
    <mergeCell ref="D12:G12"/>
    <mergeCell ref="H12:J12"/>
    <mergeCell ref="A5:B5"/>
    <mergeCell ref="C5:J5"/>
    <mergeCell ref="A6:J6"/>
    <mergeCell ref="B7:H7"/>
    <mergeCell ref="I7:J7"/>
    <mergeCell ref="B8:H8"/>
    <mergeCell ref="I8:J8"/>
    <mergeCell ref="B17:H17"/>
    <mergeCell ref="I17:J17"/>
    <mergeCell ref="B18:H18"/>
    <mergeCell ref="I18:J18"/>
    <mergeCell ref="B19:H19"/>
    <mergeCell ref="I19:J19"/>
    <mergeCell ref="A13:C13"/>
    <mergeCell ref="D13:G13"/>
    <mergeCell ref="H13:J13"/>
    <mergeCell ref="A14:J14"/>
    <mergeCell ref="A15:J15"/>
    <mergeCell ref="A16:J16"/>
    <mergeCell ref="B24:G24"/>
    <mergeCell ref="I24:J24"/>
    <mergeCell ref="B25:G25"/>
    <mergeCell ref="I25:J25"/>
    <mergeCell ref="B26:G26"/>
    <mergeCell ref="I26:J26"/>
    <mergeCell ref="B20:H20"/>
    <mergeCell ref="I20:J20"/>
    <mergeCell ref="A21:J21"/>
    <mergeCell ref="B22:G22"/>
    <mergeCell ref="I22:J22"/>
    <mergeCell ref="B23:H23"/>
    <mergeCell ref="I23:J23"/>
    <mergeCell ref="B30:G30"/>
    <mergeCell ref="I30:J30"/>
    <mergeCell ref="A31:H31"/>
    <mergeCell ref="I31:J31"/>
    <mergeCell ref="A32:J32"/>
    <mergeCell ref="K32:T32"/>
    <mergeCell ref="B27:G27"/>
    <mergeCell ref="I27:J27"/>
    <mergeCell ref="B28:G28"/>
    <mergeCell ref="I28:J28"/>
    <mergeCell ref="B29:G29"/>
    <mergeCell ref="I29:J29"/>
    <mergeCell ref="S33:T33"/>
    <mergeCell ref="B34:H34"/>
    <mergeCell ref="I34:J34"/>
    <mergeCell ref="K34:L34"/>
    <mergeCell ref="M34:N34"/>
    <mergeCell ref="O34:P34"/>
    <mergeCell ref="Q34:R34"/>
    <mergeCell ref="S34:T34"/>
    <mergeCell ref="B33:H33"/>
    <mergeCell ref="I33:J33"/>
    <mergeCell ref="K33:L33"/>
    <mergeCell ref="M33:N33"/>
    <mergeCell ref="O33:P33"/>
    <mergeCell ref="Q33:R33"/>
    <mergeCell ref="B35:H35"/>
    <mergeCell ref="I35:J35"/>
    <mergeCell ref="K35:T35"/>
    <mergeCell ref="B36:H36"/>
    <mergeCell ref="I36:J36"/>
    <mergeCell ref="K36:L36"/>
    <mergeCell ref="M36:N36"/>
    <mergeCell ref="O36:P36"/>
    <mergeCell ref="Q36:R36"/>
    <mergeCell ref="S36:T36"/>
    <mergeCell ref="A41:J41"/>
    <mergeCell ref="B42:H42"/>
    <mergeCell ref="I42:J42"/>
    <mergeCell ref="B43:H43"/>
    <mergeCell ref="I43:J43"/>
    <mergeCell ref="B44:H44"/>
    <mergeCell ref="I44:J44"/>
    <mergeCell ref="S37:T37"/>
    <mergeCell ref="B38:H38"/>
    <mergeCell ref="I38:J38"/>
    <mergeCell ref="B39:H39"/>
    <mergeCell ref="I39:J39"/>
    <mergeCell ref="A40:H40"/>
    <mergeCell ref="I40:J40"/>
    <mergeCell ref="B37:H37"/>
    <mergeCell ref="I37:J37"/>
    <mergeCell ref="K37:L37"/>
    <mergeCell ref="M37:N37"/>
    <mergeCell ref="O37:P37"/>
    <mergeCell ref="Q37:R37"/>
    <mergeCell ref="A50:J50"/>
    <mergeCell ref="A51:J51"/>
    <mergeCell ref="K51:T51"/>
    <mergeCell ref="B52:G52"/>
    <mergeCell ref="I52:J52"/>
    <mergeCell ref="B53:G53"/>
    <mergeCell ref="I53:J53"/>
    <mergeCell ref="K53:T53"/>
    <mergeCell ref="B45:H45"/>
    <mergeCell ref="I45:J45"/>
    <mergeCell ref="B46:H46"/>
    <mergeCell ref="I46:J46"/>
    <mergeCell ref="A47:H47"/>
    <mergeCell ref="I47:J47"/>
    <mergeCell ref="B56:G56"/>
    <mergeCell ref="I56:J56"/>
    <mergeCell ref="K56:T56"/>
    <mergeCell ref="B57:G57"/>
    <mergeCell ref="I57:J57"/>
    <mergeCell ref="K57:T57"/>
    <mergeCell ref="B54:G54"/>
    <mergeCell ref="I54:J54"/>
    <mergeCell ref="K54:T54"/>
    <mergeCell ref="B55:G55"/>
    <mergeCell ref="I55:J55"/>
    <mergeCell ref="K55:T55"/>
    <mergeCell ref="B60:G60"/>
    <mergeCell ref="I60:J60"/>
    <mergeCell ref="K60:T60"/>
    <mergeCell ref="A61:G61"/>
    <mergeCell ref="I61:J61"/>
    <mergeCell ref="A62:J62"/>
    <mergeCell ref="B58:G58"/>
    <mergeCell ref="I58:J58"/>
    <mergeCell ref="K58:T58"/>
    <mergeCell ref="B59:G59"/>
    <mergeCell ref="I59:J59"/>
    <mergeCell ref="K59:T59"/>
    <mergeCell ref="B66:G66"/>
    <mergeCell ref="I66:J66"/>
    <mergeCell ref="K66:M66"/>
    <mergeCell ref="B67:H67"/>
    <mergeCell ref="I67:J67"/>
    <mergeCell ref="K67:L67"/>
    <mergeCell ref="A63:J63"/>
    <mergeCell ref="B64:G64"/>
    <mergeCell ref="I64:J64"/>
    <mergeCell ref="B65:G65"/>
    <mergeCell ref="I65:J65"/>
    <mergeCell ref="K65:M65"/>
    <mergeCell ref="P70:T70"/>
    <mergeCell ref="B71:G71"/>
    <mergeCell ref="I71:J71"/>
    <mergeCell ref="B72:G72"/>
    <mergeCell ref="I72:J72"/>
    <mergeCell ref="K72:O72"/>
    <mergeCell ref="P72:T72"/>
    <mergeCell ref="B68:G68"/>
    <mergeCell ref="I68:J68"/>
    <mergeCell ref="A69:H69"/>
    <mergeCell ref="I69:J69"/>
    <mergeCell ref="A70:J70"/>
    <mergeCell ref="K70:O70"/>
    <mergeCell ref="B77:G77"/>
    <mergeCell ref="I77:J77"/>
    <mergeCell ref="K77:O77"/>
    <mergeCell ref="P77:T77"/>
    <mergeCell ref="B78:G78"/>
    <mergeCell ref="I78:J78"/>
    <mergeCell ref="K78:O78"/>
    <mergeCell ref="P78:T78"/>
    <mergeCell ref="B73:G73"/>
    <mergeCell ref="I73:J73"/>
    <mergeCell ref="A74:H74"/>
    <mergeCell ref="I74:J74"/>
    <mergeCell ref="A75:J75"/>
    <mergeCell ref="B76:G76"/>
    <mergeCell ref="I76:J76"/>
    <mergeCell ref="B81:G81"/>
    <mergeCell ref="I81:J81"/>
    <mergeCell ref="K81:T81"/>
    <mergeCell ref="B82:G82"/>
    <mergeCell ref="I82:J82"/>
    <mergeCell ref="K82:O82"/>
    <mergeCell ref="P82:T82"/>
    <mergeCell ref="B79:G79"/>
    <mergeCell ref="I79:J79"/>
    <mergeCell ref="K79:O79"/>
    <mergeCell ref="P79:T79"/>
    <mergeCell ref="B80:G80"/>
    <mergeCell ref="I80:J80"/>
    <mergeCell ref="K80:O80"/>
    <mergeCell ref="P80:T80"/>
    <mergeCell ref="B87:G87"/>
    <mergeCell ref="I87:J87"/>
    <mergeCell ref="B88:G88"/>
    <mergeCell ref="I88:J88"/>
    <mergeCell ref="K88:O88"/>
    <mergeCell ref="P88:T88"/>
    <mergeCell ref="A83:H83"/>
    <mergeCell ref="I83:J83"/>
    <mergeCell ref="A84:J84"/>
    <mergeCell ref="A85:J85"/>
    <mergeCell ref="B86:H86"/>
    <mergeCell ref="I86:J86"/>
    <mergeCell ref="B91:G91"/>
    <mergeCell ref="I91:J91"/>
    <mergeCell ref="K91:O91"/>
    <mergeCell ref="P91:T91"/>
    <mergeCell ref="B92:G92"/>
    <mergeCell ref="I92:J92"/>
    <mergeCell ref="B89:G89"/>
    <mergeCell ref="I89:J89"/>
    <mergeCell ref="K89:O89"/>
    <mergeCell ref="P89:T89"/>
    <mergeCell ref="B90:G90"/>
    <mergeCell ref="I90:J90"/>
    <mergeCell ref="K90:O90"/>
    <mergeCell ref="P90:T90"/>
    <mergeCell ref="B101:H101"/>
    <mergeCell ref="I101:J101"/>
    <mergeCell ref="B102:H102"/>
    <mergeCell ref="I102:J102"/>
    <mergeCell ref="B103:H103"/>
    <mergeCell ref="I103:J103"/>
    <mergeCell ref="B93:G93"/>
    <mergeCell ref="I93:J93"/>
    <mergeCell ref="A94:H94"/>
    <mergeCell ref="I94:J94"/>
    <mergeCell ref="A99:J99"/>
    <mergeCell ref="B100:H100"/>
    <mergeCell ref="I100:J100"/>
    <mergeCell ref="A107:H107"/>
    <mergeCell ref="I107:J107"/>
    <mergeCell ref="A108:J108"/>
    <mergeCell ref="A109:H109"/>
    <mergeCell ref="I109:J109"/>
    <mergeCell ref="A110:J110"/>
    <mergeCell ref="B104:H104"/>
    <mergeCell ref="I104:J104"/>
    <mergeCell ref="B105:H105"/>
    <mergeCell ref="I105:J105"/>
    <mergeCell ref="B106:H106"/>
    <mergeCell ref="I106:J106"/>
    <mergeCell ref="B114:J114"/>
    <mergeCell ref="B115:J115"/>
    <mergeCell ref="A116:A117"/>
    <mergeCell ref="B116:G116"/>
    <mergeCell ref="I116:J116"/>
    <mergeCell ref="B117:G117"/>
    <mergeCell ref="I117:J117"/>
    <mergeCell ref="B111:G111"/>
    <mergeCell ref="I111:J111"/>
    <mergeCell ref="B112:G112"/>
    <mergeCell ref="I112:J112"/>
    <mergeCell ref="B113:G113"/>
    <mergeCell ref="I113:J113"/>
    <mergeCell ref="A122:H122"/>
    <mergeCell ref="I122:J122"/>
    <mergeCell ref="A123:J123"/>
    <mergeCell ref="A124:J124"/>
    <mergeCell ref="A125:J125"/>
    <mergeCell ref="A126:J126"/>
    <mergeCell ref="B118:J118"/>
    <mergeCell ref="B119:G119"/>
    <mergeCell ref="I119:J119"/>
    <mergeCell ref="B120:J120"/>
    <mergeCell ref="B121:G121"/>
    <mergeCell ref="I121:J121"/>
    <mergeCell ref="B131:H131"/>
    <mergeCell ref="I131:J131"/>
    <mergeCell ref="B132:H132"/>
    <mergeCell ref="I132:J132"/>
    <mergeCell ref="B133:H133"/>
    <mergeCell ref="I133:J133"/>
    <mergeCell ref="A127:J127"/>
    <mergeCell ref="B128:H128"/>
    <mergeCell ref="I128:J128"/>
    <mergeCell ref="B129:H129"/>
    <mergeCell ref="I129:J129"/>
    <mergeCell ref="B130:H130"/>
    <mergeCell ref="I130:J130"/>
    <mergeCell ref="B137:H137"/>
    <mergeCell ref="I137:J137"/>
    <mergeCell ref="B138:H138"/>
    <mergeCell ref="I138:J138"/>
    <mergeCell ref="B134:H134"/>
    <mergeCell ref="I134:J134"/>
    <mergeCell ref="B135:H135"/>
    <mergeCell ref="I135:J135"/>
    <mergeCell ref="B136:H136"/>
    <mergeCell ref="I136:J136"/>
  </mergeCells>
  <pageMargins left="0.51180555555555496" right="0.51180555555555496" top="0.78749999999999998" bottom="0.78749999999999998" header="0.51180555555555496" footer="0.51180555555555496"/>
  <pageSetup paperSize="9" firstPageNumber="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8"/>
  <sheetViews>
    <sheetView view="pageBreakPreview" zoomScale="110" zoomScaleNormal="100" zoomScaleSheetLayoutView="110" workbookViewId="0">
      <selection activeCell="A13" sqref="A13:C13"/>
    </sheetView>
  </sheetViews>
  <sheetFormatPr defaultRowHeight="15" x14ac:dyDescent="0.25"/>
  <cols>
    <col min="11" max="11" width="9.140625" style="1" customWidth="1"/>
    <col min="12" max="12" width="9.140625" style="1"/>
    <col min="13" max="13" width="9.140625" style="1" customWidth="1"/>
    <col min="14" max="20" width="9.140625" style="1"/>
  </cols>
  <sheetData>
    <row r="1" spans="1:20" x14ac:dyDescent="0.25">
      <c r="A1" s="153" t="s">
        <v>166</v>
      </c>
      <c r="B1" s="153"/>
      <c r="C1" s="153"/>
      <c r="D1" s="153"/>
      <c r="E1" s="153"/>
      <c r="F1" s="153"/>
      <c r="G1" s="153"/>
      <c r="H1" s="153"/>
      <c r="I1" s="153"/>
      <c r="J1" s="153"/>
      <c r="K1" s="152" t="s">
        <v>1</v>
      </c>
      <c r="L1" s="152"/>
      <c r="M1" s="152"/>
      <c r="N1" s="152"/>
      <c r="O1" s="152"/>
      <c r="P1" s="152"/>
      <c r="Q1" s="152"/>
      <c r="R1" s="152"/>
      <c r="S1" s="152"/>
      <c r="T1" s="152"/>
    </row>
    <row r="2" spans="1:20" x14ac:dyDescent="0.25">
      <c r="A2" s="153" t="s">
        <v>0</v>
      </c>
      <c r="B2" s="153"/>
      <c r="C2" s="153"/>
      <c r="D2" s="153"/>
      <c r="E2" s="153"/>
      <c r="F2" s="153"/>
      <c r="G2" s="153"/>
      <c r="H2" s="153"/>
      <c r="I2" s="153"/>
      <c r="J2" s="153"/>
    </row>
    <row r="3" spans="1:20" x14ac:dyDescent="0.25">
      <c r="A3" s="201" t="s">
        <v>2</v>
      </c>
      <c r="B3" s="201"/>
      <c r="C3" s="202" t="s">
        <v>150</v>
      </c>
      <c r="D3" s="202"/>
      <c r="E3" s="202"/>
      <c r="F3" s="202"/>
      <c r="G3" s="202"/>
      <c r="H3" s="202"/>
      <c r="I3" s="202"/>
      <c r="J3" s="202"/>
    </row>
    <row r="4" spans="1:20" x14ac:dyDescent="0.25">
      <c r="A4" s="201" t="s">
        <v>3</v>
      </c>
      <c r="B4" s="201"/>
      <c r="C4" s="203"/>
      <c r="D4" s="203"/>
      <c r="E4" s="203"/>
      <c r="F4" s="203"/>
      <c r="G4" s="203"/>
      <c r="H4" s="203"/>
      <c r="I4" s="203"/>
      <c r="J4" s="203"/>
    </row>
    <row r="5" spans="1:20" x14ac:dyDescent="0.25">
      <c r="A5" s="201" t="s">
        <v>4</v>
      </c>
      <c r="B5" s="201"/>
      <c r="C5" s="202"/>
      <c r="D5" s="202"/>
      <c r="E5" s="202"/>
      <c r="F5" s="202"/>
      <c r="G5" s="202"/>
      <c r="H5" s="202"/>
      <c r="I5" s="202"/>
      <c r="J5" s="202"/>
    </row>
    <row r="6" spans="1:20" x14ac:dyDescent="0.25">
      <c r="A6" s="62" t="s">
        <v>6</v>
      </c>
      <c r="B6" s="62"/>
      <c r="C6" s="62"/>
      <c r="D6" s="62"/>
      <c r="E6" s="62"/>
      <c r="F6" s="62"/>
      <c r="G6" s="62"/>
      <c r="H6" s="62"/>
      <c r="I6" s="62"/>
      <c r="J6" s="62"/>
    </row>
    <row r="7" spans="1:20" x14ac:dyDescent="0.25">
      <c r="A7" s="21" t="s">
        <v>7</v>
      </c>
      <c r="B7" s="68" t="s">
        <v>8</v>
      </c>
      <c r="C7" s="68"/>
      <c r="D7" s="68"/>
      <c r="E7" s="68"/>
      <c r="F7" s="68"/>
      <c r="G7" s="68"/>
      <c r="H7" s="68"/>
      <c r="I7" s="196">
        <v>42649</v>
      </c>
      <c r="J7" s="196"/>
    </row>
    <row r="8" spans="1:20" x14ac:dyDescent="0.25">
      <c r="A8" s="21" t="s">
        <v>9</v>
      </c>
      <c r="B8" s="68" t="s">
        <v>10</v>
      </c>
      <c r="C8" s="68"/>
      <c r="D8" s="68"/>
      <c r="E8" s="68"/>
      <c r="F8" s="68"/>
      <c r="G8" s="68"/>
      <c r="H8" s="68"/>
      <c r="I8" s="150" t="s">
        <v>11</v>
      </c>
      <c r="J8" s="150"/>
    </row>
    <row r="9" spans="1:20" x14ac:dyDescent="0.25">
      <c r="A9" s="21" t="s">
        <v>12</v>
      </c>
      <c r="B9" s="68" t="s">
        <v>13</v>
      </c>
      <c r="C9" s="68"/>
      <c r="D9" s="68"/>
      <c r="E9" s="68"/>
      <c r="F9" s="68"/>
      <c r="G9" s="68"/>
      <c r="H9" s="68"/>
      <c r="I9" s="150" t="s">
        <v>14</v>
      </c>
      <c r="J9" s="150"/>
    </row>
    <row r="10" spans="1:20" x14ac:dyDescent="0.25">
      <c r="A10" s="21" t="s">
        <v>15</v>
      </c>
      <c r="B10" s="68" t="s">
        <v>16</v>
      </c>
      <c r="C10" s="68"/>
      <c r="D10" s="68"/>
      <c r="E10" s="68"/>
      <c r="F10" s="68"/>
      <c r="G10" s="68"/>
      <c r="H10" s="68"/>
      <c r="I10" s="150">
        <v>12</v>
      </c>
      <c r="J10" s="150"/>
    </row>
    <row r="11" spans="1:20" x14ac:dyDescent="0.25">
      <c r="A11" s="62" t="s">
        <v>17</v>
      </c>
      <c r="B11" s="62"/>
      <c r="C11" s="62"/>
      <c r="D11" s="62"/>
      <c r="E11" s="62"/>
      <c r="F11" s="62"/>
      <c r="G11" s="62"/>
      <c r="H11" s="62"/>
      <c r="I11" s="62"/>
      <c r="J11" s="62"/>
    </row>
    <row r="12" spans="1:20" x14ac:dyDescent="0.25">
      <c r="A12" s="200" t="s">
        <v>18</v>
      </c>
      <c r="B12" s="200"/>
      <c r="C12" s="200"/>
      <c r="D12" s="200" t="s">
        <v>19</v>
      </c>
      <c r="E12" s="200"/>
      <c r="F12" s="200"/>
      <c r="G12" s="200"/>
      <c r="H12" s="200" t="s">
        <v>20</v>
      </c>
      <c r="I12" s="200"/>
      <c r="J12" s="200"/>
    </row>
    <row r="13" spans="1:20" x14ac:dyDescent="0.25">
      <c r="A13" s="150" t="s">
        <v>212</v>
      </c>
      <c r="B13" s="150"/>
      <c r="C13" s="150"/>
      <c r="D13" s="150" t="s">
        <v>167</v>
      </c>
      <c r="E13" s="150"/>
      <c r="F13" s="150"/>
      <c r="G13" s="150"/>
      <c r="H13" s="150">
        <f>'BC e Índices'!M4</f>
        <v>1</v>
      </c>
      <c r="I13" s="150"/>
      <c r="J13" s="150"/>
    </row>
    <row r="14" spans="1:20" x14ac:dyDescent="0.25">
      <c r="A14" s="62" t="s">
        <v>22</v>
      </c>
      <c r="B14" s="62"/>
      <c r="C14" s="62"/>
      <c r="D14" s="62"/>
      <c r="E14" s="62"/>
      <c r="F14" s="62"/>
      <c r="G14" s="62"/>
      <c r="H14" s="62"/>
      <c r="I14" s="62"/>
      <c r="J14" s="62"/>
    </row>
    <row r="15" spans="1:20" x14ac:dyDescent="0.25">
      <c r="A15" s="65" t="s">
        <v>23</v>
      </c>
      <c r="B15" s="65"/>
      <c r="C15" s="65"/>
      <c r="D15" s="65"/>
      <c r="E15" s="65"/>
      <c r="F15" s="65"/>
      <c r="G15" s="65"/>
      <c r="H15" s="65"/>
      <c r="I15" s="65"/>
      <c r="J15" s="65"/>
    </row>
    <row r="16" spans="1:20" x14ac:dyDescent="0.25">
      <c r="A16" s="65" t="s">
        <v>24</v>
      </c>
      <c r="B16" s="65"/>
      <c r="C16" s="65"/>
      <c r="D16" s="65"/>
      <c r="E16" s="65"/>
      <c r="F16" s="65"/>
      <c r="G16" s="65"/>
      <c r="H16" s="65"/>
      <c r="I16" s="65"/>
      <c r="J16" s="65"/>
    </row>
    <row r="17" spans="1:20" x14ac:dyDescent="0.25">
      <c r="A17" s="19">
        <v>1</v>
      </c>
      <c r="B17" s="65" t="s">
        <v>25</v>
      </c>
      <c r="C17" s="65"/>
      <c r="D17" s="65"/>
      <c r="E17" s="65"/>
      <c r="F17" s="65"/>
      <c r="G17" s="65"/>
      <c r="H17" s="65"/>
      <c r="I17" s="197" t="s">
        <v>21</v>
      </c>
      <c r="J17" s="197"/>
    </row>
    <row r="18" spans="1:20" x14ac:dyDescent="0.25">
      <c r="A18" s="21">
        <v>2</v>
      </c>
      <c r="B18" s="68" t="s">
        <v>26</v>
      </c>
      <c r="C18" s="68"/>
      <c r="D18" s="68"/>
      <c r="E18" s="68"/>
      <c r="F18" s="68"/>
      <c r="G18" s="68"/>
      <c r="H18" s="68"/>
      <c r="I18" s="69">
        <f>'BC e Índices'!M6</f>
        <v>1911.79</v>
      </c>
      <c r="J18" s="69"/>
    </row>
    <row r="19" spans="1:20" ht="30.75" customHeight="1" x14ac:dyDescent="0.25">
      <c r="A19" s="3">
        <v>3</v>
      </c>
      <c r="B19" s="198" t="s">
        <v>27</v>
      </c>
      <c r="C19" s="198"/>
      <c r="D19" s="198"/>
      <c r="E19" s="198"/>
      <c r="F19" s="198"/>
      <c r="G19" s="198"/>
      <c r="H19" s="198"/>
      <c r="I19" s="199" t="s">
        <v>212</v>
      </c>
      <c r="J19" s="199"/>
    </row>
    <row r="20" spans="1:20" x14ac:dyDescent="0.25">
      <c r="A20" s="21">
        <v>4</v>
      </c>
      <c r="B20" s="68" t="s">
        <v>28</v>
      </c>
      <c r="C20" s="68"/>
      <c r="D20" s="68"/>
      <c r="E20" s="68"/>
      <c r="F20" s="68"/>
      <c r="G20" s="68"/>
      <c r="H20" s="68"/>
      <c r="I20" s="196">
        <v>42736</v>
      </c>
      <c r="J20" s="196"/>
    </row>
    <row r="21" spans="1:20" x14ac:dyDescent="0.25">
      <c r="A21" s="62" t="s">
        <v>29</v>
      </c>
      <c r="B21" s="62"/>
      <c r="C21" s="62"/>
      <c r="D21" s="62"/>
      <c r="E21" s="62"/>
      <c r="F21" s="62"/>
      <c r="G21" s="62"/>
      <c r="H21" s="62"/>
      <c r="I21" s="62"/>
      <c r="J21" s="62"/>
    </row>
    <row r="22" spans="1:20" x14ac:dyDescent="0.25">
      <c r="A22" s="19">
        <v>1</v>
      </c>
      <c r="B22" s="65" t="s">
        <v>30</v>
      </c>
      <c r="C22" s="65"/>
      <c r="D22" s="65"/>
      <c r="E22" s="65"/>
      <c r="F22" s="65"/>
      <c r="G22" s="65"/>
      <c r="H22" s="19" t="s">
        <v>31</v>
      </c>
      <c r="I22" s="109" t="s">
        <v>32</v>
      </c>
      <c r="J22" s="109"/>
    </row>
    <row r="23" spans="1:20" x14ac:dyDescent="0.25">
      <c r="A23" s="21" t="s">
        <v>7</v>
      </c>
      <c r="B23" s="73" t="s">
        <v>33</v>
      </c>
      <c r="C23" s="74"/>
      <c r="D23" s="74"/>
      <c r="E23" s="74"/>
      <c r="F23" s="74"/>
      <c r="G23" s="74"/>
      <c r="H23" s="75"/>
      <c r="I23" s="112">
        <f>I18</f>
        <v>1911.79</v>
      </c>
      <c r="J23" s="112"/>
      <c r="K23" s="17"/>
    </row>
    <row r="24" spans="1:20" x14ac:dyDescent="0.25">
      <c r="A24" s="21" t="s">
        <v>9</v>
      </c>
      <c r="B24" s="68" t="s">
        <v>151</v>
      </c>
      <c r="C24" s="68"/>
      <c r="D24" s="68"/>
      <c r="E24" s="68"/>
      <c r="F24" s="68"/>
      <c r="G24" s="68"/>
      <c r="H24" s="4">
        <v>0</v>
      </c>
      <c r="I24" s="151">
        <f t="shared" ref="I24:I30" si="0">$I$23*H24</f>
        <v>0</v>
      </c>
      <c r="J24" s="151"/>
    </row>
    <row r="25" spans="1:20" x14ac:dyDescent="0.25">
      <c r="A25" s="21" t="s">
        <v>12</v>
      </c>
      <c r="B25" s="68" t="s">
        <v>152</v>
      </c>
      <c r="C25" s="68"/>
      <c r="D25" s="68"/>
      <c r="E25" s="68"/>
      <c r="F25" s="68"/>
      <c r="G25" s="68"/>
      <c r="H25" s="4">
        <v>0</v>
      </c>
      <c r="I25" s="151">
        <f t="shared" si="0"/>
        <v>0</v>
      </c>
      <c r="J25" s="151"/>
    </row>
    <row r="26" spans="1:20" x14ac:dyDescent="0.25">
      <c r="A26" s="21" t="s">
        <v>15</v>
      </c>
      <c r="B26" s="68" t="s">
        <v>34</v>
      </c>
      <c r="C26" s="68"/>
      <c r="D26" s="68"/>
      <c r="E26" s="68"/>
      <c r="F26" s="68"/>
      <c r="G26" s="68"/>
      <c r="H26" s="4">
        <v>0</v>
      </c>
      <c r="I26" s="151">
        <f t="shared" si="0"/>
        <v>0</v>
      </c>
      <c r="J26" s="151"/>
    </row>
    <row r="27" spans="1:20" x14ac:dyDescent="0.25">
      <c r="A27" s="21" t="s">
        <v>35</v>
      </c>
      <c r="B27" s="68" t="s">
        <v>36</v>
      </c>
      <c r="C27" s="68"/>
      <c r="D27" s="68"/>
      <c r="E27" s="68"/>
      <c r="F27" s="68"/>
      <c r="G27" s="68"/>
      <c r="H27" s="4">
        <v>0</v>
      </c>
      <c r="I27" s="151">
        <f t="shared" si="0"/>
        <v>0</v>
      </c>
      <c r="J27" s="151"/>
    </row>
    <row r="28" spans="1:20" x14ac:dyDescent="0.25">
      <c r="A28" s="21" t="s">
        <v>37</v>
      </c>
      <c r="B28" s="68" t="s">
        <v>38</v>
      </c>
      <c r="C28" s="68"/>
      <c r="D28" s="68"/>
      <c r="E28" s="68"/>
      <c r="F28" s="68"/>
      <c r="G28" s="68"/>
      <c r="H28" s="4">
        <v>0</v>
      </c>
      <c r="I28" s="151">
        <f t="shared" si="0"/>
        <v>0</v>
      </c>
      <c r="J28" s="151"/>
    </row>
    <row r="29" spans="1:20" x14ac:dyDescent="0.25">
      <c r="A29" s="21" t="s">
        <v>39</v>
      </c>
      <c r="B29" s="68" t="s">
        <v>40</v>
      </c>
      <c r="C29" s="68"/>
      <c r="D29" s="68"/>
      <c r="E29" s="68"/>
      <c r="F29" s="68"/>
      <c r="G29" s="68"/>
      <c r="H29" s="4">
        <v>0</v>
      </c>
      <c r="I29" s="151">
        <f t="shared" si="0"/>
        <v>0</v>
      </c>
      <c r="J29" s="151"/>
    </row>
    <row r="30" spans="1:20" x14ac:dyDescent="0.25">
      <c r="A30" s="21" t="s">
        <v>41</v>
      </c>
      <c r="B30" s="68" t="s">
        <v>42</v>
      </c>
      <c r="C30" s="68"/>
      <c r="D30" s="68"/>
      <c r="E30" s="68"/>
      <c r="F30" s="68"/>
      <c r="G30" s="68"/>
      <c r="H30" s="4">
        <v>0</v>
      </c>
      <c r="I30" s="151">
        <f t="shared" si="0"/>
        <v>0</v>
      </c>
      <c r="J30" s="151"/>
    </row>
    <row r="31" spans="1:20" x14ac:dyDescent="0.25">
      <c r="A31" s="104" t="s">
        <v>43</v>
      </c>
      <c r="B31" s="104"/>
      <c r="C31" s="104"/>
      <c r="D31" s="104"/>
      <c r="E31" s="104"/>
      <c r="F31" s="104"/>
      <c r="G31" s="104"/>
      <c r="H31" s="104"/>
      <c r="I31" s="110">
        <f>SUM(I23:J30)</f>
        <v>1911.79</v>
      </c>
      <c r="J31" s="110"/>
    </row>
    <row r="32" spans="1:20" x14ac:dyDescent="0.25">
      <c r="A32" s="62" t="s">
        <v>44</v>
      </c>
      <c r="B32" s="62"/>
      <c r="C32" s="62"/>
      <c r="D32" s="62"/>
      <c r="E32" s="62"/>
      <c r="F32" s="62"/>
      <c r="G32" s="62"/>
      <c r="H32" s="62"/>
      <c r="I32" s="62"/>
      <c r="J32" s="62"/>
      <c r="K32" s="152" t="s">
        <v>45</v>
      </c>
      <c r="L32" s="152"/>
      <c r="M32" s="152"/>
      <c r="N32" s="152"/>
      <c r="O32" s="152"/>
      <c r="P32" s="152"/>
      <c r="Q32" s="152"/>
      <c r="R32" s="152"/>
      <c r="S32" s="152"/>
      <c r="T32" s="152"/>
    </row>
    <row r="33" spans="1:20" x14ac:dyDescent="0.25">
      <c r="A33" s="19">
        <v>2</v>
      </c>
      <c r="B33" s="66" t="s">
        <v>46</v>
      </c>
      <c r="C33" s="67"/>
      <c r="D33" s="67"/>
      <c r="E33" s="67"/>
      <c r="F33" s="67"/>
      <c r="G33" s="67"/>
      <c r="H33" s="106"/>
      <c r="I33" s="109" t="s">
        <v>32</v>
      </c>
      <c r="J33" s="109"/>
      <c r="K33" s="152" t="s">
        <v>47</v>
      </c>
      <c r="L33" s="152"/>
      <c r="M33" s="152" t="s">
        <v>48</v>
      </c>
      <c r="N33" s="152"/>
      <c r="O33" s="152" t="s">
        <v>49</v>
      </c>
      <c r="P33" s="152"/>
      <c r="Q33" s="152" t="s">
        <v>50</v>
      </c>
      <c r="R33" s="152"/>
      <c r="S33" s="152" t="s">
        <v>51</v>
      </c>
      <c r="T33" s="152"/>
    </row>
    <row r="34" spans="1:20" x14ac:dyDescent="0.25">
      <c r="A34" s="21" t="s">
        <v>7</v>
      </c>
      <c r="B34" s="73" t="s">
        <v>52</v>
      </c>
      <c r="C34" s="74"/>
      <c r="D34" s="74"/>
      <c r="E34" s="74"/>
      <c r="F34" s="74"/>
      <c r="G34" s="74"/>
      <c r="H34" s="75"/>
      <c r="I34" s="112">
        <f>IF(S34&lt;0,0,S34)</f>
        <v>40.69</v>
      </c>
      <c r="J34" s="112"/>
      <c r="K34" s="69">
        <f>'BC e Índices'!M8</f>
        <v>3.7</v>
      </c>
      <c r="L34" s="69"/>
      <c r="M34" s="150">
        <v>2</v>
      </c>
      <c r="N34" s="150"/>
      <c r="O34" s="150">
        <v>21</v>
      </c>
      <c r="P34" s="150"/>
      <c r="Q34" s="149">
        <f>I23*0.06</f>
        <v>114.70739999999999</v>
      </c>
      <c r="R34" s="149"/>
      <c r="S34" s="149">
        <f>ROUND(((O34*M34*K34)-Q34),2)</f>
        <v>40.69</v>
      </c>
      <c r="T34" s="149"/>
    </row>
    <row r="35" spans="1:20" x14ac:dyDescent="0.25">
      <c r="A35" s="21" t="s">
        <v>9</v>
      </c>
      <c r="B35" s="68" t="s">
        <v>53</v>
      </c>
      <c r="C35" s="68"/>
      <c r="D35" s="68"/>
      <c r="E35" s="68"/>
      <c r="F35" s="68"/>
      <c r="G35" s="68"/>
      <c r="H35" s="68"/>
      <c r="I35" s="151">
        <f>S37</f>
        <v>249.48</v>
      </c>
      <c r="J35" s="151"/>
      <c r="K35" s="152" t="s">
        <v>54</v>
      </c>
      <c r="L35" s="152"/>
      <c r="M35" s="152"/>
      <c r="N35" s="152"/>
      <c r="O35" s="152"/>
      <c r="P35" s="152"/>
      <c r="Q35" s="152"/>
      <c r="R35" s="152"/>
      <c r="S35" s="152"/>
      <c r="T35" s="152"/>
    </row>
    <row r="36" spans="1:20" x14ac:dyDescent="0.25">
      <c r="A36" s="21" t="s">
        <v>12</v>
      </c>
      <c r="B36" s="68" t="s">
        <v>55</v>
      </c>
      <c r="C36" s="68"/>
      <c r="D36" s="68"/>
      <c r="E36" s="68"/>
      <c r="F36" s="68"/>
      <c r="G36" s="68"/>
      <c r="H36" s="68"/>
      <c r="I36" s="69">
        <f>'BC e Índices'!M10</f>
        <v>0</v>
      </c>
      <c r="J36" s="69"/>
      <c r="K36" s="152" t="s">
        <v>47</v>
      </c>
      <c r="L36" s="152"/>
      <c r="M36" s="152" t="s">
        <v>49</v>
      </c>
      <c r="N36" s="152"/>
      <c r="O36" s="152" t="s">
        <v>50</v>
      </c>
      <c r="P36" s="152"/>
      <c r="Q36" s="152" t="s">
        <v>56</v>
      </c>
      <c r="R36" s="152"/>
      <c r="S36" s="152" t="s">
        <v>57</v>
      </c>
      <c r="T36" s="152"/>
    </row>
    <row r="37" spans="1:20" x14ac:dyDescent="0.25">
      <c r="A37" s="21" t="s">
        <v>15</v>
      </c>
      <c r="B37" s="68" t="s">
        <v>58</v>
      </c>
      <c r="C37" s="68"/>
      <c r="D37" s="68"/>
      <c r="E37" s="68"/>
      <c r="F37" s="68"/>
      <c r="G37" s="68"/>
      <c r="H37" s="68"/>
      <c r="I37" s="69">
        <f>'BC e Índices'!M11</f>
        <v>0</v>
      </c>
      <c r="J37" s="69"/>
      <c r="K37" s="69">
        <f>'BC e Índices'!M9</f>
        <v>12</v>
      </c>
      <c r="L37" s="69"/>
      <c r="M37" s="150">
        <v>21</v>
      </c>
      <c r="N37" s="150"/>
      <c r="O37" s="195">
        <v>0.01</v>
      </c>
      <c r="P37" s="195"/>
      <c r="Q37" s="149">
        <f>M37*K37</f>
        <v>252</v>
      </c>
      <c r="R37" s="149"/>
      <c r="S37" s="149">
        <f>ROUND(Q37-(Q37*O37),2)</f>
        <v>249.48</v>
      </c>
      <c r="T37" s="149"/>
    </row>
    <row r="38" spans="1:20" x14ac:dyDescent="0.25">
      <c r="A38" s="21" t="s">
        <v>35</v>
      </c>
      <c r="B38" s="68" t="s">
        <v>59</v>
      </c>
      <c r="C38" s="68"/>
      <c r="D38" s="68"/>
      <c r="E38" s="68"/>
      <c r="F38" s="68"/>
      <c r="G38" s="68"/>
      <c r="H38" s="68"/>
      <c r="I38" s="69">
        <f>'BC e Índices'!M12</f>
        <v>1.1200000000000001</v>
      </c>
      <c r="J38" s="69"/>
    </row>
    <row r="39" spans="1:20" x14ac:dyDescent="0.25">
      <c r="A39" s="21" t="s">
        <v>37</v>
      </c>
      <c r="B39" s="68" t="s">
        <v>42</v>
      </c>
      <c r="C39" s="68"/>
      <c r="D39" s="68"/>
      <c r="E39" s="68"/>
      <c r="F39" s="68"/>
      <c r="G39" s="68"/>
      <c r="H39" s="68"/>
      <c r="I39" s="69">
        <f>'BC e Índices'!M13</f>
        <v>0</v>
      </c>
      <c r="J39" s="69"/>
    </row>
    <row r="40" spans="1:20" x14ac:dyDescent="0.25">
      <c r="A40" s="104" t="s">
        <v>60</v>
      </c>
      <c r="B40" s="104"/>
      <c r="C40" s="104"/>
      <c r="D40" s="104"/>
      <c r="E40" s="104"/>
      <c r="F40" s="104"/>
      <c r="G40" s="104"/>
      <c r="H40" s="104"/>
      <c r="I40" s="110">
        <f>SUM(I34:J39)</f>
        <v>291.28999999999996</v>
      </c>
      <c r="J40" s="110"/>
    </row>
    <row r="41" spans="1:20" x14ac:dyDescent="0.25">
      <c r="A41" s="62" t="s">
        <v>61</v>
      </c>
      <c r="B41" s="62"/>
      <c r="C41" s="62"/>
      <c r="D41" s="62"/>
      <c r="E41" s="62"/>
      <c r="F41" s="62"/>
      <c r="G41" s="62"/>
      <c r="H41" s="62"/>
      <c r="I41" s="62"/>
      <c r="J41" s="62"/>
    </row>
    <row r="42" spans="1:20" x14ac:dyDescent="0.25">
      <c r="A42" s="19">
        <v>3</v>
      </c>
      <c r="B42" s="65" t="s">
        <v>62</v>
      </c>
      <c r="C42" s="65"/>
      <c r="D42" s="65"/>
      <c r="E42" s="65"/>
      <c r="F42" s="65"/>
      <c r="G42" s="65"/>
      <c r="H42" s="65"/>
      <c r="I42" s="109" t="s">
        <v>32</v>
      </c>
      <c r="J42" s="109"/>
    </row>
    <row r="43" spans="1:20" x14ac:dyDescent="0.25">
      <c r="A43" s="21" t="s">
        <v>7</v>
      </c>
      <c r="B43" s="68" t="s">
        <v>63</v>
      </c>
      <c r="C43" s="68"/>
      <c r="D43" s="68"/>
      <c r="E43" s="68"/>
      <c r="F43" s="68"/>
      <c r="G43" s="68"/>
      <c r="H43" s="68"/>
      <c r="I43" s="69">
        <f>'BC e Índices'!M15</f>
        <v>60</v>
      </c>
      <c r="J43" s="69"/>
    </row>
    <row r="44" spans="1:20" x14ac:dyDescent="0.25">
      <c r="A44" s="21" t="s">
        <v>9</v>
      </c>
      <c r="B44" s="68" t="s">
        <v>64</v>
      </c>
      <c r="C44" s="68"/>
      <c r="D44" s="68"/>
      <c r="E44" s="68"/>
      <c r="F44" s="68"/>
      <c r="G44" s="68"/>
      <c r="H44" s="68"/>
      <c r="I44" s="69">
        <f>'BC e Índices'!M16</f>
        <v>0</v>
      </c>
      <c r="J44" s="69"/>
    </row>
    <row r="45" spans="1:20" x14ac:dyDescent="0.25">
      <c r="A45" s="21" t="s">
        <v>12</v>
      </c>
      <c r="B45" s="68" t="s">
        <v>65</v>
      </c>
      <c r="C45" s="68"/>
      <c r="D45" s="68"/>
      <c r="E45" s="68"/>
      <c r="F45" s="68"/>
      <c r="G45" s="68"/>
      <c r="H45" s="68"/>
      <c r="I45" s="69">
        <f>'BC e Índices'!M17</f>
        <v>0</v>
      </c>
      <c r="J45" s="69"/>
    </row>
    <row r="46" spans="1:20" x14ac:dyDescent="0.25">
      <c r="A46" s="21" t="s">
        <v>15</v>
      </c>
      <c r="B46" s="68" t="s">
        <v>66</v>
      </c>
      <c r="C46" s="68"/>
      <c r="D46" s="68"/>
      <c r="E46" s="68"/>
      <c r="F46" s="68"/>
      <c r="G46" s="68"/>
      <c r="H46" s="68"/>
      <c r="I46" s="69">
        <f>'BC e Índices'!M18</f>
        <v>100</v>
      </c>
      <c r="J46" s="69"/>
    </row>
    <row r="47" spans="1:20" x14ac:dyDescent="0.25">
      <c r="A47" s="104" t="s">
        <v>67</v>
      </c>
      <c r="B47" s="104"/>
      <c r="C47" s="104"/>
      <c r="D47" s="104"/>
      <c r="E47" s="104"/>
      <c r="F47" s="104"/>
      <c r="G47" s="104"/>
      <c r="H47" s="104"/>
      <c r="I47" s="110">
        <f>SUM(I43:J46)</f>
        <v>160</v>
      </c>
      <c r="J47" s="110"/>
    </row>
    <row r="50" spans="1:20" s="1" customFormat="1" x14ac:dyDescent="0.25">
      <c r="A50" s="62" t="s">
        <v>68</v>
      </c>
      <c r="B50" s="62"/>
      <c r="C50" s="62"/>
      <c r="D50" s="62"/>
      <c r="E50" s="62"/>
      <c r="F50" s="62"/>
      <c r="G50" s="62"/>
      <c r="H50" s="62"/>
      <c r="I50" s="62"/>
      <c r="J50" s="62"/>
    </row>
    <row r="51" spans="1:20" s="1" customFormat="1" x14ac:dyDescent="0.25">
      <c r="A51" s="62" t="s">
        <v>69</v>
      </c>
      <c r="B51" s="62"/>
      <c r="C51" s="62"/>
      <c r="D51" s="62"/>
      <c r="E51" s="62"/>
      <c r="F51" s="62"/>
      <c r="G51" s="62"/>
      <c r="H51" s="62"/>
      <c r="I51" s="62"/>
      <c r="J51" s="62"/>
      <c r="K51" s="145" t="s">
        <v>170</v>
      </c>
      <c r="L51" s="146"/>
      <c r="M51" s="146"/>
      <c r="N51" s="146"/>
      <c r="O51" s="146"/>
      <c r="P51" s="146"/>
      <c r="Q51" s="146"/>
      <c r="R51" s="146"/>
      <c r="S51" s="146"/>
      <c r="T51" s="146"/>
    </row>
    <row r="52" spans="1:20" s="1" customFormat="1" x14ac:dyDescent="0.25">
      <c r="A52" s="19" t="s">
        <v>70</v>
      </c>
      <c r="B52" s="65" t="s">
        <v>71</v>
      </c>
      <c r="C52" s="65"/>
      <c r="D52" s="65"/>
      <c r="E52" s="65"/>
      <c r="F52" s="65"/>
      <c r="G52" s="65"/>
      <c r="H52" s="19" t="s">
        <v>31</v>
      </c>
      <c r="I52" s="109" t="s">
        <v>32</v>
      </c>
      <c r="J52" s="109"/>
    </row>
    <row r="53" spans="1:20" s="1" customFormat="1" x14ac:dyDescent="0.25">
      <c r="A53" s="21" t="s">
        <v>7</v>
      </c>
      <c r="B53" s="68" t="s">
        <v>72</v>
      </c>
      <c r="C53" s="68"/>
      <c r="D53" s="68"/>
      <c r="E53" s="68"/>
      <c r="F53" s="68"/>
      <c r="G53" s="68"/>
      <c r="H53" s="5">
        <f>'BC e Índices'!M22</f>
        <v>0.2</v>
      </c>
      <c r="I53" s="112">
        <f t="shared" ref="I53:I60" si="1">ROUND(H53*$I$31,2)</f>
        <v>382.36</v>
      </c>
      <c r="J53" s="112"/>
      <c r="K53" s="147" t="s">
        <v>169</v>
      </c>
      <c r="L53" s="148"/>
      <c r="M53" s="148"/>
      <c r="N53" s="148"/>
      <c r="O53" s="148"/>
      <c r="P53" s="148"/>
      <c r="Q53" s="148"/>
      <c r="R53" s="148"/>
      <c r="S53" s="148"/>
      <c r="T53" s="148"/>
    </row>
    <row r="54" spans="1:20" s="1" customFormat="1" x14ac:dyDescent="0.25">
      <c r="A54" s="21" t="s">
        <v>9</v>
      </c>
      <c r="B54" s="68" t="s">
        <v>73</v>
      </c>
      <c r="C54" s="68"/>
      <c r="D54" s="68"/>
      <c r="E54" s="68"/>
      <c r="F54" s="68"/>
      <c r="G54" s="68"/>
      <c r="H54" s="5">
        <f>'BC e Índices'!M23</f>
        <v>1.4999999999999999E-2</v>
      </c>
      <c r="I54" s="112">
        <f t="shared" si="1"/>
        <v>28.68</v>
      </c>
      <c r="J54" s="112"/>
      <c r="K54" s="136" t="s">
        <v>172</v>
      </c>
      <c r="L54" s="137"/>
      <c r="M54" s="137"/>
      <c r="N54" s="137"/>
      <c r="O54" s="137"/>
      <c r="P54" s="137"/>
      <c r="Q54" s="137"/>
      <c r="R54" s="137"/>
      <c r="S54" s="137"/>
      <c r="T54" s="137"/>
    </row>
    <row r="55" spans="1:20" s="1" customFormat="1" x14ac:dyDescent="0.25">
      <c r="A55" s="21" t="s">
        <v>12</v>
      </c>
      <c r="B55" s="68" t="s">
        <v>74</v>
      </c>
      <c r="C55" s="68"/>
      <c r="D55" s="68"/>
      <c r="E55" s="68"/>
      <c r="F55" s="68"/>
      <c r="G55" s="68"/>
      <c r="H55" s="5">
        <f>'BC e Índices'!M24</f>
        <v>0.01</v>
      </c>
      <c r="I55" s="112">
        <f t="shared" si="1"/>
        <v>19.12</v>
      </c>
      <c r="J55" s="194"/>
      <c r="K55" s="136" t="s">
        <v>173</v>
      </c>
      <c r="L55" s="137"/>
      <c r="M55" s="137"/>
      <c r="N55" s="137"/>
      <c r="O55" s="137"/>
      <c r="P55" s="137"/>
      <c r="Q55" s="137"/>
      <c r="R55" s="137"/>
      <c r="S55" s="137"/>
      <c r="T55" s="137"/>
    </row>
    <row r="56" spans="1:20" s="1" customFormat="1" x14ac:dyDescent="0.25">
      <c r="A56" s="21" t="s">
        <v>15</v>
      </c>
      <c r="B56" s="68" t="s">
        <v>75</v>
      </c>
      <c r="C56" s="68"/>
      <c r="D56" s="68"/>
      <c r="E56" s="68"/>
      <c r="F56" s="68"/>
      <c r="G56" s="68"/>
      <c r="H56" s="5">
        <f>'BC e Índices'!M25</f>
        <v>2E-3</v>
      </c>
      <c r="I56" s="112">
        <f t="shared" si="1"/>
        <v>3.82</v>
      </c>
      <c r="J56" s="194"/>
      <c r="K56" s="136" t="s">
        <v>174</v>
      </c>
      <c r="L56" s="137"/>
      <c r="M56" s="137"/>
      <c r="N56" s="137"/>
      <c r="O56" s="137"/>
      <c r="P56" s="137"/>
      <c r="Q56" s="137"/>
      <c r="R56" s="137"/>
      <c r="S56" s="137"/>
      <c r="T56" s="137"/>
    </row>
    <row r="57" spans="1:20" s="1" customFormat="1" x14ac:dyDescent="0.25">
      <c r="A57" s="21" t="s">
        <v>35</v>
      </c>
      <c r="B57" s="68" t="s">
        <v>76</v>
      </c>
      <c r="C57" s="68"/>
      <c r="D57" s="68"/>
      <c r="E57" s="68"/>
      <c r="F57" s="68"/>
      <c r="G57" s="68"/>
      <c r="H57" s="5">
        <f>'BC e Índices'!M26</f>
        <v>2.5000000000000001E-2</v>
      </c>
      <c r="I57" s="112">
        <f t="shared" si="1"/>
        <v>47.79</v>
      </c>
      <c r="J57" s="194"/>
      <c r="K57" s="136" t="s">
        <v>175</v>
      </c>
      <c r="L57" s="137"/>
      <c r="M57" s="137"/>
      <c r="N57" s="137"/>
      <c r="O57" s="137"/>
      <c r="P57" s="137"/>
      <c r="Q57" s="137"/>
      <c r="R57" s="137"/>
      <c r="S57" s="137"/>
      <c r="T57" s="137"/>
    </row>
    <row r="58" spans="1:20" s="1" customFormat="1" x14ac:dyDescent="0.25">
      <c r="A58" s="21" t="s">
        <v>37</v>
      </c>
      <c r="B58" s="68" t="s">
        <v>77</v>
      </c>
      <c r="C58" s="68"/>
      <c r="D58" s="68"/>
      <c r="E58" s="68"/>
      <c r="F58" s="68"/>
      <c r="G58" s="68"/>
      <c r="H58" s="5">
        <f>'BC e Índices'!M27</f>
        <v>0.08</v>
      </c>
      <c r="I58" s="112">
        <f t="shared" si="1"/>
        <v>152.94</v>
      </c>
      <c r="J58" s="194"/>
      <c r="K58" s="136" t="s">
        <v>171</v>
      </c>
      <c r="L58" s="137"/>
      <c r="M58" s="137"/>
      <c r="N58" s="137"/>
      <c r="O58" s="137"/>
      <c r="P58" s="137"/>
      <c r="Q58" s="137"/>
      <c r="R58" s="137"/>
      <c r="S58" s="137"/>
      <c r="T58" s="137"/>
    </row>
    <row r="59" spans="1:20" s="1" customFormat="1" ht="17.25" x14ac:dyDescent="0.25">
      <c r="A59" s="21" t="s">
        <v>39</v>
      </c>
      <c r="B59" s="68" t="s">
        <v>178</v>
      </c>
      <c r="C59" s="68"/>
      <c r="D59" s="68"/>
      <c r="E59" s="68"/>
      <c r="F59" s="68"/>
      <c r="G59" s="68"/>
      <c r="H59" s="5">
        <f>'BC e Índices'!M28</f>
        <v>0.03</v>
      </c>
      <c r="I59" s="112">
        <f t="shared" si="1"/>
        <v>57.35</v>
      </c>
      <c r="J59" s="194"/>
      <c r="K59" s="136" t="s">
        <v>177</v>
      </c>
      <c r="L59" s="137"/>
      <c r="M59" s="137"/>
      <c r="N59" s="137"/>
      <c r="O59" s="137"/>
      <c r="P59" s="137"/>
      <c r="Q59" s="137"/>
      <c r="R59" s="137"/>
      <c r="S59" s="137"/>
      <c r="T59" s="137"/>
    </row>
    <row r="60" spans="1:20" s="1" customFormat="1" x14ac:dyDescent="0.25">
      <c r="A60" s="21" t="s">
        <v>41</v>
      </c>
      <c r="B60" s="68" t="s">
        <v>78</v>
      </c>
      <c r="C60" s="68"/>
      <c r="D60" s="68"/>
      <c r="E60" s="68"/>
      <c r="F60" s="68"/>
      <c r="G60" s="68"/>
      <c r="H60" s="5">
        <f>'BC e Índices'!M29</f>
        <v>6.0000000000000001E-3</v>
      </c>
      <c r="I60" s="112">
        <f t="shared" si="1"/>
        <v>11.47</v>
      </c>
      <c r="J60" s="194"/>
      <c r="K60" s="136" t="s">
        <v>176</v>
      </c>
      <c r="L60" s="137"/>
      <c r="M60" s="137"/>
      <c r="N60" s="137"/>
      <c r="O60" s="137"/>
      <c r="P60" s="137"/>
      <c r="Q60" s="137"/>
      <c r="R60" s="137"/>
      <c r="S60" s="137"/>
      <c r="T60" s="137"/>
    </row>
    <row r="61" spans="1:20" s="1" customFormat="1" x14ac:dyDescent="0.25">
      <c r="A61" s="104" t="s">
        <v>79</v>
      </c>
      <c r="B61" s="104"/>
      <c r="C61" s="104"/>
      <c r="D61" s="104"/>
      <c r="E61" s="104"/>
      <c r="F61" s="104"/>
      <c r="G61" s="104"/>
      <c r="H61" s="6">
        <f>SUM(H53:H60)</f>
        <v>0.3680000000000001</v>
      </c>
      <c r="I61" s="143">
        <f>SUM(I53:J60)</f>
        <v>703.53000000000009</v>
      </c>
      <c r="J61" s="144"/>
      <c r="K61" s="22"/>
      <c r="L61" s="22"/>
      <c r="M61" s="22"/>
      <c r="N61" s="22"/>
      <c r="O61" s="22"/>
      <c r="P61" s="22"/>
    </row>
    <row r="62" spans="1:20" s="24" customFormat="1" ht="26.25" customHeight="1" x14ac:dyDescent="0.25">
      <c r="A62" s="121" t="s">
        <v>179</v>
      </c>
      <c r="B62" s="122"/>
      <c r="C62" s="122"/>
      <c r="D62" s="122"/>
      <c r="E62" s="122"/>
      <c r="F62" s="122"/>
      <c r="G62" s="122"/>
      <c r="H62" s="122"/>
      <c r="I62" s="122"/>
      <c r="J62" s="122"/>
      <c r="K62" s="23"/>
      <c r="L62" s="23"/>
      <c r="M62" s="23"/>
      <c r="N62" s="23"/>
      <c r="O62" s="23"/>
      <c r="P62" s="23"/>
    </row>
    <row r="63" spans="1:20" s="1" customFormat="1" x14ac:dyDescent="0.25">
      <c r="A63" s="62" t="s">
        <v>189</v>
      </c>
      <c r="B63" s="62"/>
      <c r="C63" s="62"/>
      <c r="D63" s="62"/>
      <c r="E63" s="62"/>
      <c r="F63" s="62"/>
      <c r="G63" s="62"/>
      <c r="H63" s="62"/>
      <c r="I63" s="62"/>
      <c r="J63" s="62"/>
    </row>
    <row r="64" spans="1:20" s="1" customFormat="1" x14ac:dyDescent="0.25">
      <c r="A64" s="20" t="s">
        <v>80</v>
      </c>
      <c r="B64" s="138" t="s">
        <v>140</v>
      </c>
      <c r="C64" s="139"/>
      <c r="D64" s="139"/>
      <c r="E64" s="139"/>
      <c r="F64" s="139"/>
      <c r="G64" s="140"/>
      <c r="H64" s="20" t="s">
        <v>31</v>
      </c>
      <c r="I64" s="123" t="s">
        <v>32</v>
      </c>
      <c r="J64" s="123"/>
    </row>
    <row r="65" spans="1:20" x14ac:dyDescent="0.25">
      <c r="A65" s="12" t="s">
        <v>7</v>
      </c>
      <c r="B65" s="76" t="s">
        <v>81</v>
      </c>
      <c r="C65" s="77"/>
      <c r="D65" s="77"/>
      <c r="E65" s="77"/>
      <c r="F65" s="77"/>
      <c r="G65" s="78"/>
      <c r="H65" s="26">
        <f>'BC e Índices'!M32</f>
        <v>8.3299999999999999E-2</v>
      </c>
      <c r="I65" s="114">
        <f>ROUND(I31*H65,2)</f>
        <v>159.25</v>
      </c>
      <c r="J65" s="114"/>
      <c r="K65" s="141" t="s">
        <v>180</v>
      </c>
      <c r="L65" s="142"/>
      <c r="M65" s="142"/>
    </row>
    <row r="66" spans="1:20" x14ac:dyDescent="0.25">
      <c r="A66" s="12" t="s">
        <v>9</v>
      </c>
      <c r="B66" s="76" t="s">
        <v>141</v>
      </c>
      <c r="C66" s="77"/>
      <c r="D66" s="77"/>
      <c r="E66" s="77"/>
      <c r="F66" s="77"/>
      <c r="G66" s="78"/>
      <c r="H66" s="26">
        <f>'BC e Índices'!M33</f>
        <v>2.7799999999999998E-2</v>
      </c>
      <c r="I66" s="132">
        <f>ROUND(I31*H66,2)</f>
        <v>53.15</v>
      </c>
      <c r="J66" s="133"/>
      <c r="K66" s="134" t="s">
        <v>181</v>
      </c>
      <c r="L66" s="135"/>
      <c r="M66" s="135"/>
    </row>
    <row r="67" spans="1:20" x14ac:dyDescent="0.25">
      <c r="A67" s="12"/>
      <c r="B67" s="120" t="s">
        <v>82</v>
      </c>
      <c r="C67" s="120"/>
      <c r="D67" s="120"/>
      <c r="E67" s="120"/>
      <c r="F67" s="120"/>
      <c r="G67" s="120"/>
      <c r="H67" s="120"/>
      <c r="I67" s="118">
        <f>SUM(I65:J66)</f>
        <v>212.4</v>
      </c>
      <c r="J67" s="118"/>
      <c r="K67" s="136"/>
      <c r="L67" s="137"/>
    </row>
    <row r="68" spans="1:20" ht="15" customHeight="1" x14ac:dyDescent="0.25">
      <c r="A68" s="13" t="s">
        <v>12</v>
      </c>
      <c r="B68" s="128" t="s">
        <v>142</v>
      </c>
      <c r="C68" s="129"/>
      <c r="D68" s="129"/>
      <c r="E68" s="129"/>
      <c r="F68" s="129"/>
      <c r="G68" s="130"/>
      <c r="H68" s="25">
        <f>ROUND(I68/I31,4)</f>
        <v>4.0899999999999999E-2</v>
      </c>
      <c r="I68" s="131">
        <f>ROUND(H61*I67,2)</f>
        <v>78.16</v>
      </c>
      <c r="J68" s="131"/>
      <c r="K68" s="7"/>
    </row>
    <row r="69" spans="1:20" x14ac:dyDescent="0.25">
      <c r="A69" s="120" t="s">
        <v>83</v>
      </c>
      <c r="B69" s="120"/>
      <c r="C69" s="120"/>
      <c r="D69" s="120"/>
      <c r="E69" s="120"/>
      <c r="F69" s="120"/>
      <c r="G69" s="120"/>
      <c r="H69" s="120"/>
      <c r="I69" s="118">
        <f>I67+I68</f>
        <v>290.56</v>
      </c>
      <c r="J69" s="118"/>
    </row>
    <row r="70" spans="1:20" x14ac:dyDescent="0.25">
      <c r="A70" s="62" t="s">
        <v>143</v>
      </c>
      <c r="B70" s="62"/>
      <c r="C70" s="62"/>
      <c r="D70" s="62"/>
      <c r="E70" s="62"/>
      <c r="F70" s="62"/>
      <c r="G70" s="62"/>
      <c r="H70" s="62"/>
      <c r="I70" s="62"/>
      <c r="J70" s="62"/>
      <c r="K70" s="127" t="s">
        <v>190</v>
      </c>
      <c r="L70" s="127"/>
      <c r="M70" s="127"/>
      <c r="N70" s="127"/>
      <c r="O70" s="127"/>
      <c r="P70" s="127" t="s">
        <v>191</v>
      </c>
      <c r="Q70" s="127"/>
      <c r="R70" s="127"/>
      <c r="S70" s="127"/>
      <c r="T70" s="127"/>
    </row>
    <row r="71" spans="1:20" x14ac:dyDescent="0.25">
      <c r="A71" s="20" t="s">
        <v>84</v>
      </c>
      <c r="B71" s="63" t="s">
        <v>85</v>
      </c>
      <c r="C71" s="63"/>
      <c r="D71" s="63"/>
      <c r="E71" s="63"/>
      <c r="F71" s="63"/>
      <c r="G71" s="63"/>
      <c r="H71" s="20" t="s">
        <v>31</v>
      </c>
      <c r="I71" s="123" t="s">
        <v>32</v>
      </c>
      <c r="J71" s="123"/>
    </row>
    <row r="72" spans="1:20" x14ac:dyDescent="0.25">
      <c r="A72" s="12" t="s">
        <v>7</v>
      </c>
      <c r="B72" s="79" t="s">
        <v>85</v>
      </c>
      <c r="C72" s="79"/>
      <c r="D72" s="79"/>
      <c r="E72" s="79"/>
      <c r="F72" s="79"/>
      <c r="G72" s="79"/>
      <c r="H72" s="27">
        <f>'BC e Índices'!M36</f>
        <v>2.9999999999999997E-4</v>
      </c>
      <c r="I72" s="114">
        <f>ROUND(I31*H72,2)</f>
        <v>0.56999999999999995</v>
      </c>
      <c r="J72" s="114"/>
      <c r="K72" s="119" t="s">
        <v>192</v>
      </c>
      <c r="L72" s="119"/>
      <c r="M72" s="119"/>
      <c r="N72" s="119"/>
      <c r="O72" s="119"/>
      <c r="P72" s="119" t="s">
        <v>193</v>
      </c>
      <c r="Q72" s="119"/>
      <c r="R72" s="119"/>
      <c r="S72" s="119"/>
      <c r="T72" s="119"/>
    </row>
    <row r="73" spans="1:20" x14ac:dyDescent="0.25">
      <c r="A73" s="12" t="s">
        <v>9</v>
      </c>
      <c r="B73" s="76" t="s">
        <v>144</v>
      </c>
      <c r="C73" s="77"/>
      <c r="D73" s="77"/>
      <c r="E73" s="77"/>
      <c r="F73" s="77"/>
      <c r="G73" s="77"/>
      <c r="H73" s="14">
        <f>ROUND(H61*H72,4)</f>
        <v>1E-4</v>
      </c>
      <c r="I73" s="114">
        <f>ROUND(I31*H73,2)</f>
        <v>0.19</v>
      </c>
      <c r="J73" s="114"/>
    </row>
    <row r="74" spans="1:20" x14ac:dyDescent="0.25">
      <c r="A74" s="120" t="s">
        <v>86</v>
      </c>
      <c r="B74" s="120"/>
      <c r="C74" s="120"/>
      <c r="D74" s="120"/>
      <c r="E74" s="120"/>
      <c r="F74" s="120"/>
      <c r="G74" s="120"/>
      <c r="H74" s="120"/>
      <c r="I74" s="118">
        <f>SUM(I72:J73)</f>
        <v>0.76</v>
      </c>
      <c r="J74" s="118"/>
    </row>
    <row r="75" spans="1:20" x14ac:dyDescent="0.25">
      <c r="A75" s="62" t="s">
        <v>87</v>
      </c>
      <c r="B75" s="62"/>
      <c r="C75" s="62"/>
      <c r="D75" s="62"/>
      <c r="E75" s="62"/>
      <c r="F75" s="62"/>
      <c r="G75" s="62"/>
      <c r="H75" s="62"/>
      <c r="I75" s="62"/>
      <c r="J75" s="62"/>
      <c r="M75" s="8"/>
    </row>
    <row r="76" spans="1:20" x14ac:dyDescent="0.25">
      <c r="A76" s="20" t="s">
        <v>88</v>
      </c>
      <c r="B76" s="63" t="s">
        <v>89</v>
      </c>
      <c r="C76" s="63"/>
      <c r="D76" s="63"/>
      <c r="E76" s="63"/>
      <c r="F76" s="63"/>
      <c r="G76" s="63"/>
      <c r="H76" s="20" t="s">
        <v>31</v>
      </c>
      <c r="I76" s="123" t="s">
        <v>32</v>
      </c>
      <c r="J76" s="123"/>
    </row>
    <row r="77" spans="1:20" x14ac:dyDescent="0.25">
      <c r="A77" s="12" t="s">
        <v>7</v>
      </c>
      <c r="B77" s="79" t="s">
        <v>90</v>
      </c>
      <c r="C77" s="79"/>
      <c r="D77" s="79"/>
      <c r="E77" s="79"/>
      <c r="F77" s="79"/>
      <c r="G77" s="79"/>
      <c r="H77" s="28">
        <f>'BC e Índices'!M39</f>
        <v>4.5999999999999999E-3</v>
      </c>
      <c r="I77" s="114">
        <f t="shared" ref="I77:I82" si="2">ROUND($I$31*H77,2)</f>
        <v>8.7899999999999991</v>
      </c>
      <c r="J77" s="124"/>
      <c r="K77" s="119" t="s">
        <v>194</v>
      </c>
      <c r="L77" s="119"/>
      <c r="M77" s="119"/>
      <c r="N77" s="119"/>
      <c r="O77" s="119"/>
      <c r="P77" s="119" t="s">
        <v>195</v>
      </c>
      <c r="Q77" s="119"/>
      <c r="R77" s="119"/>
      <c r="S77" s="119"/>
      <c r="T77" s="119"/>
    </row>
    <row r="78" spans="1:20" x14ac:dyDescent="0.25">
      <c r="A78" s="12" t="s">
        <v>9</v>
      </c>
      <c r="B78" s="79" t="s">
        <v>91</v>
      </c>
      <c r="C78" s="79"/>
      <c r="D78" s="79"/>
      <c r="E78" s="79"/>
      <c r="F78" s="79"/>
      <c r="G78" s="79"/>
      <c r="H78" s="28">
        <f>'BC e Índices'!M40</f>
        <v>4.0000000000000002E-4</v>
      </c>
      <c r="I78" s="114">
        <f t="shared" si="2"/>
        <v>0.76</v>
      </c>
      <c r="J78" s="114"/>
      <c r="K78" s="119"/>
      <c r="L78" s="119"/>
      <c r="M78" s="119"/>
      <c r="N78" s="119"/>
      <c r="O78" s="119"/>
      <c r="P78" s="119" t="s">
        <v>196</v>
      </c>
      <c r="Q78" s="119"/>
      <c r="R78" s="119"/>
      <c r="S78" s="119"/>
      <c r="T78" s="119"/>
    </row>
    <row r="79" spans="1:20" x14ac:dyDescent="0.25">
      <c r="A79" s="12" t="s">
        <v>12</v>
      </c>
      <c r="B79" s="79" t="s">
        <v>92</v>
      </c>
      <c r="C79" s="79"/>
      <c r="D79" s="79"/>
      <c r="E79" s="79"/>
      <c r="F79" s="79"/>
      <c r="G79" s="79"/>
      <c r="H79" s="28">
        <f>'BC e Índices'!M41</f>
        <v>2.1499999999999998E-2</v>
      </c>
      <c r="I79" s="114">
        <f t="shared" si="2"/>
        <v>41.1</v>
      </c>
      <c r="J79" s="124"/>
      <c r="K79" s="119"/>
      <c r="L79" s="119"/>
      <c r="M79" s="119"/>
      <c r="N79" s="119"/>
      <c r="O79" s="119"/>
      <c r="P79" s="119" t="s">
        <v>197</v>
      </c>
      <c r="Q79" s="119"/>
      <c r="R79" s="119"/>
      <c r="S79" s="119"/>
      <c r="T79" s="119"/>
    </row>
    <row r="80" spans="1:20" ht="17.25" x14ac:dyDescent="0.25">
      <c r="A80" s="12" t="s">
        <v>15</v>
      </c>
      <c r="B80" s="79" t="s">
        <v>205</v>
      </c>
      <c r="C80" s="79"/>
      <c r="D80" s="79"/>
      <c r="E80" s="79"/>
      <c r="F80" s="79"/>
      <c r="G80" s="79"/>
      <c r="H80" s="28">
        <f>'BC e Índices'!M42</f>
        <v>1.9400000000000001E-2</v>
      </c>
      <c r="I80" s="114">
        <f t="shared" si="2"/>
        <v>37.090000000000003</v>
      </c>
      <c r="J80" s="114"/>
      <c r="K80" s="126" t="s">
        <v>198</v>
      </c>
      <c r="L80" s="126"/>
      <c r="M80" s="126"/>
      <c r="N80" s="126"/>
      <c r="O80" s="126"/>
      <c r="P80" s="126" t="s">
        <v>199</v>
      </c>
      <c r="Q80" s="126"/>
      <c r="R80" s="126"/>
      <c r="S80" s="126"/>
      <c r="T80" s="126"/>
    </row>
    <row r="81" spans="1:20" x14ac:dyDescent="0.25">
      <c r="A81" s="12" t="s">
        <v>35</v>
      </c>
      <c r="B81" s="76" t="s">
        <v>145</v>
      </c>
      <c r="C81" s="77"/>
      <c r="D81" s="77"/>
      <c r="E81" s="77"/>
      <c r="F81" s="77"/>
      <c r="G81" s="78"/>
      <c r="H81" s="14">
        <f>ROUND(H61*H80,4)</f>
        <v>7.1000000000000004E-3</v>
      </c>
      <c r="I81" s="114">
        <f t="shared" si="2"/>
        <v>13.57</v>
      </c>
      <c r="J81" s="114"/>
      <c r="K81" s="125"/>
      <c r="L81" s="125"/>
      <c r="M81" s="125"/>
      <c r="N81" s="125"/>
      <c r="O81" s="125"/>
      <c r="P81" s="125"/>
      <c r="Q81" s="125"/>
      <c r="R81" s="125"/>
      <c r="S81" s="125"/>
      <c r="T81" s="125"/>
    </row>
    <row r="82" spans="1:20" x14ac:dyDescent="0.25">
      <c r="A82" s="12" t="s">
        <v>37</v>
      </c>
      <c r="B82" s="79" t="s">
        <v>94</v>
      </c>
      <c r="C82" s="79"/>
      <c r="D82" s="79"/>
      <c r="E82" s="79"/>
      <c r="F82" s="79"/>
      <c r="G82" s="79"/>
      <c r="H82" s="28">
        <f>'BC e Índices'!M43</f>
        <v>2.1499999999999998E-2</v>
      </c>
      <c r="I82" s="114">
        <f t="shared" si="2"/>
        <v>41.1</v>
      </c>
      <c r="J82" s="114"/>
      <c r="K82" s="119"/>
      <c r="L82" s="119"/>
      <c r="M82" s="119"/>
      <c r="N82" s="119"/>
      <c r="O82" s="119"/>
      <c r="P82" s="119" t="s">
        <v>197</v>
      </c>
      <c r="Q82" s="119"/>
      <c r="R82" s="119"/>
      <c r="S82" s="119"/>
      <c r="T82" s="119"/>
    </row>
    <row r="83" spans="1:20" x14ac:dyDescent="0.25">
      <c r="A83" s="120" t="s">
        <v>95</v>
      </c>
      <c r="B83" s="120"/>
      <c r="C83" s="120"/>
      <c r="D83" s="120"/>
      <c r="E83" s="120"/>
      <c r="F83" s="120"/>
      <c r="G83" s="120"/>
      <c r="H83" s="120"/>
      <c r="I83" s="118">
        <f>SUM(I77:J82)</f>
        <v>142.41</v>
      </c>
      <c r="J83" s="118"/>
    </row>
    <row r="84" spans="1:20" x14ac:dyDescent="0.25">
      <c r="A84" s="121" t="s">
        <v>206</v>
      </c>
      <c r="B84" s="122"/>
      <c r="C84" s="122"/>
      <c r="D84" s="122"/>
      <c r="E84" s="122"/>
      <c r="F84" s="122"/>
      <c r="G84" s="122"/>
      <c r="H84" s="122"/>
      <c r="I84" s="122"/>
      <c r="J84" s="122"/>
    </row>
    <row r="85" spans="1:20" x14ac:dyDescent="0.25">
      <c r="A85" s="62" t="s">
        <v>96</v>
      </c>
      <c r="B85" s="62"/>
      <c r="C85" s="62"/>
      <c r="D85" s="62"/>
      <c r="E85" s="62"/>
      <c r="F85" s="62"/>
      <c r="G85" s="62"/>
      <c r="H85" s="62"/>
      <c r="I85" s="62"/>
      <c r="J85" s="62"/>
    </row>
    <row r="86" spans="1:20" x14ac:dyDescent="0.25">
      <c r="A86" s="20" t="s">
        <v>97</v>
      </c>
      <c r="B86" s="63" t="s">
        <v>98</v>
      </c>
      <c r="C86" s="63"/>
      <c r="D86" s="63"/>
      <c r="E86" s="63"/>
      <c r="F86" s="63"/>
      <c r="G86" s="63"/>
      <c r="H86" s="63"/>
      <c r="I86" s="123" t="s">
        <v>32</v>
      </c>
      <c r="J86" s="123"/>
    </row>
    <row r="87" spans="1:20" x14ac:dyDescent="0.25">
      <c r="A87" s="12" t="s">
        <v>7</v>
      </c>
      <c r="B87" s="76" t="s">
        <v>99</v>
      </c>
      <c r="C87" s="77"/>
      <c r="D87" s="77"/>
      <c r="E87" s="77"/>
      <c r="F87" s="77"/>
      <c r="G87" s="78"/>
      <c r="H87" s="27">
        <f>'BC e Índices'!M46</f>
        <v>8.3299999999999999E-2</v>
      </c>
      <c r="I87" s="114">
        <f>ROUND($I$31*H87,2)</f>
        <v>159.25</v>
      </c>
      <c r="J87" s="114"/>
    </row>
    <row r="88" spans="1:20" x14ac:dyDescent="0.25">
      <c r="A88" s="12" t="s">
        <v>9</v>
      </c>
      <c r="B88" s="79" t="s">
        <v>146</v>
      </c>
      <c r="C88" s="79"/>
      <c r="D88" s="79"/>
      <c r="E88" s="79"/>
      <c r="F88" s="79"/>
      <c r="G88" s="79"/>
      <c r="H88" s="27">
        <f>'BC e Índices'!M47</f>
        <v>1.66E-2</v>
      </c>
      <c r="I88" s="114">
        <f t="shared" ref="I88:I91" si="3">ROUND($I$31*H88,2)</f>
        <v>31.74</v>
      </c>
      <c r="J88" s="114"/>
      <c r="K88" s="119" t="s">
        <v>202</v>
      </c>
      <c r="L88" s="119"/>
      <c r="M88" s="119"/>
      <c r="N88" s="119"/>
      <c r="O88" s="119"/>
      <c r="P88" s="119" t="s">
        <v>201</v>
      </c>
      <c r="Q88" s="119"/>
      <c r="R88" s="119"/>
      <c r="S88" s="119"/>
      <c r="T88" s="119"/>
    </row>
    <row r="89" spans="1:20" x14ac:dyDescent="0.25">
      <c r="A89" s="12" t="s">
        <v>12</v>
      </c>
      <c r="B89" s="79" t="s">
        <v>147</v>
      </c>
      <c r="C89" s="79"/>
      <c r="D89" s="79"/>
      <c r="E89" s="79"/>
      <c r="F89" s="79"/>
      <c r="G89" s="79"/>
      <c r="H89" s="27">
        <f>'BC e Índices'!M48</f>
        <v>8.0000000000000004E-4</v>
      </c>
      <c r="I89" s="114">
        <f t="shared" si="3"/>
        <v>1.53</v>
      </c>
      <c r="J89" s="114"/>
      <c r="K89" s="119" t="s">
        <v>200</v>
      </c>
      <c r="L89" s="119"/>
      <c r="M89" s="119"/>
      <c r="N89" s="119"/>
      <c r="O89" s="119"/>
      <c r="P89" s="119" t="s">
        <v>201</v>
      </c>
      <c r="Q89" s="119"/>
      <c r="R89" s="119"/>
      <c r="S89" s="119"/>
      <c r="T89" s="119"/>
    </row>
    <row r="90" spans="1:20" x14ac:dyDescent="0.25">
      <c r="A90" s="12" t="s">
        <v>15</v>
      </c>
      <c r="B90" s="79" t="s">
        <v>148</v>
      </c>
      <c r="C90" s="79"/>
      <c r="D90" s="79"/>
      <c r="E90" s="79"/>
      <c r="F90" s="79"/>
      <c r="G90" s="79"/>
      <c r="H90" s="27">
        <f>'BC e Índices'!M49</f>
        <v>7.3000000000000001E-3</v>
      </c>
      <c r="I90" s="114">
        <f t="shared" si="3"/>
        <v>13.96</v>
      </c>
      <c r="J90" s="114"/>
      <c r="K90" s="119" t="s">
        <v>203</v>
      </c>
      <c r="L90" s="119"/>
      <c r="M90" s="119"/>
      <c r="N90" s="119"/>
      <c r="O90" s="119"/>
      <c r="P90" s="119" t="s">
        <v>201</v>
      </c>
      <c r="Q90" s="119"/>
      <c r="R90" s="119"/>
      <c r="S90" s="119"/>
      <c r="T90" s="119"/>
    </row>
    <row r="91" spans="1:20" x14ac:dyDescent="0.25">
      <c r="A91" s="12" t="s">
        <v>35</v>
      </c>
      <c r="B91" s="79" t="s">
        <v>149</v>
      </c>
      <c r="C91" s="79"/>
      <c r="D91" s="79"/>
      <c r="E91" s="79"/>
      <c r="F91" s="79"/>
      <c r="G91" s="79"/>
      <c r="H91" s="27">
        <f>'BC e Índices'!M50</f>
        <v>2.7000000000000001E-3</v>
      </c>
      <c r="I91" s="114">
        <f t="shared" si="3"/>
        <v>5.16</v>
      </c>
      <c r="J91" s="114"/>
      <c r="K91" s="119" t="s">
        <v>204</v>
      </c>
      <c r="L91" s="119"/>
      <c r="M91" s="119"/>
      <c r="N91" s="119"/>
      <c r="O91" s="119"/>
      <c r="P91" s="119" t="s">
        <v>201</v>
      </c>
      <c r="Q91" s="119"/>
      <c r="R91" s="119"/>
      <c r="S91" s="119"/>
      <c r="T91" s="119"/>
    </row>
    <row r="92" spans="1:20" x14ac:dyDescent="0.25">
      <c r="A92" s="12"/>
      <c r="B92" s="115" t="s">
        <v>100</v>
      </c>
      <c r="C92" s="116"/>
      <c r="D92" s="116"/>
      <c r="E92" s="116"/>
      <c r="F92" s="116"/>
      <c r="G92" s="116"/>
      <c r="H92" s="15">
        <f>SUM(H87:H91)</f>
        <v>0.11069999999999999</v>
      </c>
      <c r="I92" s="118">
        <f>SUM(I87:J91)</f>
        <v>211.64000000000001</v>
      </c>
      <c r="J92" s="118"/>
    </row>
    <row r="93" spans="1:20" ht="15" customHeight="1" x14ac:dyDescent="0.25">
      <c r="A93" s="13" t="s">
        <v>39</v>
      </c>
      <c r="B93" s="113" t="s">
        <v>101</v>
      </c>
      <c r="C93" s="113"/>
      <c r="D93" s="113"/>
      <c r="E93" s="113"/>
      <c r="F93" s="113"/>
      <c r="G93" s="113"/>
      <c r="H93" s="16">
        <f>ROUND(H61*H92,4)</f>
        <v>4.07E-2</v>
      </c>
      <c r="I93" s="114">
        <f>ROUND(I92*H61,2)</f>
        <v>77.88</v>
      </c>
      <c r="J93" s="114"/>
    </row>
    <row r="94" spans="1:20" x14ac:dyDescent="0.25">
      <c r="A94" s="115" t="s">
        <v>102</v>
      </c>
      <c r="B94" s="116"/>
      <c r="C94" s="116"/>
      <c r="D94" s="116"/>
      <c r="E94" s="116"/>
      <c r="F94" s="116"/>
      <c r="G94" s="116"/>
      <c r="H94" s="117"/>
      <c r="I94" s="118">
        <f>SUM(I92:J93)</f>
        <v>289.52</v>
      </c>
      <c r="J94" s="118"/>
    </row>
    <row r="99" spans="1:13" s="1" customFormat="1" x14ac:dyDescent="0.25">
      <c r="A99" s="62" t="s">
        <v>103</v>
      </c>
      <c r="B99" s="62"/>
      <c r="C99" s="62"/>
      <c r="D99" s="62"/>
      <c r="E99" s="62"/>
      <c r="F99" s="62"/>
      <c r="G99" s="62"/>
      <c r="H99" s="62"/>
      <c r="I99" s="62"/>
      <c r="J99" s="62"/>
    </row>
    <row r="100" spans="1:13" s="1" customFormat="1" x14ac:dyDescent="0.25">
      <c r="A100" s="19">
        <v>4</v>
      </c>
      <c r="B100" s="65" t="s">
        <v>104</v>
      </c>
      <c r="C100" s="65"/>
      <c r="D100" s="65"/>
      <c r="E100" s="65"/>
      <c r="F100" s="65"/>
      <c r="G100" s="65"/>
      <c r="H100" s="65"/>
      <c r="I100" s="109" t="s">
        <v>32</v>
      </c>
      <c r="J100" s="109"/>
    </row>
    <row r="101" spans="1:13" s="1" customFormat="1" x14ac:dyDescent="0.25">
      <c r="A101" s="21" t="s">
        <v>70</v>
      </c>
      <c r="B101" s="68" t="s">
        <v>105</v>
      </c>
      <c r="C101" s="68"/>
      <c r="D101" s="68"/>
      <c r="E101" s="68"/>
      <c r="F101" s="68"/>
      <c r="G101" s="68"/>
      <c r="H101" s="68"/>
      <c r="I101" s="112">
        <f>I61</f>
        <v>703.53000000000009</v>
      </c>
      <c r="J101" s="112"/>
    </row>
    <row r="102" spans="1:13" s="1" customFormat="1" x14ac:dyDescent="0.25">
      <c r="A102" s="21" t="s">
        <v>80</v>
      </c>
      <c r="B102" s="68" t="s">
        <v>71</v>
      </c>
      <c r="C102" s="68"/>
      <c r="D102" s="68"/>
      <c r="E102" s="68"/>
      <c r="F102" s="68"/>
      <c r="G102" s="68"/>
      <c r="H102" s="68"/>
      <c r="I102" s="112">
        <f>I69</f>
        <v>290.56</v>
      </c>
      <c r="J102" s="112"/>
    </row>
    <row r="103" spans="1:13" s="1" customFormat="1" x14ac:dyDescent="0.25">
      <c r="A103" s="21" t="s">
        <v>84</v>
      </c>
      <c r="B103" s="68" t="s">
        <v>85</v>
      </c>
      <c r="C103" s="68"/>
      <c r="D103" s="68"/>
      <c r="E103" s="68"/>
      <c r="F103" s="68"/>
      <c r="G103" s="68"/>
      <c r="H103" s="68"/>
      <c r="I103" s="112">
        <f>I74</f>
        <v>0.76</v>
      </c>
      <c r="J103" s="112"/>
    </row>
    <row r="104" spans="1:13" s="1" customFormat="1" x14ac:dyDescent="0.25">
      <c r="A104" s="21" t="s">
        <v>88</v>
      </c>
      <c r="B104" s="68" t="s">
        <v>106</v>
      </c>
      <c r="C104" s="68"/>
      <c r="D104" s="68"/>
      <c r="E104" s="68"/>
      <c r="F104" s="68"/>
      <c r="G104" s="68"/>
      <c r="H104" s="68"/>
      <c r="I104" s="112">
        <f>I83</f>
        <v>142.41</v>
      </c>
      <c r="J104" s="112"/>
    </row>
    <row r="105" spans="1:13" s="1" customFormat="1" x14ac:dyDescent="0.25">
      <c r="A105" s="21" t="s">
        <v>97</v>
      </c>
      <c r="B105" s="68" t="s">
        <v>98</v>
      </c>
      <c r="C105" s="68"/>
      <c r="D105" s="68"/>
      <c r="E105" s="68"/>
      <c r="F105" s="68"/>
      <c r="G105" s="68"/>
      <c r="H105" s="68"/>
      <c r="I105" s="112">
        <f>I94</f>
        <v>289.52</v>
      </c>
      <c r="J105" s="112"/>
    </row>
    <row r="106" spans="1:13" s="1" customFormat="1" x14ac:dyDescent="0.25">
      <c r="A106" s="21" t="s">
        <v>107</v>
      </c>
      <c r="B106" s="68" t="s">
        <v>42</v>
      </c>
      <c r="C106" s="68"/>
      <c r="D106" s="68"/>
      <c r="E106" s="68"/>
      <c r="F106" s="68"/>
      <c r="G106" s="68"/>
      <c r="H106" s="68"/>
      <c r="I106" s="112">
        <v>0</v>
      </c>
      <c r="J106" s="112"/>
    </row>
    <row r="107" spans="1:13" s="1" customFormat="1" x14ac:dyDescent="0.25">
      <c r="A107" s="104" t="s">
        <v>108</v>
      </c>
      <c r="B107" s="104"/>
      <c r="C107" s="104"/>
      <c r="D107" s="104"/>
      <c r="E107" s="104"/>
      <c r="F107" s="104"/>
      <c r="G107" s="104"/>
      <c r="H107" s="104"/>
      <c r="I107" s="110">
        <f>SUM(I101:J106)</f>
        <v>1426.7800000000002</v>
      </c>
      <c r="J107" s="110"/>
    </row>
    <row r="108" spans="1:13" s="1" customFormat="1" x14ac:dyDescent="0.25">
      <c r="A108" s="62" t="s">
        <v>109</v>
      </c>
      <c r="B108" s="62"/>
      <c r="C108" s="62"/>
      <c r="D108" s="62"/>
      <c r="E108" s="62"/>
      <c r="F108" s="62"/>
      <c r="G108" s="62"/>
      <c r="H108" s="62"/>
      <c r="I108" s="62"/>
      <c r="J108" s="62"/>
    </row>
    <row r="109" spans="1:13" s="1" customFormat="1" x14ac:dyDescent="0.25">
      <c r="A109" s="104" t="s">
        <v>153</v>
      </c>
      <c r="B109" s="104"/>
      <c r="C109" s="104"/>
      <c r="D109" s="104"/>
      <c r="E109" s="104"/>
      <c r="F109" s="104"/>
      <c r="G109" s="104"/>
      <c r="H109" s="104"/>
      <c r="I109" s="110">
        <f>I31+I40+I47+I107</f>
        <v>3789.86</v>
      </c>
      <c r="J109" s="110"/>
      <c r="M109" s="18"/>
    </row>
    <row r="110" spans="1:13" s="1" customFormat="1" x14ac:dyDescent="0.25">
      <c r="A110" s="62" t="s">
        <v>110</v>
      </c>
      <c r="B110" s="62"/>
      <c r="C110" s="62"/>
      <c r="D110" s="62"/>
      <c r="E110" s="62"/>
      <c r="F110" s="62"/>
      <c r="G110" s="62"/>
      <c r="H110" s="62"/>
      <c r="I110" s="62"/>
      <c r="J110" s="62"/>
    </row>
    <row r="111" spans="1:13" s="1" customFormat="1" x14ac:dyDescent="0.25">
      <c r="A111" s="19">
        <v>5</v>
      </c>
      <c r="B111" s="65" t="s">
        <v>111</v>
      </c>
      <c r="C111" s="65"/>
      <c r="D111" s="65"/>
      <c r="E111" s="65"/>
      <c r="F111" s="65"/>
      <c r="G111" s="65"/>
      <c r="H111" s="19" t="s">
        <v>31</v>
      </c>
      <c r="I111" s="109" t="s">
        <v>32</v>
      </c>
      <c r="J111" s="109"/>
    </row>
    <row r="112" spans="1:13" s="1" customFormat="1" x14ac:dyDescent="0.25">
      <c r="A112" s="21" t="s">
        <v>7</v>
      </c>
      <c r="B112" s="68" t="s">
        <v>112</v>
      </c>
      <c r="C112" s="68"/>
      <c r="D112" s="68"/>
      <c r="E112" s="68"/>
      <c r="F112" s="68"/>
      <c r="G112" s="68"/>
      <c r="H112" s="4">
        <f>'BC e Índices'!M53</f>
        <v>0.1</v>
      </c>
      <c r="I112" s="112">
        <f>ROUND(I109*H112,2)</f>
        <v>378.99</v>
      </c>
      <c r="J112" s="112"/>
    </row>
    <row r="113" spans="1:11" s="1" customFormat="1" x14ac:dyDescent="0.25">
      <c r="A113" s="21" t="s">
        <v>9</v>
      </c>
      <c r="B113" s="68" t="s">
        <v>113</v>
      </c>
      <c r="C113" s="68"/>
      <c r="D113" s="68"/>
      <c r="E113" s="68"/>
      <c r="F113" s="68"/>
      <c r="G113" s="68"/>
      <c r="H113" s="4">
        <f>'BC e Índices'!M54</f>
        <v>0.1</v>
      </c>
      <c r="I113" s="112">
        <f>ROUND((I109+I112)*H113,2)</f>
        <v>416.89</v>
      </c>
      <c r="J113" s="112"/>
    </row>
    <row r="114" spans="1:11" s="1" customFormat="1" x14ac:dyDescent="0.25">
      <c r="A114" s="21" t="s">
        <v>12</v>
      </c>
      <c r="B114" s="68" t="s">
        <v>114</v>
      </c>
      <c r="C114" s="68"/>
      <c r="D114" s="68"/>
      <c r="E114" s="68"/>
      <c r="F114" s="68"/>
      <c r="G114" s="68"/>
      <c r="H114" s="68"/>
      <c r="I114" s="68"/>
      <c r="J114" s="68"/>
    </row>
    <row r="115" spans="1:11" s="1" customFormat="1" x14ac:dyDescent="0.25">
      <c r="A115" s="21" t="s">
        <v>115</v>
      </c>
      <c r="B115" s="65" t="s">
        <v>116</v>
      </c>
      <c r="C115" s="65"/>
      <c r="D115" s="65"/>
      <c r="E115" s="65"/>
      <c r="F115" s="65"/>
      <c r="G115" s="65"/>
      <c r="H115" s="65"/>
      <c r="I115" s="65"/>
      <c r="J115" s="65"/>
    </row>
    <row r="116" spans="1:11" s="1" customFormat="1" x14ac:dyDescent="0.25">
      <c r="A116" s="80"/>
      <c r="B116" s="68" t="s">
        <v>117</v>
      </c>
      <c r="C116" s="68"/>
      <c r="D116" s="68"/>
      <c r="E116" s="68"/>
      <c r="F116" s="68"/>
      <c r="G116" s="68"/>
      <c r="H116" s="4">
        <f>'BC e Índices'!M56</f>
        <v>6.4999999999999997E-3</v>
      </c>
      <c r="I116" s="112">
        <f>I121*H116</f>
        <v>32.629804999999998</v>
      </c>
      <c r="J116" s="112"/>
      <c r="K116" s="9"/>
    </row>
    <row r="117" spans="1:11" s="1" customFormat="1" x14ac:dyDescent="0.25">
      <c r="A117" s="80"/>
      <c r="B117" s="68" t="s">
        <v>118</v>
      </c>
      <c r="C117" s="68"/>
      <c r="D117" s="68"/>
      <c r="E117" s="68"/>
      <c r="F117" s="68"/>
      <c r="G117" s="68"/>
      <c r="H117" s="4">
        <f>'BC e Índices'!M57</f>
        <v>0.03</v>
      </c>
      <c r="I117" s="112">
        <f>I121*H117</f>
        <v>150.59909999999999</v>
      </c>
      <c r="J117" s="112"/>
      <c r="K117" s="9"/>
    </row>
    <row r="118" spans="1:11" s="1" customFormat="1" x14ac:dyDescent="0.25">
      <c r="A118" s="21" t="s">
        <v>119</v>
      </c>
      <c r="B118" s="65" t="s">
        <v>120</v>
      </c>
      <c r="C118" s="65"/>
      <c r="D118" s="65"/>
      <c r="E118" s="65"/>
      <c r="F118" s="65"/>
      <c r="G118" s="65"/>
      <c r="H118" s="65"/>
      <c r="I118" s="65"/>
      <c r="J118" s="65"/>
    </row>
    <row r="119" spans="1:11" s="1" customFormat="1" x14ac:dyDescent="0.25">
      <c r="A119" s="21"/>
      <c r="B119" s="68" t="s">
        <v>121</v>
      </c>
      <c r="C119" s="68"/>
      <c r="D119" s="68"/>
      <c r="E119" s="68"/>
      <c r="F119" s="68"/>
      <c r="G119" s="68"/>
      <c r="H119" s="4">
        <f>'BC e Índices'!M59</f>
        <v>0.05</v>
      </c>
      <c r="I119" s="112">
        <f>I121*H119</f>
        <v>250.99850000000004</v>
      </c>
      <c r="J119" s="112"/>
      <c r="K119" s="9"/>
    </row>
    <row r="120" spans="1:11" s="1" customFormat="1" x14ac:dyDescent="0.25">
      <c r="A120" s="21" t="s">
        <v>122</v>
      </c>
      <c r="B120" s="65" t="s">
        <v>123</v>
      </c>
      <c r="C120" s="65"/>
      <c r="D120" s="65"/>
      <c r="E120" s="65"/>
      <c r="F120" s="65"/>
      <c r="G120" s="65"/>
      <c r="H120" s="65"/>
      <c r="I120" s="65"/>
      <c r="J120" s="65"/>
    </row>
    <row r="121" spans="1:11" s="1" customFormat="1" x14ac:dyDescent="0.25">
      <c r="A121" s="21"/>
      <c r="B121" s="104" t="s">
        <v>124</v>
      </c>
      <c r="C121" s="104"/>
      <c r="D121" s="104"/>
      <c r="E121" s="104"/>
      <c r="F121" s="104"/>
      <c r="G121" s="104"/>
      <c r="H121" s="10">
        <f>1-(SUM(H119,H117,H116))</f>
        <v>0.91349999999999998</v>
      </c>
      <c r="I121" s="112">
        <f>ROUND((I109+I112+I113)/H121,2)</f>
        <v>5019.97</v>
      </c>
      <c r="J121" s="112"/>
    </row>
    <row r="122" spans="1:11" s="1" customFormat="1" x14ac:dyDescent="0.25">
      <c r="A122" s="104" t="s">
        <v>125</v>
      </c>
      <c r="B122" s="104"/>
      <c r="C122" s="104"/>
      <c r="D122" s="104"/>
      <c r="E122" s="104"/>
      <c r="F122" s="104"/>
      <c r="G122" s="104"/>
      <c r="H122" s="104"/>
      <c r="I122" s="110">
        <f>I119+I117+I116+I113+I112</f>
        <v>1230.107405</v>
      </c>
      <c r="J122" s="110"/>
    </row>
    <row r="123" spans="1:11" s="1" customFormat="1" x14ac:dyDescent="0.25">
      <c r="A123" s="111" t="s">
        <v>126</v>
      </c>
      <c r="B123" s="111"/>
      <c r="C123" s="111"/>
      <c r="D123" s="111"/>
      <c r="E123" s="111"/>
      <c r="F123" s="111"/>
      <c r="G123" s="111"/>
      <c r="H123" s="111"/>
      <c r="I123" s="111"/>
      <c r="J123" s="111"/>
    </row>
    <row r="124" spans="1:11" s="1" customFormat="1" x14ac:dyDescent="0.25">
      <c r="A124" s="111" t="s">
        <v>127</v>
      </c>
      <c r="B124" s="111"/>
      <c r="C124" s="111"/>
      <c r="D124" s="111"/>
      <c r="E124" s="111"/>
      <c r="F124" s="111"/>
      <c r="G124" s="111"/>
      <c r="H124" s="111"/>
      <c r="I124" s="111"/>
      <c r="J124" s="111"/>
    </row>
    <row r="125" spans="1:11" s="1" customFormat="1" x14ac:dyDescent="0.25">
      <c r="A125" s="111" t="s">
        <v>128</v>
      </c>
      <c r="B125" s="111"/>
      <c r="C125" s="111"/>
      <c r="D125" s="111"/>
      <c r="E125" s="111"/>
      <c r="F125" s="111"/>
      <c r="G125" s="111"/>
      <c r="H125" s="111"/>
      <c r="I125" s="111"/>
      <c r="J125" s="111"/>
    </row>
    <row r="126" spans="1:11" s="1" customFormat="1" x14ac:dyDescent="0.25">
      <c r="A126" s="62" t="s">
        <v>129</v>
      </c>
      <c r="B126" s="62"/>
      <c r="C126" s="62"/>
      <c r="D126" s="62"/>
      <c r="E126" s="62"/>
      <c r="F126" s="62"/>
      <c r="G126" s="62"/>
      <c r="H126" s="62"/>
      <c r="I126" s="62"/>
      <c r="J126" s="62"/>
    </row>
    <row r="127" spans="1:11" s="1" customFormat="1" x14ac:dyDescent="0.25">
      <c r="A127" s="65" t="s">
        <v>130</v>
      </c>
      <c r="B127" s="65"/>
      <c r="C127" s="65"/>
      <c r="D127" s="65"/>
      <c r="E127" s="65"/>
      <c r="F127" s="65"/>
      <c r="G127" s="65"/>
      <c r="H127" s="65"/>
      <c r="I127" s="65"/>
      <c r="J127" s="65"/>
    </row>
    <row r="128" spans="1:11" s="1" customFormat="1" x14ac:dyDescent="0.25">
      <c r="A128" s="2"/>
      <c r="B128" s="65" t="s">
        <v>131</v>
      </c>
      <c r="C128" s="65"/>
      <c r="D128" s="65"/>
      <c r="E128" s="65"/>
      <c r="F128" s="65"/>
      <c r="G128" s="65"/>
      <c r="H128" s="65"/>
      <c r="I128" s="109" t="s">
        <v>32</v>
      </c>
      <c r="J128" s="109"/>
    </row>
    <row r="129" spans="1:11" s="1" customFormat="1" x14ac:dyDescent="0.25">
      <c r="A129" s="21" t="s">
        <v>7</v>
      </c>
      <c r="B129" s="68" t="s">
        <v>132</v>
      </c>
      <c r="C129" s="68"/>
      <c r="D129" s="68"/>
      <c r="E129" s="68"/>
      <c r="F129" s="68"/>
      <c r="G129" s="68"/>
      <c r="H129" s="68"/>
      <c r="I129" s="107">
        <f>I31</f>
        <v>1911.79</v>
      </c>
      <c r="J129" s="107"/>
    </row>
    <row r="130" spans="1:11" s="1" customFormat="1" x14ac:dyDescent="0.25">
      <c r="A130" s="21" t="s">
        <v>9</v>
      </c>
      <c r="B130" s="68" t="s">
        <v>133</v>
      </c>
      <c r="C130" s="68"/>
      <c r="D130" s="68"/>
      <c r="E130" s="68"/>
      <c r="F130" s="68"/>
      <c r="G130" s="68"/>
      <c r="H130" s="68"/>
      <c r="I130" s="107">
        <f>I40</f>
        <v>291.28999999999996</v>
      </c>
      <c r="J130" s="107"/>
    </row>
    <row r="131" spans="1:11" s="1" customFormat="1" x14ac:dyDescent="0.25">
      <c r="A131" s="21" t="s">
        <v>12</v>
      </c>
      <c r="B131" s="68" t="s">
        <v>134</v>
      </c>
      <c r="C131" s="68"/>
      <c r="D131" s="68"/>
      <c r="E131" s="68"/>
      <c r="F131" s="68"/>
      <c r="G131" s="68"/>
      <c r="H131" s="68"/>
      <c r="I131" s="107">
        <f>I47</f>
        <v>160</v>
      </c>
      <c r="J131" s="107"/>
    </row>
    <row r="132" spans="1:11" s="1" customFormat="1" x14ac:dyDescent="0.25">
      <c r="A132" s="21" t="s">
        <v>15</v>
      </c>
      <c r="B132" s="68" t="s">
        <v>104</v>
      </c>
      <c r="C132" s="68"/>
      <c r="D132" s="68"/>
      <c r="E132" s="68"/>
      <c r="F132" s="68"/>
      <c r="G132" s="68"/>
      <c r="H132" s="68"/>
      <c r="I132" s="107">
        <f>I107</f>
        <v>1426.7800000000002</v>
      </c>
      <c r="J132" s="107"/>
    </row>
    <row r="133" spans="1:11" s="1" customFormat="1" x14ac:dyDescent="0.25">
      <c r="A133" s="21"/>
      <c r="B133" s="104" t="s">
        <v>135</v>
      </c>
      <c r="C133" s="104"/>
      <c r="D133" s="104"/>
      <c r="E133" s="104"/>
      <c r="F133" s="104"/>
      <c r="G133" s="104"/>
      <c r="H133" s="104"/>
      <c r="I133" s="105">
        <f>SUM(I129:J132)</f>
        <v>3789.86</v>
      </c>
      <c r="J133" s="105"/>
    </row>
    <row r="134" spans="1:11" s="1" customFormat="1" x14ac:dyDescent="0.25">
      <c r="A134" s="21" t="s">
        <v>35</v>
      </c>
      <c r="B134" s="68" t="s">
        <v>136</v>
      </c>
      <c r="C134" s="68"/>
      <c r="D134" s="68"/>
      <c r="E134" s="68"/>
      <c r="F134" s="68"/>
      <c r="G134" s="68"/>
      <c r="H134" s="68"/>
      <c r="I134" s="107">
        <f>I122</f>
        <v>1230.107405</v>
      </c>
      <c r="J134" s="107"/>
    </row>
    <row r="135" spans="1:11" s="1" customFormat="1" x14ac:dyDescent="0.25">
      <c r="A135" s="2"/>
      <c r="B135" s="104" t="s">
        <v>207</v>
      </c>
      <c r="C135" s="104"/>
      <c r="D135" s="104"/>
      <c r="E135" s="104"/>
      <c r="F135" s="104"/>
      <c r="G135" s="104"/>
      <c r="H135" s="104"/>
      <c r="I135" s="108">
        <f>I134+I133</f>
        <v>5019.9674050000003</v>
      </c>
      <c r="J135" s="108"/>
      <c r="K135" s="17"/>
    </row>
    <row r="136" spans="1:11" s="1" customFormat="1" x14ac:dyDescent="0.25">
      <c r="A136" s="11"/>
      <c r="B136" s="104" t="s">
        <v>137</v>
      </c>
      <c r="C136" s="104"/>
      <c r="D136" s="104"/>
      <c r="E136" s="104"/>
      <c r="F136" s="104"/>
      <c r="G136" s="104"/>
      <c r="H136" s="104"/>
      <c r="I136" s="104">
        <f>H13</f>
        <v>1</v>
      </c>
      <c r="J136" s="104"/>
    </row>
    <row r="137" spans="1:11" s="1" customFormat="1" x14ac:dyDescent="0.25">
      <c r="A137" s="11"/>
      <c r="B137" s="104" t="s">
        <v>138</v>
      </c>
      <c r="C137" s="104"/>
      <c r="D137" s="104"/>
      <c r="E137" s="104"/>
      <c r="F137" s="104"/>
      <c r="G137" s="104"/>
      <c r="H137" s="104"/>
      <c r="I137" s="105">
        <f>I136*I135</f>
        <v>5019.9674050000003</v>
      </c>
      <c r="J137" s="105"/>
    </row>
    <row r="138" spans="1:11" s="1" customFormat="1" x14ac:dyDescent="0.25">
      <c r="A138" s="11"/>
      <c r="B138" s="104" t="s">
        <v>139</v>
      </c>
      <c r="C138" s="104"/>
      <c r="D138" s="104"/>
      <c r="E138" s="104"/>
      <c r="F138" s="104"/>
      <c r="G138" s="104"/>
      <c r="H138" s="104"/>
      <c r="I138" s="105">
        <f>I137*12</f>
        <v>60239.608860000008</v>
      </c>
      <c r="J138" s="105"/>
    </row>
  </sheetData>
  <mergeCells count="295">
    <mergeCell ref="A1:J1"/>
    <mergeCell ref="K1:T1"/>
    <mergeCell ref="A2:J2"/>
    <mergeCell ref="A3:B3"/>
    <mergeCell ref="C3:J3"/>
    <mergeCell ref="A4:B4"/>
    <mergeCell ref="C4:J4"/>
    <mergeCell ref="B9:H9"/>
    <mergeCell ref="I9:J9"/>
    <mergeCell ref="B10:H10"/>
    <mergeCell ref="I10:J10"/>
    <mergeCell ref="A11:J11"/>
    <mergeCell ref="A12:C12"/>
    <mergeCell ref="D12:G12"/>
    <mergeCell ref="H12:J12"/>
    <mergeCell ref="A5:B5"/>
    <mergeCell ref="C5:J5"/>
    <mergeCell ref="A6:J6"/>
    <mergeCell ref="B7:H7"/>
    <mergeCell ref="I7:J7"/>
    <mergeCell ref="B8:H8"/>
    <mergeCell ref="I8:J8"/>
    <mergeCell ref="B17:H17"/>
    <mergeCell ref="I17:J17"/>
    <mergeCell ref="B18:H18"/>
    <mergeCell ref="I18:J18"/>
    <mergeCell ref="B19:H19"/>
    <mergeCell ref="I19:J19"/>
    <mergeCell ref="A13:C13"/>
    <mergeCell ref="D13:G13"/>
    <mergeCell ref="H13:J13"/>
    <mergeCell ref="A14:J14"/>
    <mergeCell ref="A15:J15"/>
    <mergeCell ref="A16:J16"/>
    <mergeCell ref="B24:G24"/>
    <mergeCell ref="I24:J24"/>
    <mergeCell ref="B25:G25"/>
    <mergeCell ref="I25:J25"/>
    <mergeCell ref="B26:G26"/>
    <mergeCell ref="I26:J26"/>
    <mergeCell ref="B20:H20"/>
    <mergeCell ref="I20:J20"/>
    <mergeCell ref="A21:J21"/>
    <mergeCell ref="B22:G22"/>
    <mergeCell ref="I22:J22"/>
    <mergeCell ref="B23:H23"/>
    <mergeCell ref="I23:J23"/>
    <mergeCell ref="B30:G30"/>
    <mergeCell ref="I30:J30"/>
    <mergeCell ref="A31:H31"/>
    <mergeCell ref="I31:J31"/>
    <mergeCell ref="A32:J32"/>
    <mergeCell ref="K32:T32"/>
    <mergeCell ref="B27:G27"/>
    <mergeCell ref="I27:J27"/>
    <mergeCell ref="B28:G28"/>
    <mergeCell ref="I28:J28"/>
    <mergeCell ref="B29:G29"/>
    <mergeCell ref="I29:J29"/>
    <mergeCell ref="S33:T33"/>
    <mergeCell ref="B34:H34"/>
    <mergeCell ref="I34:J34"/>
    <mergeCell ref="K34:L34"/>
    <mergeCell ref="M34:N34"/>
    <mergeCell ref="O34:P34"/>
    <mergeCell ref="Q34:R34"/>
    <mergeCell ref="S34:T34"/>
    <mergeCell ref="B33:H33"/>
    <mergeCell ref="I33:J33"/>
    <mergeCell ref="K33:L33"/>
    <mergeCell ref="M33:N33"/>
    <mergeCell ref="O33:P33"/>
    <mergeCell ref="Q33:R33"/>
    <mergeCell ref="B35:H35"/>
    <mergeCell ref="I35:J35"/>
    <mergeCell ref="K35:T35"/>
    <mergeCell ref="B36:H36"/>
    <mergeCell ref="I36:J36"/>
    <mergeCell ref="K36:L36"/>
    <mergeCell ref="M36:N36"/>
    <mergeCell ref="O36:P36"/>
    <mergeCell ref="Q36:R36"/>
    <mergeCell ref="S36:T36"/>
    <mergeCell ref="A41:J41"/>
    <mergeCell ref="B42:H42"/>
    <mergeCell ref="I42:J42"/>
    <mergeCell ref="B43:H43"/>
    <mergeCell ref="I43:J43"/>
    <mergeCell ref="B44:H44"/>
    <mergeCell ref="I44:J44"/>
    <mergeCell ref="S37:T37"/>
    <mergeCell ref="B38:H38"/>
    <mergeCell ref="I38:J38"/>
    <mergeCell ref="B39:H39"/>
    <mergeCell ref="I39:J39"/>
    <mergeCell ref="A40:H40"/>
    <mergeCell ref="I40:J40"/>
    <mergeCell ref="B37:H37"/>
    <mergeCell ref="I37:J37"/>
    <mergeCell ref="K37:L37"/>
    <mergeCell ref="M37:N37"/>
    <mergeCell ref="O37:P37"/>
    <mergeCell ref="Q37:R37"/>
    <mergeCell ref="A50:J50"/>
    <mergeCell ref="A51:J51"/>
    <mergeCell ref="K51:T51"/>
    <mergeCell ref="B52:G52"/>
    <mergeCell ref="I52:J52"/>
    <mergeCell ref="B53:G53"/>
    <mergeCell ref="I53:J53"/>
    <mergeCell ref="K53:T53"/>
    <mergeCell ref="B45:H45"/>
    <mergeCell ref="I45:J45"/>
    <mergeCell ref="B46:H46"/>
    <mergeCell ref="I46:J46"/>
    <mergeCell ref="A47:H47"/>
    <mergeCell ref="I47:J47"/>
    <mergeCell ref="B56:G56"/>
    <mergeCell ref="I56:J56"/>
    <mergeCell ref="K56:T56"/>
    <mergeCell ref="B57:G57"/>
    <mergeCell ref="I57:J57"/>
    <mergeCell ref="K57:T57"/>
    <mergeCell ref="B54:G54"/>
    <mergeCell ref="I54:J54"/>
    <mergeCell ref="K54:T54"/>
    <mergeCell ref="B55:G55"/>
    <mergeCell ref="I55:J55"/>
    <mergeCell ref="K55:T55"/>
    <mergeCell ref="B60:G60"/>
    <mergeCell ref="I60:J60"/>
    <mergeCell ref="K60:T60"/>
    <mergeCell ref="A61:G61"/>
    <mergeCell ref="I61:J61"/>
    <mergeCell ref="A62:J62"/>
    <mergeCell ref="B58:G58"/>
    <mergeCell ref="I58:J58"/>
    <mergeCell ref="K58:T58"/>
    <mergeCell ref="B59:G59"/>
    <mergeCell ref="I59:J59"/>
    <mergeCell ref="K59:T59"/>
    <mergeCell ref="B66:G66"/>
    <mergeCell ref="I66:J66"/>
    <mergeCell ref="K66:M66"/>
    <mergeCell ref="B67:H67"/>
    <mergeCell ref="I67:J67"/>
    <mergeCell ref="K67:L67"/>
    <mergeCell ref="A63:J63"/>
    <mergeCell ref="B64:G64"/>
    <mergeCell ref="I64:J64"/>
    <mergeCell ref="B65:G65"/>
    <mergeCell ref="I65:J65"/>
    <mergeCell ref="K65:M65"/>
    <mergeCell ref="P70:T70"/>
    <mergeCell ref="B71:G71"/>
    <mergeCell ref="I71:J71"/>
    <mergeCell ref="B72:G72"/>
    <mergeCell ref="I72:J72"/>
    <mergeCell ref="K72:O72"/>
    <mergeCell ref="P72:T72"/>
    <mergeCell ref="B68:G68"/>
    <mergeCell ref="I68:J68"/>
    <mergeCell ref="A69:H69"/>
    <mergeCell ref="I69:J69"/>
    <mergeCell ref="A70:J70"/>
    <mergeCell ref="K70:O70"/>
    <mergeCell ref="B77:G77"/>
    <mergeCell ref="I77:J77"/>
    <mergeCell ref="K77:O77"/>
    <mergeCell ref="P77:T77"/>
    <mergeCell ref="B78:G78"/>
    <mergeCell ref="I78:J78"/>
    <mergeCell ref="K78:O78"/>
    <mergeCell ref="P78:T78"/>
    <mergeCell ref="B73:G73"/>
    <mergeCell ref="I73:J73"/>
    <mergeCell ref="A74:H74"/>
    <mergeCell ref="I74:J74"/>
    <mergeCell ref="A75:J75"/>
    <mergeCell ref="B76:G76"/>
    <mergeCell ref="I76:J76"/>
    <mergeCell ref="B81:G81"/>
    <mergeCell ref="I81:J81"/>
    <mergeCell ref="K81:T81"/>
    <mergeCell ref="B82:G82"/>
    <mergeCell ref="I82:J82"/>
    <mergeCell ref="K82:O82"/>
    <mergeCell ref="P82:T82"/>
    <mergeCell ref="B79:G79"/>
    <mergeCell ref="I79:J79"/>
    <mergeCell ref="K79:O79"/>
    <mergeCell ref="P79:T79"/>
    <mergeCell ref="B80:G80"/>
    <mergeCell ref="I80:J80"/>
    <mergeCell ref="K80:O80"/>
    <mergeCell ref="P80:T80"/>
    <mergeCell ref="B87:G87"/>
    <mergeCell ref="I87:J87"/>
    <mergeCell ref="B88:G88"/>
    <mergeCell ref="I88:J88"/>
    <mergeCell ref="K88:O88"/>
    <mergeCell ref="P88:T88"/>
    <mergeCell ref="A83:H83"/>
    <mergeCell ref="I83:J83"/>
    <mergeCell ref="A84:J84"/>
    <mergeCell ref="A85:J85"/>
    <mergeCell ref="B86:H86"/>
    <mergeCell ref="I86:J86"/>
    <mergeCell ref="B91:G91"/>
    <mergeCell ref="I91:J91"/>
    <mergeCell ref="K91:O91"/>
    <mergeCell ref="P91:T91"/>
    <mergeCell ref="B92:G92"/>
    <mergeCell ref="I92:J92"/>
    <mergeCell ref="B89:G89"/>
    <mergeCell ref="I89:J89"/>
    <mergeCell ref="K89:O89"/>
    <mergeCell ref="P89:T89"/>
    <mergeCell ref="B90:G90"/>
    <mergeCell ref="I90:J90"/>
    <mergeCell ref="K90:O90"/>
    <mergeCell ref="P90:T90"/>
    <mergeCell ref="B101:H101"/>
    <mergeCell ref="I101:J101"/>
    <mergeCell ref="B102:H102"/>
    <mergeCell ref="I102:J102"/>
    <mergeCell ref="B103:H103"/>
    <mergeCell ref="I103:J103"/>
    <mergeCell ref="B93:G93"/>
    <mergeCell ref="I93:J93"/>
    <mergeCell ref="A94:H94"/>
    <mergeCell ref="I94:J94"/>
    <mergeCell ref="A99:J99"/>
    <mergeCell ref="B100:H100"/>
    <mergeCell ref="I100:J100"/>
    <mergeCell ref="A107:H107"/>
    <mergeCell ref="I107:J107"/>
    <mergeCell ref="A108:J108"/>
    <mergeCell ref="A109:H109"/>
    <mergeCell ref="I109:J109"/>
    <mergeCell ref="A110:J110"/>
    <mergeCell ref="B104:H104"/>
    <mergeCell ref="I104:J104"/>
    <mergeCell ref="B105:H105"/>
    <mergeCell ref="I105:J105"/>
    <mergeCell ref="B106:H106"/>
    <mergeCell ref="I106:J106"/>
    <mergeCell ref="B114:J114"/>
    <mergeCell ref="B115:J115"/>
    <mergeCell ref="A116:A117"/>
    <mergeCell ref="B116:G116"/>
    <mergeCell ref="I116:J116"/>
    <mergeCell ref="B117:G117"/>
    <mergeCell ref="I117:J117"/>
    <mergeCell ref="B111:G111"/>
    <mergeCell ref="I111:J111"/>
    <mergeCell ref="B112:G112"/>
    <mergeCell ref="I112:J112"/>
    <mergeCell ref="B113:G113"/>
    <mergeCell ref="I113:J113"/>
    <mergeCell ref="A122:H122"/>
    <mergeCell ref="I122:J122"/>
    <mergeCell ref="A123:J123"/>
    <mergeCell ref="A124:J124"/>
    <mergeCell ref="A125:J125"/>
    <mergeCell ref="A126:J126"/>
    <mergeCell ref="B118:J118"/>
    <mergeCell ref="B119:G119"/>
    <mergeCell ref="I119:J119"/>
    <mergeCell ref="B120:J120"/>
    <mergeCell ref="B121:G121"/>
    <mergeCell ref="I121:J121"/>
    <mergeCell ref="B131:H131"/>
    <mergeCell ref="I131:J131"/>
    <mergeCell ref="B132:H132"/>
    <mergeCell ref="I132:J132"/>
    <mergeCell ref="B133:H133"/>
    <mergeCell ref="I133:J133"/>
    <mergeCell ref="A127:J127"/>
    <mergeCell ref="B128:H128"/>
    <mergeCell ref="I128:J128"/>
    <mergeCell ref="B129:H129"/>
    <mergeCell ref="I129:J129"/>
    <mergeCell ref="B130:H130"/>
    <mergeCell ref="I130:J130"/>
    <mergeCell ref="B137:H137"/>
    <mergeCell ref="I137:J137"/>
    <mergeCell ref="B138:H138"/>
    <mergeCell ref="I138:J138"/>
    <mergeCell ref="B134:H134"/>
    <mergeCell ref="I134:J134"/>
    <mergeCell ref="B135:H135"/>
    <mergeCell ref="I135:J135"/>
    <mergeCell ref="B136:H136"/>
    <mergeCell ref="I136:J136"/>
  </mergeCells>
  <pageMargins left="0.51180555555555496" right="0.51180555555555496" top="0.78749999999999998" bottom="0.78749999999999998" header="0.51180555555555496" footer="0.51180555555555496"/>
  <pageSetup paperSize="9" firstPageNumber="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8"/>
  <sheetViews>
    <sheetView view="pageBreakPreview" zoomScale="110" zoomScaleNormal="100" zoomScaleSheetLayoutView="110" workbookViewId="0">
      <selection activeCell="A16" sqref="A16:J16"/>
    </sheetView>
  </sheetViews>
  <sheetFormatPr defaultRowHeight="15" x14ac:dyDescent="0.25"/>
  <cols>
    <col min="11" max="11" width="9.140625" style="1" customWidth="1"/>
    <col min="12" max="12" width="9.140625" style="1"/>
    <col min="13" max="13" width="9.140625" style="1" customWidth="1"/>
    <col min="14" max="20" width="9.140625" style="1"/>
  </cols>
  <sheetData>
    <row r="1" spans="1:20" x14ac:dyDescent="0.25">
      <c r="A1" s="153" t="s">
        <v>166</v>
      </c>
      <c r="B1" s="153"/>
      <c r="C1" s="153"/>
      <c r="D1" s="153"/>
      <c r="E1" s="153"/>
      <c r="F1" s="153"/>
      <c r="G1" s="153"/>
      <c r="H1" s="153"/>
      <c r="I1" s="153"/>
      <c r="J1" s="153"/>
      <c r="K1" s="152" t="s">
        <v>1</v>
      </c>
      <c r="L1" s="152"/>
      <c r="M1" s="152"/>
      <c r="N1" s="152"/>
      <c r="O1" s="152"/>
      <c r="P1" s="152"/>
      <c r="Q1" s="152"/>
      <c r="R1" s="152"/>
      <c r="S1" s="152"/>
      <c r="T1" s="152"/>
    </row>
    <row r="2" spans="1:20" x14ac:dyDescent="0.25">
      <c r="A2" s="153" t="s">
        <v>0</v>
      </c>
      <c r="B2" s="153"/>
      <c r="C2" s="153"/>
      <c r="D2" s="153"/>
      <c r="E2" s="153"/>
      <c r="F2" s="153"/>
      <c r="G2" s="153"/>
      <c r="H2" s="153"/>
      <c r="I2" s="153"/>
      <c r="J2" s="153"/>
    </row>
    <row r="3" spans="1:20" x14ac:dyDescent="0.25">
      <c r="A3" s="201" t="s">
        <v>2</v>
      </c>
      <c r="B3" s="201"/>
      <c r="C3" s="202" t="s">
        <v>150</v>
      </c>
      <c r="D3" s="202"/>
      <c r="E3" s="202"/>
      <c r="F3" s="202"/>
      <c r="G3" s="202"/>
      <c r="H3" s="202"/>
      <c r="I3" s="202"/>
      <c r="J3" s="202"/>
    </row>
    <row r="4" spans="1:20" x14ac:dyDescent="0.25">
      <c r="A4" s="201" t="s">
        <v>3</v>
      </c>
      <c r="B4" s="201"/>
      <c r="C4" s="203"/>
      <c r="D4" s="203"/>
      <c r="E4" s="203"/>
      <c r="F4" s="203"/>
      <c r="G4" s="203"/>
      <c r="H4" s="203"/>
      <c r="I4" s="203"/>
      <c r="J4" s="203"/>
    </row>
    <row r="5" spans="1:20" x14ac:dyDescent="0.25">
      <c r="A5" s="201" t="s">
        <v>4</v>
      </c>
      <c r="B5" s="201"/>
      <c r="C5" s="202"/>
      <c r="D5" s="202"/>
      <c r="E5" s="202"/>
      <c r="F5" s="202"/>
      <c r="G5" s="202"/>
      <c r="H5" s="202"/>
      <c r="I5" s="202"/>
      <c r="J5" s="202"/>
    </row>
    <row r="6" spans="1:20" x14ac:dyDescent="0.25">
      <c r="A6" s="62" t="s">
        <v>6</v>
      </c>
      <c r="B6" s="62"/>
      <c r="C6" s="62"/>
      <c r="D6" s="62"/>
      <c r="E6" s="62"/>
      <c r="F6" s="62"/>
      <c r="G6" s="62"/>
      <c r="H6" s="62"/>
      <c r="I6" s="62"/>
      <c r="J6" s="62"/>
    </row>
    <row r="7" spans="1:20" x14ac:dyDescent="0.25">
      <c r="A7" s="21" t="s">
        <v>7</v>
      </c>
      <c r="B7" s="68" t="s">
        <v>8</v>
      </c>
      <c r="C7" s="68"/>
      <c r="D7" s="68"/>
      <c r="E7" s="68"/>
      <c r="F7" s="68"/>
      <c r="G7" s="68"/>
      <c r="H7" s="68"/>
      <c r="I7" s="196">
        <v>42649</v>
      </c>
      <c r="J7" s="196"/>
    </row>
    <row r="8" spans="1:20" x14ac:dyDescent="0.25">
      <c r="A8" s="21" t="s">
        <v>9</v>
      </c>
      <c r="B8" s="68" t="s">
        <v>10</v>
      </c>
      <c r="C8" s="68"/>
      <c r="D8" s="68"/>
      <c r="E8" s="68"/>
      <c r="F8" s="68"/>
      <c r="G8" s="68"/>
      <c r="H8" s="68"/>
      <c r="I8" s="150" t="s">
        <v>11</v>
      </c>
      <c r="J8" s="150"/>
    </row>
    <row r="9" spans="1:20" x14ac:dyDescent="0.25">
      <c r="A9" s="21" t="s">
        <v>12</v>
      </c>
      <c r="B9" s="68" t="s">
        <v>13</v>
      </c>
      <c r="C9" s="68"/>
      <c r="D9" s="68"/>
      <c r="E9" s="68"/>
      <c r="F9" s="68"/>
      <c r="G9" s="68"/>
      <c r="H9" s="68"/>
      <c r="I9" s="150" t="s">
        <v>14</v>
      </c>
      <c r="J9" s="150"/>
    </row>
    <row r="10" spans="1:20" x14ac:dyDescent="0.25">
      <c r="A10" s="21" t="s">
        <v>15</v>
      </c>
      <c r="B10" s="68" t="s">
        <v>16</v>
      </c>
      <c r="C10" s="68"/>
      <c r="D10" s="68"/>
      <c r="E10" s="68"/>
      <c r="F10" s="68"/>
      <c r="G10" s="68"/>
      <c r="H10" s="68"/>
      <c r="I10" s="150">
        <v>12</v>
      </c>
      <c r="J10" s="150"/>
    </row>
    <row r="11" spans="1:20" x14ac:dyDescent="0.25">
      <c r="A11" s="62" t="s">
        <v>17</v>
      </c>
      <c r="B11" s="62"/>
      <c r="C11" s="62"/>
      <c r="D11" s="62"/>
      <c r="E11" s="62"/>
      <c r="F11" s="62"/>
      <c r="G11" s="62"/>
      <c r="H11" s="62"/>
      <c r="I11" s="62"/>
      <c r="J11" s="62"/>
    </row>
    <row r="12" spans="1:20" x14ac:dyDescent="0.25">
      <c r="A12" s="200" t="s">
        <v>18</v>
      </c>
      <c r="B12" s="200"/>
      <c r="C12" s="200"/>
      <c r="D12" s="200" t="s">
        <v>19</v>
      </c>
      <c r="E12" s="200"/>
      <c r="F12" s="200"/>
      <c r="G12" s="200"/>
      <c r="H12" s="200" t="s">
        <v>20</v>
      </c>
      <c r="I12" s="200"/>
      <c r="J12" s="200"/>
    </row>
    <row r="13" spans="1:20" x14ac:dyDescent="0.25">
      <c r="A13" s="150" t="s">
        <v>155</v>
      </c>
      <c r="B13" s="150"/>
      <c r="C13" s="150"/>
      <c r="D13" s="150" t="s">
        <v>167</v>
      </c>
      <c r="E13" s="150"/>
      <c r="F13" s="150"/>
      <c r="G13" s="150"/>
      <c r="H13" s="150">
        <f>'BC e Índices'!O4</f>
        <v>1</v>
      </c>
      <c r="I13" s="150"/>
      <c r="J13" s="150"/>
    </row>
    <row r="14" spans="1:20" x14ac:dyDescent="0.25">
      <c r="A14" s="62" t="s">
        <v>22</v>
      </c>
      <c r="B14" s="62"/>
      <c r="C14" s="62"/>
      <c r="D14" s="62"/>
      <c r="E14" s="62"/>
      <c r="F14" s="62"/>
      <c r="G14" s="62"/>
      <c r="H14" s="62"/>
      <c r="I14" s="62"/>
      <c r="J14" s="62"/>
    </row>
    <row r="15" spans="1:20" x14ac:dyDescent="0.25">
      <c r="A15" s="65" t="s">
        <v>23</v>
      </c>
      <c r="B15" s="65"/>
      <c r="C15" s="65"/>
      <c r="D15" s="65"/>
      <c r="E15" s="65"/>
      <c r="F15" s="65"/>
      <c r="G15" s="65"/>
      <c r="H15" s="65"/>
      <c r="I15" s="65"/>
      <c r="J15" s="65"/>
    </row>
    <row r="16" spans="1:20" x14ac:dyDescent="0.25">
      <c r="A16" s="65" t="s">
        <v>24</v>
      </c>
      <c r="B16" s="65"/>
      <c r="C16" s="65"/>
      <c r="D16" s="65"/>
      <c r="E16" s="65"/>
      <c r="F16" s="65"/>
      <c r="G16" s="65"/>
      <c r="H16" s="65"/>
      <c r="I16" s="65"/>
      <c r="J16" s="65"/>
    </row>
    <row r="17" spans="1:20" x14ac:dyDescent="0.25">
      <c r="A17" s="19">
        <v>1</v>
      </c>
      <c r="B17" s="65" t="s">
        <v>25</v>
      </c>
      <c r="C17" s="65"/>
      <c r="D17" s="65"/>
      <c r="E17" s="65"/>
      <c r="F17" s="65"/>
      <c r="G17" s="65"/>
      <c r="H17" s="65"/>
      <c r="I17" s="197" t="s">
        <v>21</v>
      </c>
      <c r="J17" s="197"/>
    </row>
    <row r="18" spans="1:20" x14ac:dyDescent="0.25">
      <c r="A18" s="21">
        <v>2</v>
      </c>
      <c r="B18" s="68" t="s">
        <v>26</v>
      </c>
      <c r="C18" s="68"/>
      <c r="D18" s="68"/>
      <c r="E18" s="68"/>
      <c r="F18" s="68"/>
      <c r="G18" s="68"/>
      <c r="H18" s="68"/>
      <c r="I18" s="69">
        <f>'BC e Índices'!O6</f>
        <v>1911.79</v>
      </c>
      <c r="J18" s="69"/>
    </row>
    <row r="19" spans="1:20" ht="30.75" customHeight="1" x14ac:dyDescent="0.25">
      <c r="A19" s="3">
        <v>3</v>
      </c>
      <c r="B19" s="198" t="s">
        <v>27</v>
      </c>
      <c r="C19" s="198"/>
      <c r="D19" s="198"/>
      <c r="E19" s="198"/>
      <c r="F19" s="198"/>
      <c r="G19" s="198"/>
      <c r="H19" s="198"/>
      <c r="I19" s="199" t="s">
        <v>155</v>
      </c>
      <c r="J19" s="199"/>
    </row>
    <row r="20" spans="1:20" x14ac:dyDescent="0.25">
      <c r="A20" s="21">
        <v>4</v>
      </c>
      <c r="B20" s="68" t="s">
        <v>28</v>
      </c>
      <c r="C20" s="68"/>
      <c r="D20" s="68"/>
      <c r="E20" s="68"/>
      <c r="F20" s="68"/>
      <c r="G20" s="68"/>
      <c r="H20" s="68"/>
      <c r="I20" s="196">
        <v>42736</v>
      </c>
      <c r="J20" s="196"/>
    </row>
    <row r="21" spans="1:20" x14ac:dyDescent="0.25">
      <c r="A21" s="62" t="s">
        <v>29</v>
      </c>
      <c r="B21" s="62"/>
      <c r="C21" s="62"/>
      <c r="D21" s="62"/>
      <c r="E21" s="62"/>
      <c r="F21" s="62"/>
      <c r="G21" s="62"/>
      <c r="H21" s="62"/>
      <c r="I21" s="62"/>
      <c r="J21" s="62"/>
    </row>
    <row r="22" spans="1:20" x14ac:dyDescent="0.25">
      <c r="A22" s="19">
        <v>1</v>
      </c>
      <c r="B22" s="65" t="s">
        <v>30</v>
      </c>
      <c r="C22" s="65"/>
      <c r="D22" s="65"/>
      <c r="E22" s="65"/>
      <c r="F22" s="65"/>
      <c r="G22" s="65"/>
      <c r="H22" s="19" t="s">
        <v>31</v>
      </c>
      <c r="I22" s="109" t="s">
        <v>32</v>
      </c>
      <c r="J22" s="109"/>
    </row>
    <row r="23" spans="1:20" x14ac:dyDescent="0.25">
      <c r="A23" s="21" t="s">
        <v>7</v>
      </c>
      <c r="B23" s="73" t="s">
        <v>33</v>
      </c>
      <c r="C23" s="74"/>
      <c r="D23" s="74"/>
      <c r="E23" s="74"/>
      <c r="F23" s="74"/>
      <c r="G23" s="74"/>
      <c r="H23" s="75"/>
      <c r="I23" s="112">
        <f>I18</f>
        <v>1911.79</v>
      </c>
      <c r="J23" s="112"/>
      <c r="K23" s="17"/>
    </row>
    <row r="24" spans="1:20" x14ac:dyDescent="0.25">
      <c r="A24" s="21" t="s">
        <v>9</v>
      </c>
      <c r="B24" s="68" t="s">
        <v>151</v>
      </c>
      <c r="C24" s="68"/>
      <c r="D24" s="68"/>
      <c r="E24" s="68"/>
      <c r="F24" s="68"/>
      <c r="G24" s="68"/>
      <c r="H24" s="4">
        <v>0</v>
      </c>
      <c r="I24" s="151">
        <f t="shared" ref="I24:I30" si="0">$I$23*H24</f>
        <v>0</v>
      </c>
      <c r="J24" s="151"/>
    </row>
    <row r="25" spans="1:20" x14ac:dyDescent="0.25">
      <c r="A25" s="21" t="s">
        <v>12</v>
      </c>
      <c r="B25" s="68" t="s">
        <v>152</v>
      </c>
      <c r="C25" s="68"/>
      <c r="D25" s="68"/>
      <c r="E25" s="68"/>
      <c r="F25" s="68"/>
      <c r="G25" s="68"/>
      <c r="H25" s="4">
        <v>0</v>
      </c>
      <c r="I25" s="151">
        <f t="shared" si="0"/>
        <v>0</v>
      </c>
      <c r="J25" s="151"/>
    </row>
    <row r="26" spans="1:20" x14ac:dyDescent="0.25">
      <c r="A26" s="21" t="s">
        <v>15</v>
      </c>
      <c r="B26" s="68" t="s">
        <v>34</v>
      </c>
      <c r="C26" s="68"/>
      <c r="D26" s="68"/>
      <c r="E26" s="68"/>
      <c r="F26" s="68"/>
      <c r="G26" s="68"/>
      <c r="H26" s="4">
        <v>0</v>
      </c>
      <c r="I26" s="151">
        <f t="shared" si="0"/>
        <v>0</v>
      </c>
      <c r="J26" s="151"/>
    </row>
    <row r="27" spans="1:20" x14ac:dyDescent="0.25">
      <c r="A27" s="21" t="s">
        <v>35</v>
      </c>
      <c r="B27" s="68" t="s">
        <v>36</v>
      </c>
      <c r="C27" s="68"/>
      <c r="D27" s="68"/>
      <c r="E27" s="68"/>
      <c r="F27" s="68"/>
      <c r="G27" s="68"/>
      <c r="H27" s="4">
        <v>0</v>
      </c>
      <c r="I27" s="151">
        <f t="shared" si="0"/>
        <v>0</v>
      </c>
      <c r="J27" s="151"/>
    </row>
    <row r="28" spans="1:20" x14ac:dyDescent="0.25">
      <c r="A28" s="21" t="s">
        <v>37</v>
      </c>
      <c r="B28" s="68" t="s">
        <v>38</v>
      </c>
      <c r="C28" s="68"/>
      <c r="D28" s="68"/>
      <c r="E28" s="68"/>
      <c r="F28" s="68"/>
      <c r="G28" s="68"/>
      <c r="H28" s="4">
        <v>0</v>
      </c>
      <c r="I28" s="151">
        <f t="shared" si="0"/>
        <v>0</v>
      </c>
      <c r="J28" s="151"/>
    </row>
    <row r="29" spans="1:20" x14ac:dyDescent="0.25">
      <c r="A29" s="21" t="s">
        <v>39</v>
      </c>
      <c r="B29" s="68" t="s">
        <v>40</v>
      </c>
      <c r="C29" s="68"/>
      <c r="D29" s="68"/>
      <c r="E29" s="68"/>
      <c r="F29" s="68"/>
      <c r="G29" s="68"/>
      <c r="H29" s="4">
        <v>0</v>
      </c>
      <c r="I29" s="151">
        <f t="shared" si="0"/>
        <v>0</v>
      </c>
      <c r="J29" s="151"/>
    </row>
    <row r="30" spans="1:20" x14ac:dyDescent="0.25">
      <c r="A30" s="21" t="s">
        <v>41</v>
      </c>
      <c r="B30" s="68" t="s">
        <v>42</v>
      </c>
      <c r="C30" s="68"/>
      <c r="D30" s="68"/>
      <c r="E30" s="68"/>
      <c r="F30" s="68"/>
      <c r="G30" s="68"/>
      <c r="H30" s="4">
        <v>0</v>
      </c>
      <c r="I30" s="151">
        <f t="shared" si="0"/>
        <v>0</v>
      </c>
      <c r="J30" s="151"/>
    </row>
    <row r="31" spans="1:20" x14ac:dyDescent="0.25">
      <c r="A31" s="104" t="s">
        <v>43</v>
      </c>
      <c r="B31" s="104"/>
      <c r="C31" s="104"/>
      <c r="D31" s="104"/>
      <c r="E31" s="104"/>
      <c r="F31" s="104"/>
      <c r="G31" s="104"/>
      <c r="H31" s="104"/>
      <c r="I31" s="110">
        <f>SUM(I23:J30)</f>
        <v>1911.79</v>
      </c>
      <c r="J31" s="110"/>
    </row>
    <row r="32" spans="1:20" x14ac:dyDescent="0.25">
      <c r="A32" s="62" t="s">
        <v>44</v>
      </c>
      <c r="B32" s="62"/>
      <c r="C32" s="62"/>
      <c r="D32" s="62"/>
      <c r="E32" s="62"/>
      <c r="F32" s="62"/>
      <c r="G32" s="62"/>
      <c r="H32" s="62"/>
      <c r="I32" s="62"/>
      <c r="J32" s="62"/>
      <c r="K32" s="152" t="s">
        <v>45</v>
      </c>
      <c r="L32" s="152"/>
      <c r="M32" s="152"/>
      <c r="N32" s="152"/>
      <c r="O32" s="152"/>
      <c r="P32" s="152"/>
      <c r="Q32" s="152"/>
      <c r="R32" s="152"/>
      <c r="S32" s="152"/>
      <c r="T32" s="152"/>
    </row>
    <row r="33" spans="1:20" x14ac:dyDescent="0.25">
      <c r="A33" s="19">
        <v>2</v>
      </c>
      <c r="B33" s="66" t="s">
        <v>46</v>
      </c>
      <c r="C33" s="67"/>
      <c r="D33" s="67"/>
      <c r="E33" s="67"/>
      <c r="F33" s="67"/>
      <c r="G33" s="67"/>
      <c r="H33" s="106"/>
      <c r="I33" s="109" t="s">
        <v>32</v>
      </c>
      <c r="J33" s="109"/>
      <c r="K33" s="152" t="s">
        <v>47</v>
      </c>
      <c r="L33" s="152"/>
      <c r="M33" s="152" t="s">
        <v>48</v>
      </c>
      <c r="N33" s="152"/>
      <c r="O33" s="152" t="s">
        <v>49</v>
      </c>
      <c r="P33" s="152"/>
      <c r="Q33" s="152" t="s">
        <v>50</v>
      </c>
      <c r="R33" s="152"/>
      <c r="S33" s="152" t="s">
        <v>51</v>
      </c>
      <c r="T33" s="152"/>
    </row>
    <row r="34" spans="1:20" x14ac:dyDescent="0.25">
      <c r="A34" s="21" t="s">
        <v>7</v>
      </c>
      <c r="B34" s="73" t="s">
        <v>52</v>
      </c>
      <c r="C34" s="74"/>
      <c r="D34" s="74"/>
      <c r="E34" s="74"/>
      <c r="F34" s="74"/>
      <c r="G34" s="74"/>
      <c r="H34" s="75"/>
      <c r="I34" s="112">
        <f>IF(S34&lt;0,0,S34)</f>
        <v>40.69</v>
      </c>
      <c r="J34" s="112"/>
      <c r="K34" s="69">
        <f>'BC e Índices'!O8</f>
        <v>3.7</v>
      </c>
      <c r="L34" s="69"/>
      <c r="M34" s="150">
        <v>2</v>
      </c>
      <c r="N34" s="150"/>
      <c r="O34" s="150">
        <v>21</v>
      </c>
      <c r="P34" s="150"/>
      <c r="Q34" s="149">
        <f>I23*0.06</f>
        <v>114.70739999999999</v>
      </c>
      <c r="R34" s="149"/>
      <c r="S34" s="149">
        <f>ROUND(((O34*M34*K34)-Q34),2)</f>
        <v>40.69</v>
      </c>
      <c r="T34" s="149"/>
    </row>
    <row r="35" spans="1:20" x14ac:dyDescent="0.25">
      <c r="A35" s="21" t="s">
        <v>9</v>
      </c>
      <c r="B35" s="68" t="s">
        <v>53</v>
      </c>
      <c r="C35" s="68"/>
      <c r="D35" s="68"/>
      <c r="E35" s="68"/>
      <c r="F35" s="68"/>
      <c r="G35" s="68"/>
      <c r="H35" s="68"/>
      <c r="I35" s="151">
        <f>S37</f>
        <v>249.48</v>
      </c>
      <c r="J35" s="151"/>
      <c r="K35" s="152" t="s">
        <v>54</v>
      </c>
      <c r="L35" s="152"/>
      <c r="M35" s="152"/>
      <c r="N35" s="152"/>
      <c r="O35" s="152"/>
      <c r="P35" s="152"/>
      <c r="Q35" s="152"/>
      <c r="R35" s="152"/>
      <c r="S35" s="152"/>
      <c r="T35" s="152"/>
    </row>
    <row r="36" spans="1:20" x14ac:dyDescent="0.25">
      <c r="A36" s="21" t="s">
        <v>12</v>
      </c>
      <c r="B36" s="68" t="s">
        <v>55</v>
      </c>
      <c r="C36" s="68"/>
      <c r="D36" s="68"/>
      <c r="E36" s="68"/>
      <c r="F36" s="68"/>
      <c r="G36" s="68"/>
      <c r="H36" s="68"/>
      <c r="I36" s="69">
        <f>'BC e Índices'!O10</f>
        <v>0</v>
      </c>
      <c r="J36" s="69"/>
      <c r="K36" s="152" t="s">
        <v>47</v>
      </c>
      <c r="L36" s="152"/>
      <c r="M36" s="152" t="s">
        <v>49</v>
      </c>
      <c r="N36" s="152"/>
      <c r="O36" s="152" t="s">
        <v>50</v>
      </c>
      <c r="P36" s="152"/>
      <c r="Q36" s="152" t="s">
        <v>56</v>
      </c>
      <c r="R36" s="152"/>
      <c r="S36" s="152" t="s">
        <v>57</v>
      </c>
      <c r="T36" s="152"/>
    </row>
    <row r="37" spans="1:20" x14ac:dyDescent="0.25">
      <c r="A37" s="21" t="s">
        <v>15</v>
      </c>
      <c r="B37" s="68" t="s">
        <v>58</v>
      </c>
      <c r="C37" s="68"/>
      <c r="D37" s="68"/>
      <c r="E37" s="68"/>
      <c r="F37" s="68"/>
      <c r="G37" s="68"/>
      <c r="H37" s="68"/>
      <c r="I37" s="69">
        <f>'BC e Índices'!O11</f>
        <v>0</v>
      </c>
      <c r="J37" s="69"/>
      <c r="K37" s="69">
        <f>'BC e Índices'!O9</f>
        <v>12</v>
      </c>
      <c r="L37" s="69"/>
      <c r="M37" s="150">
        <v>21</v>
      </c>
      <c r="N37" s="150"/>
      <c r="O37" s="195">
        <v>0.01</v>
      </c>
      <c r="P37" s="195"/>
      <c r="Q37" s="149">
        <f>M37*K37</f>
        <v>252</v>
      </c>
      <c r="R37" s="149"/>
      <c r="S37" s="149">
        <f>ROUND(Q37-(Q37*O37),2)</f>
        <v>249.48</v>
      </c>
      <c r="T37" s="149"/>
    </row>
    <row r="38" spans="1:20" x14ac:dyDescent="0.25">
      <c r="A38" s="21" t="s">
        <v>35</v>
      </c>
      <c r="B38" s="68" t="s">
        <v>59</v>
      </c>
      <c r="C38" s="68"/>
      <c r="D38" s="68"/>
      <c r="E38" s="68"/>
      <c r="F38" s="68"/>
      <c r="G38" s="68"/>
      <c r="H38" s="68"/>
      <c r="I38" s="69">
        <f>'BC e Índices'!O12</f>
        <v>1.1200000000000001</v>
      </c>
      <c r="J38" s="69"/>
    </row>
    <row r="39" spans="1:20" x14ac:dyDescent="0.25">
      <c r="A39" s="21" t="s">
        <v>37</v>
      </c>
      <c r="B39" s="68" t="s">
        <v>42</v>
      </c>
      <c r="C39" s="68"/>
      <c r="D39" s="68"/>
      <c r="E39" s="68"/>
      <c r="F39" s="68"/>
      <c r="G39" s="68"/>
      <c r="H39" s="68"/>
      <c r="I39" s="69">
        <f>'BC e Índices'!O13</f>
        <v>0</v>
      </c>
      <c r="J39" s="69"/>
    </row>
    <row r="40" spans="1:20" x14ac:dyDescent="0.25">
      <c r="A40" s="104" t="s">
        <v>60</v>
      </c>
      <c r="B40" s="104"/>
      <c r="C40" s="104"/>
      <c r="D40" s="104"/>
      <c r="E40" s="104"/>
      <c r="F40" s="104"/>
      <c r="G40" s="104"/>
      <c r="H40" s="104"/>
      <c r="I40" s="110">
        <f>SUM(I34:J39)</f>
        <v>291.28999999999996</v>
      </c>
      <c r="J40" s="110"/>
    </row>
    <row r="41" spans="1:20" x14ac:dyDescent="0.25">
      <c r="A41" s="62" t="s">
        <v>61</v>
      </c>
      <c r="B41" s="62"/>
      <c r="C41" s="62"/>
      <c r="D41" s="62"/>
      <c r="E41" s="62"/>
      <c r="F41" s="62"/>
      <c r="G41" s="62"/>
      <c r="H41" s="62"/>
      <c r="I41" s="62"/>
      <c r="J41" s="62"/>
    </row>
    <row r="42" spans="1:20" x14ac:dyDescent="0.25">
      <c r="A42" s="19">
        <v>3</v>
      </c>
      <c r="B42" s="65" t="s">
        <v>62</v>
      </c>
      <c r="C42" s="65"/>
      <c r="D42" s="65"/>
      <c r="E42" s="65"/>
      <c r="F42" s="65"/>
      <c r="G42" s="65"/>
      <c r="H42" s="65"/>
      <c r="I42" s="109" t="s">
        <v>32</v>
      </c>
      <c r="J42" s="109"/>
    </row>
    <row r="43" spans="1:20" x14ac:dyDescent="0.25">
      <c r="A43" s="21" t="s">
        <v>7</v>
      </c>
      <c r="B43" s="68" t="s">
        <v>63</v>
      </c>
      <c r="C43" s="68"/>
      <c r="D43" s="68"/>
      <c r="E43" s="68"/>
      <c r="F43" s="68"/>
      <c r="G43" s="68"/>
      <c r="H43" s="68"/>
      <c r="I43" s="69">
        <f>'BC e Índices'!O15</f>
        <v>60</v>
      </c>
      <c r="J43" s="69"/>
    </row>
    <row r="44" spans="1:20" x14ac:dyDescent="0.25">
      <c r="A44" s="21" t="s">
        <v>9</v>
      </c>
      <c r="B44" s="68" t="s">
        <v>64</v>
      </c>
      <c r="C44" s="68"/>
      <c r="D44" s="68"/>
      <c r="E44" s="68"/>
      <c r="F44" s="68"/>
      <c r="G44" s="68"/>
      <c r="H44" s="68"/>
      <c r="I44" s="69">
        <f>'BC e Índices'!O16</f>
        <v>0</v>
      </c>
      <c r="J44" s="69"/>
    </row>
    <row r="45" spans="1:20" x14ac:dyDescent="0.25">
      <c r="A45" s="21" t="s">
        <v>12</v>
      </c>
      <c r="B45" s="68" t="s">
        <v>65</v>
      </c>
      <c r="C45" s="68"/>
      <c r="D45" s="68"/>
      <c r="E45" s="68"/>
      <c r="F45" s="68"/>
      <c r="G45" s="68"/>
      <c r="H45" s="68"/>
      <c r="I45" s="69">
        <f>'BC e Índices'!O17</f>
        <v>0</v>
      </c>
      <c r="J45" s="69"/>
    </row>
    <row r="46" spans="1:20" x14ac:dyDescent="0.25">
      <c r="A46" s="21" t="s">
        <v>15</v>
      </c>
      <c r="B46" s="68" t="s">
        <v>66</v>
      </c>
      <c r="C46" s="68"/>
      <c r="D46" s="68"/>
      <c r="E46" s="68"/>
      <c r="F46" s="68"/>
      <c r="G46" s="68"/>
      <c r="H46" s="68"/>
      <c r="I46" s="69">
        <f>'BC e Índices'!O18</f>
        <v>100</v>
      </c>
      <c r="J46" s="69"/>
    </row>
    <row r="47" spans="1:20" x14ac:dyDescent="0.25">
      <c r="A47" s="104" t="s">
        <v>67</v>
      </c>
      <c r="B47" s="104"/>
      <c r="C47" s="104"/>
      <c r="D47" s="104"/>
      <c r="E47" s="104"/>
      <c r="F47" s="104"/>
      <c r="G47" s="104"/>
      <c r="H47" s="104"/>
      <c r="I47" s="110">
        <f>SUM(I43:J46)</f>
        <v>160</v>
      </c>
      <c r="J47" s="110"/>
    </row>
    <row r="50" spans="1:20" s="1" customFormat="1" x14ac:dyDescent="0.25">
      <c r="A50" s="62" t="s">
        <v>68</v>
      </c>
      <c r="B50" s="62"/>
      <c r="C50" s="62"/>
      <c r="D50" s="62"/>
      <c r="E50" s="62"/>
      <c r="F50" s="62"/>
      <c r="G50" s="62"/>
      <c r="H50" s="62"/>
      <c r="I50" s="62"/>
      <c r="J50" s="62"/>
    </row>
    <row r="51" spans="1:20" s="1" customFormat="1" x14ac:dyDescent="0.25">
      <c r="A51" s="62" t="s">
        <v>69</v>
      </c>
      <c r="B51" s="62"/>
      <c r="C51" s="62"/>
      <c r="D51" s="62"/>
      <c r="E51" s="62"/>
      <c r="F51" s="62"/>
      <c r="G51" s="62"/>
      <c r="H51" s="62"/>
      <c r="I51" s="62"/>
      <c r="J51" s="62"/>
      <c r="K51" s="145" t="s">
        <v>170</v>
      </c>
      <c r="L51" s="146"/>
      <c r="M51" s="146"/>
      <c r="N51" s="146"/>
      <c r="O51" s="146"/>
      <c r="P51" s="146"/>
      <c r="Q51" s="146"/>
      <c r="R51" s="146"/>
      <c r="S51" s="146"/>
      <c r="T51" s="146"/>
    </row>
    <row r="52" spans="1:20" s="1" customFormat="1" x14ac:dyDescent="0.25">
      <c r="A52" s="19" t="s">
        <v>70</v>
      </c>
      <c r="B52" s="65" t="s">
        <v>71</v>
      </c>
      <c r="C52" s="65"/>
      <c r="D52" s="65"/>
      <c r="E52" s="65"/>
      <c r="F52" s="65"/>
      <c r="G52" s="65"/>
      <c r="H52" s="19" t="s">
        <v>31</v>
      </c>
      <c r="I52" s="109" t="s">
        <v>32</v>
      </c>
      <c r="J52" s="109"/>
    </row>
    <row r="53" spans="1:20" s="1" customFormat="1" x14ac:dyDescent="0.25">
      <c r="A53" s="21" t="s">
        <v>7</v>
      </c>
      <c r="B53" s="68" t="s">
        <v>72</v>
      </c>
      <c r="C53" s="68"/>
      <c r="D53" s="68"/>
      <c r="E53" s="68"/>
      <c r="F53" s="68"/>
      <c r="G53" s="68"/>
      <c r="H53" s="5">
        <f>'BC e Índices'!O22</f>
        <v>0.2</v>
      </c>
      <c r="I53" s="112">
        <f t="shared" ref="I53:I60" si="1">ROUND(H53*$I$31,2)</f>
        <v>382.36</v>
      </c>
      <c r="J53" s="112"/>
      <c r="K53" s="147" t="s">
        <v>169</v>
      </c>
      <c r="L53" s="148"/>
      <c r="M53" s="148"/>
      <c r="N53" s="148"/>
      <c r="O53" s="148"/>
      <c r="P53" s="148"/>
      <c r="Q53" s="148"/>
      <c r="R53" s="148"/>
      <c r="S53" s="148"/>
      <c r="T53" s="148"/>
    </row>
    <row r="54" spans="1:20" s="1" customFormat="1" x14ac:dyDescent="0.25">
      <c r="A54" s="21" t="s">
        <v>9</v>
      </c>
      <c r="B54" s="68" t="s">
        <v>73</v>
      </c>
      <c r="C54" s="68"/>
      <c r="D54" s="68"/>
      <c r="E54" s="68"/>
      <c r="F54" s="68"/>
      <c r="G54" s="68"/>
      <c r="H54" s="5">
        <f>'BC e Índices'!O23</f>
        <v>1.4999999999999999E-2</v>
      </c>
      <c r="I54" s="112">
        <f t="shared" si="1"/>
        <v>28.68</v>
      </c>
      <c r="J54" s="112"/>
      <c r="K54" s="136" t="s">
        <v>172</v>
      </c>
      <c r="L54" s="137"/>
      <c r="M54" s="137"/>
      <c r="N54" s="137"/>
      <c r="O54" s="137"/>
      <c r="P54" s="137"/>
      <c r="Q54" s="137"/>
      <c r="R54" s="137"/>
      <c r="S54" s="137"/>
      <c r="T54" s="137"/>
    </row>
    <row r="55" spans="1:20" s="1" customFormat="1" x14ac:dyDescent="0.25">
      <c r="A55" s="21" t="s">
        <v>12</v>
      </c>
      <c r="B55" s="68" t="s">
        <v>74</v>
      </c>
      <c r="C55" s="68"/>
      <c r="D55" s="68"/>
      <c r="E55" s="68"/>
      <c r="F55" s="68"/>
      <c r="G55" s="68"/>
      <c r="H55" s="5">
        <f>'BC e Índices'!O24</f>
        <v>0.01</v>
      </c>
      <c r="I55" s="112">
        <f t="shared" si="1"/>
        <v>19.12</v>
      </c>
      <c r="J55" s="194"/>
      <c r="K55" s="136" t="s">
        <v>173</v>
      </c>
      <c r="L55" s="137"/>
      <c r="M55" s="137"/>
      <c r="N55" s="137"/>
      <c r="O55" s="137"/>
      <c r="P55" s="137"/>
      <c r="Q55" s="137"/>
      <c r="R55" s="137"/>
      <c r="S55" s="137"/>
      <c r="T55" s="137"/>
    </row>
    <row r="56" spans="1:20" s="1" customFormat="1" x14ac:dyDescent="0.25">
      <c r="A56" s="21" t="s">
        <v>15</v>
      </c>
      <c r="B56" s="68" t="s">
        <v>75</v>
      </c>
      <c r="C56" s="68"/>
      <c r="D56" s="68"/>
      <c r="E56" s="68"/>
      <c r="F56" s="68"/>
      <c r="G56" s="68"/>
      <c r="H56" s="5">
        <f>'BC e Índices'!O25</f>
        <v>2E-3</v>
      </c>
      <c r="I56" s="112">
        <f t="shared" si="1"/>
        <v>3.82</v>
      </c>
      <c r="J56" s="194"/>
      <c r="K56" s="136" t="s">
        <v>174</v>
      </c>
      <c r="L56" s="137"/>
      <c r="M56" s="137"/>
      <c r="N56" s="137"/>
      <c r="O56" s="137"/>
      <c r="P56" s="137"/>
      <c r="Q56" s="137"/>
      <c r="R56" s="137"/>
      <c r="S56" s="137"/>
      <c r="T56" s="137"/>
    </row>
    <row r="57" spans="1:20" s="1" customFormat="1" x14ac:dyDescent="0.25">
      <c r="A57" s="21" t="s">
        <v>35</v>
      </c>
      <c r="B57" s="68" t="s">
        <v>76</v>
      </c>
      <c r="C57" s="68"/>
      <c r="D57" s="68"/>
      <c r="E57" s="68"/>
      <c r="F57" s="68"/>
      <c r="G57" s="68"/>
      <c r="H57" s="5">
        <f>'BC e Índices'!O26</f>
        <v>2.5000000000000001E-2</v>
      </c>
      <c r="I57" s="112">
        <f t="shared" si="1"/>
        <v>47.79</v>
      </c>
      <c r="J57" s="194"/>
      <c r="K57" s="136" t="s">
        <v>175</v>
      </c>
      <c r="L57" s="137"/>
      <c r="M57" s="137"/>
      <c r="N57" s="137"/>
      <c r="O57" s="137"/>
      <c r="P57" s="137"/>
      <c r="Q57" s="137"/>
      <c r="R57" s="137"/>
      <c r="S57" s="137"/>
      <c r="T57" s="137"/>
    </row>
    <row r="58" spans="1:20" s="1" customFormat="1" x14ac:dyDescent="0.25">
      <c r="A58" s="21" t="s">
        <v>37</v>
      </c>
      <c r="B58" s="68" t="s">
        <v>77</v>
      </c>
      <c r="C58" s="68"/>
      <c r="D58" s="68"/>
      <c r="E58" s="68"/>
      <c r="F58" s="68"/>
      <c r="G58" s="68"/>
      <c r="H58" s="5">
        <f>'BC e Índices'!O27</f>
        <v>0.08</v>
      </c>
      <c r="I58" s="112">
        <f t="shared" si="1"/>
        <v>152.94</v>
      </c>
      <c r="J58" s="194"/>
      <c r="K58" s="136" t="s">
        <v>171</v>
      </c>
      <c r="L58" s="137"/>
      <c r="M58" s="137"/>
      <c r="N58" s="137"/>
      <c r="O58" s="137"/>
      <c r="P58" s="137"/>
      <c r="Q58" s="137"/>
      <c r="R58" s="137"/>
      <c r="S58" s="137"/>
      <c r="T58" s="137"/>
    </row>
    <row r="59" spans="1:20" s="1" customFormat="1" ht="17.25" x14ac:dyDescent="0.25">
      <c r="A59" s="21" t="s">
        <v>39</v>
      </c>
      <c r="B59" s="68" t="s">
        <v>178</v>
      </c>
      <c r="C59" s="68"/>
      <c r="D59" s="68"/>
      <c r="E59" s="68"/>
      <c r="F59" s="68"/>
      <c r="G59" s="68"/>
      <c r="H59" s="5">
        <f>'BC e Índices'!O28</f>
        <v>0.03</v>
      </c>
      <c r="I59" s="112">
        <f t="shared" si="1"/>
        <v>57.35</v>
      </c>
      <c r="J59" s="194"/>
      <c r="K59" s="136" t="s">
        <v>177</v>
      </c>
      <c r="L59" s="137"/>
      <c r="M59" s="137"/>
      <c r="N59" s="137"/>
      <c r="O59" s="137"/>
      <c r="P59" s="137"/>
      <c r="Q59" s="137"/>
      <c r="R59" s="137"/>
      <c r="S59" s="137"/>
      <c r="T59" s="137"/>
    </row>
    <row r="60" spans="1:20" s="1" customFormat="1" x14ac:dyDescent="0.25">
      <c r="A60" s="21" t="s">
        <v>41</v>
      </c>
      <c r="B60" s="68" t="s">
        <v>78</v>
      </c>
      <c r="C60" s="68"/>
      <c r="D60" s="68"/>
      <c r="E60" s="68"/>
      <c r="F60" s="68"/>
      <c r="G60" s="68"/>
      <c r="H60" s="5">
        <f>'BC e Índices'!O29</f>
        <v>6.0000000000000001E-3</v>
      </c>
      <c r="I60" s="112">
        <f t="shared" si="1"/>
        <v>11.47</v>
      </c>
      <c r="J60" s="194"/>
      <c r="K60" s="136" t="s">
        <v>176</v>
      </c>
      <c r="L60" s="137"/>
      <c r="M60" s="137"/>
      <c r="N60" s="137"/>
      <c r="O60" s="137"/>
      <c r="P60" s="137"/>
      <c r="Q60" s="137"/>
      <c r="R60" s="137"/>
      <c r="S60" s="137"/>
      <c r="T60" s="137"/>
    </row>
    <row r="61" spans="1:20" s="1" customFormat="1" x14ac:dyDescent="0.25">
      <c r="A61" s="104" t="s">
        <v>79</v>
      </c>
      <c r="B61" s="104"/>
      <c r="C61" s="104"/>
      <c r="D61" s="104"/>
      <c r="E61" s="104"/>
      <c r="F61" s="104"/>
      <c r="G61" s="104"/>
      <c r="H61" s="6">
        <f>SUM(H53:H60)</f>
        <v>0.3680000000000001</v>
      </c>
      <c r="I61" s="143">
        <f>SUM(I53:J60)</f>
        <v>703.53000000000009</v>
      </c>
      <c r="J61" s="144"/>
      <c r="K61" s="22"/>
      <c r="L61" s="22"/>
      <c r="M61" s="22"/>
      <c r="N61" s="22"/>
      <c r="O61" s="22"/>
      <c r="P61" s="22"/>
    </row>
    <row r="62" spans="1:20" s="24" customFormat="1" ht="26.25" customHeight="1" x14ac:dyDescent="0.25">
      <c r="A62" s="121" t="s">
        <v>179</v>
      </c>
      <c r="B62" s="122"/>
      <c r="C62" s="122"/>
      <c r="D62" s="122"/>
      <c r="E62" s="122"/>
      <c r="F62" s="122"/>
      <c r="G62" s="122"/>
      <c r="H62" s="122"/>
      <c r="I62" s="122"/>
      <c r="J62" s="122"/>
      <c r="K62" s="23"/>
      <c r="L62" s="23"/>
      <c r="M62" s="23"/>
      <c r="N62" s="23"/>
      <c r="O62" s="23"/>
      <c r="P62" s="23"/>
    </row>
    <row r="63" spans="1:20" s="1" customFormat="1" x14ac:dyDescent="0.25">
      <c r="A63" s="62" t="s">
        <v>189</v>
      </c>
      <c r="B63" s="62"/>
      <c r="C63" s="62"/>
      <c r="D63" s="62"/>
      <c r="E63" s="62"/>
      <c r="F63" s="62"/>
      <c r="G63" s="62"/>
      <c r="H63" s="62"/>
      <c r="I63" s="62"/>
      <c r="J63" s="62"/>
    </row>
    <row r="64" spans="1:20" s="1" customFormat="1" x14ac:dyDescent="0.25">
      <c r="A64" s="20" t="s">
        <v>80</v>
      </c>
      <c r="B64" s="138" t="s">
        <v>140</v>
      </c>
      <c r="C64" s="139"/>
      <c r="D64" s="139"/>
      <c r="E64" s="139"/>
      <c r="F64" s="139"/>
      <c r="G64" s="140"/>
      <c r="H64" s="20" t="s">
        <v>31</v>
      </c>
      <c r="I64" s="123" t="s">
        <v>32</v>
      </c>
      <c r="J64" s="123"/>
    </row>
    <row r="65" spans="1:20" x14ac:dyDescent="0.25">
      <c r="A65" s="12" t="s">
        <v>7</v>
      </c>
      <c r="B65" s="76" t="s">
        <v>81</v>
      </c>
      <c r="C65" s="77"/>
      <c r="D65" s="77"/>
      <c r="E65" s="77"/>
      <c r="F65" s="77"/>
      <c r="G65" s="78"/>
      <c r="H65" s="26">
        <f>'BC e Índices'!O32</f>
        <v>8.3299999999999999E-2</v>
      </c>
      <c r="I65" s="114">
        <f>ROUND(I31*H65,2)</f>
        <v>159.25</v>
      </c>
      <c r="J65" s="114"/>
      <c r="K65" s="141" t="s">
        <v>180</v>
      </c>
      <c r="L65" s="142"/>
      <c r="M65" s="142"/>
    </row>
    <row r="66" spans="1:20" x14ac:dyDescent="0.25">
      <c r="A66" s="12" t="s">
        <v>9</v>
      </c>
      <c r="B66" s="76" t="s">
        <v>141</v>
      </c>
      <c r="C66" s="77"/>
      <c r="D66" s="77"/>
      <c r="E66" s="77"/>
      <c r="F66" s="77"/>
      <c r="G66" s="78"/>
      <c r="H66" s="26">
        <f>'BC e Índices'!O33</f>
        <v>2.7799999999999998E-2</v>
      </c>
      <c r="I66" s="132">
        <f>ROUND(I31*H66,2)</f>
        <v>53.15</v>
      </c>
      <c r="J66" s="133"/>
      <c r="K66" s="134" t="s">
        <v>181</v>
      </c>
      <c r="L66" s="135"/>
      <c r="M66" s="135"/>
    </row>
    <row r="67" spans="1:20" x14ac:dyDescent="0.25">
      <c r="A67" s="12"/>
      <c r="B67" s="120" t="s">
        <v>82</v>
      </c>
      <c r="C67" s="120"/>
      <c r="D67" s="120"/>
      <c r="E67" s="120"/>
      <c r="F67" s="120"/>
      <c r="G67" s="120"/>
      <c r="H67" s="120"/>
      <c r="I67" s="118">
        <f>SUM(I65:J66)</f>
        <v>212.4</v>
      </c>
      <c r="J67" s="118"/>
      <c r="K67" s="136"/>
      <c r="L67" s="137"/>
    </row>
    <row r="68" spans="1:20" ht="15" customHeight="1" x14ac:dyDescent="0.25">
      <c r="A68" s="13" t="s">
        <v>12</v>
      </c>
      <c r="B68" s="128" t="s">
        <v>142</v>
      </c>
      <c r="C68" s="129"/>
      <c r="D68" s="129"/>
      <c r="E68" s="129"/>
      <c r="F68" s="129"/>
      <c r="G68" s="130"/>
      <c r="H68" s="25">
        <f>ROUND(I68/I31,4)</f>
        <v>4.0899999999999999E-2</v>
      </c>
      <c r="I68" s="131">
        <f>ROUND(H61*I67,2)</f>
        <v>78.16</v>
      </c>
      <c r="J68" s="131"/>
      <c r="K68" s="7"/>
    </row>
    <row r="69" spans="1:20" x14ac:dyDescent="0.25">
      <c r="A69" s="120" t="s">
        <v>83</v>
      </c>
      <c r="B69" s="120"/>
      <c r="C69" s="120"/>
      <c r="D69" s="120"/>
      <c r="E69" s="120"/>
      <c r="F69" s="120"/>
      <c r="G69" s="120"/>
      <c r="H69" s="120"/>
      <c r="I69" s="118">
        <f>I67+I68</f>
        <v>290.56</v>
      </c>
      <c r="J69" s="118"/>
    </row>
    <row r="70" spans="1:20" x14ac:dyDescent="0.25">
      <c r="A70" s="62" t="s">
        <v>143</v>
      </c>
      <c r="B70" s="62"/>
      <c r="C70" s="62"/>
      <c r="D70" s="62"/>
      <c r="E70" s="62"/>
      <c r="F70" s="62"/>
      <c r="G70" s="62"/>
      <c r="H70" s="62"/>
      <c r="I70" s="62"/>
      <c r="J70" s="62"/>
      <c r="K70" s="127" t="s">
        <v>190</v>
      </c>
      <c r="L70" s="127"/>
      <c r="M70" s="127"/>
      <c r="N70" s="127"/>
      <c r="O70" s="127"/>
      <c r="P70" s="127" t="s">
        <v>191</v>
      </c>
      <c r="Q70" s="127"/>
      <c r="R70" s="127"/>
      <c r="S70" s="127"/>
      <c r="T70" s="127"/>
    </row>
    <row r="71" spans="1:20" x14ac:dyDescent="0.25">
      <c r="A71" s="20" t="s">
        <v>84</v>
      </c>
      <c r="B71" s="63" t="s">
        <v>85</v>
      </c>
      <c r="C71" s="63"/>
      <c r="D71" s="63"/>
      <c r="E71" s="63"/>
      <c r="F71" s="63"/>
      <c r="G71" s="63"/>
      <c r="H71" s="20" t="s">
        <v>31</v>
      </c>
      <c r="I71" s="123" t="s">
        <v>32</v>
      </c>
      <c r="J71" s="123"/>
    </row>
    <row r="72" spans="1:20" x14ac:dyDescent="0.25">
      <c r="A72" s="12" t="s">
        <v>7</v>
      </c>
      <c r="B72" s="79" t="s">
        <v>85</v>
      </c>
      <c r="C72" s="79"/>
      <c r="D72" s="79"/>
      <c r="E72" s="79"/>
      <c r="F72" s="79"/>
      <c r="G72" s="79"/>
      <c r="H72" s="27">
        <f>'BC e Índices'!O36</f>
        <v>2.9999999999999997E-4</v>
      </c>
      <c r="I72" s="114">
        <f>ROUND(I31*H72,2)</f>
        <v>0.56999999999999995</v>
      </c>
      <c r="J72" s="114"/>
      <c r="K72" s="119" t="s">
        <v>192</v>
      </c>
      <c r="L72" s="119"/>
      <c r="M72" s="119"/>
      <c r="N72" s="119"/>
      <c r="O72" s="119"/>
      <c r="P72" s="119" t="s">
        <v>193</v>
      </c>
      <c r="Q72" s="119"/>
      <c r="R72" s="119"/>
      <c r="S72" s="119"/>
      <c r="T72" s="119"/>
    </row>
    <row r="73" spans="1:20" x14ac:dyDescent="0.25">
      <c r="A73" s="12" t="s">
        <v>9</v>
      </c>
      <c r="B73" s="76" t="s">
        <v>144</v>
      </c>
      <c r="C73" s="77"/>
      <c r="D73" s="77"/>
      <c r="E73" s="77"/>
      <c r="F73" s="77"/>
      <c r="G73" s="77"/>
      <c r="H73" s="14">
        <f>ROUND(H61*H72,4)</f>
        <v>1E-4</v>
      </c>
      <c r="I73" s="114">
        <f>ROUND(I31*H73,2)</f>
        <v>0.19</v>
      </c>
      <c r="J73" s="114"/>
    </row>
    <row r="74" spans="1:20" x14ac:dyDescent="0.25">
      <c r="A74" s="120" t="s">
        <v>86</v>
      </c>
      <c r="B74" s="120"/>
      <c r="C74" s="120"/>
      <c r="D74" s="120"/>
      <c r="E74" s="120"/>
      <c r="F74" s="120"/>
      <c r="G74" s="120"/>
      <c r="H74" s="120"/>
      <c r="I74" s="118">
        <f>SUM(I72:J73)</f>
        <v>0.76</v>
      </c>
      <c r="J74" s="118"/>
    </row>
    <row r="75" spans="1:20" x14ac:dyDescent="0.25">
      <c r="A75" s="62" t="s">
        <v>87</v>
      </c>
      <c r="B75" s="62"/>
      <c r="C75" s="62"/>
      <c r="D75" s="62"/>
      <c r="E75" s="62"/>
      <c r="F75" s="62"/>
      <c r="G75" s="62"/>
      <c r="H75" s="62"/>
      <c r="I75" s="62"/>
      <c r="J75" s="62"/>
      <c r="M75" s="8"/>
    </row>
    <row r="76" spans="1:20" x14ac:dyDescent="0.25">
      <c r="A76" s="20" t="s">
        <v>88</v>
      </c>
      <c r="B76" s="63" t="s">
        <v>89</v>
      </c>
      <c r="C76" s="63"/>
      <c r="D76" s="63"/>
      <c r="E76" s="63"/>
      <c r="F76" s="63"/>
      <c r="G76" s="63"/>
      <c r="H76" s="20" t="s">
        <v>31</v>
      </c>
      <c r="I76" s="123" t="s">
        <v>32</v>
      </c>
      <c r="J76" s="123"/>
    </row>
    <row r="77" spans="1:20" x14ac:dyDescent="0.25">
      <c r="A77" s="12" t="s">
        <v>7</v>
      </c>
      <c r="B77" s="79" t="s">
        <v>90</v>
      </c>
      <c r="C77" s="79"/>
      <c r="D77" s="79"/>
      <c r="E77" s="79"/>
      <c r="F77" s="79"/>
      <c r="G77" s="79"/>
      <c r="H77" s="28">
        <f>'BC e Índices'!O39</f>
        <v>4.5999999999999999E-3</v>
      </c>
      <c r="I77" s="114">
        <f t="shared" ref="I77:I82" si="2">ROUND($I$31*H77,2)</f>
        <v>8.7899999999999991</v>
      </c>
      <c r="J77" s="124"/>
      <c r="K77" s="119" t="s">
        <v>194</v>
      </c>
      <c r="L77" s="119"/>
      <c r="M77" s="119"/>
      <c r="N77" s="119"/>
      <c r="O77" s="119"/>
      <c r="P77" s="119" t="s">
        <v>195</v>
      </c>
      <c r="Q77" s="119"/>
      <c r="R77" s="119"/>
      <c r="S77" s="119"/>
      <c r="T77" s="119"/>
    </row>
    <row r="78" spans="1:20" x14ac:dyDescent="0.25">
      <c r="A78" s="12" t="s">
        <v>9</v>
      </c>
      <c r="B78" s="79" t="s">
        <v>91</v>
      </c>
      <c r="C78" s="79"/>
      <c r="D78" s="79"/>
      <c r="E78" s="79"/>
      <c r="F78" s="79"/>
      <c r="G78" s="79"/>
      <c r="H78" s="28">
        <f>'BC e Índices'!O40</f>
        <v>4.0000000000000002E-4</v>
      </c>
      <c r="I78" s="114">
        <f t="shared" si="2"/>
        <v>0.76</v>
      </c>
      <c r="J78" s="114"/>
      <c r="K78" s="119"/>
      <c r="L78" s="119"/>
      <c r="M78" s="119"/>
      <c r="N78" s="119"/>
      <c r="O78" s="119"/>
      <c r="P78" s="119" t="s">
        <v>196</v>
      </c>
      <c r="Q78" s="119"/>
      <c r="R78" s="119"/>
      <c r="S78" s="119"/>
      <c r="T78" s="119"/>
    </row>
    <row r="79" spans="1:20" x14ac:dyDescent="0.25">
      <c r="A79" s="12" t="s">
        <v>12</v>
      </c>
      <c r="B79" s="79" t="s">
        <v>92</v>
      </c>
      <c r="C79" s="79"/>
      <c r="D79" s="79"/>
      <c r="E79" s="79"/>
      <c r="F79" s="79"/>
      <c r="G79" s="79"/>
      <c r="H79" s="28">
        <f>'BC e Índices'!O41</f>
        <v>2.1499999999999998E-2</v>
      </c>
      <c r="I79" s="114">
        <f t="shared" si="2"/>
        <v>41.1</v>
      </c>
      <c r="J79" s="124"/>
      <c r="K79" s="119"/>
      <c r="L79" s="119"/>
      <c r="M79" s="119"/>
      <c r="N79" s="119"/>
      <c r="O79" s="119"/>
      <c r="P79" s="119" t="s">
        <v>197</v>
      </c>
      <c r="Q79" s="119"/>
      <c r="R79" s="119"/>
      <c r="S79" s="119"/>
      <c r="T79" s="119"/>
    </row>
    <row r="80" spans="1:20" ht="17.25" x14ac:dyDescent="0.25">
      <c r="A80" s="12" t="s">
        <v>15</v>
      </c>
      <c r="B80" s="79" t="s">
        <v>205</v>
      </c>
      <c r="C80" s="79"/>
      <c r="D80" s="79"/>
      <c r="E80" s="79"/>
      <c r="F80" s="79"/>
      <c r="G80" s="79"/>
      <c r="H80" s="28">
        <f>'BC e Índices'!O42</f>
        <v>1.9400000000000001E-2</v>
      </c>
      <c r="I80" s="114">
        <f t="shared" si="2"/>
        <v>37.090000000000003</v>
      </c>
      <c r="J80" s="114"/>
      <c r="K80" s="126" t="s">
        <v>198</v>
      </c>
      <c r="L80" s="126"/>
      <c r="M80" s="126"/>
      <c r="N80" s="126"/>
      <c r="O80" s="126"/>
      <c r="P80" s="126" t="s">
        <v>199</v>
      </c>
      <c r="Q80" s="126"/>
      <c r="R80" s="126"/>
      <c r="S80" s="126"/>
      <c r="T80" s="126"/>
    </row>
    <row r="81" spans="1:20" x14ac:dyDescent="0.25">
      <c r="A81" s="12" t="s">
        <v>35</v>
      </c>
      <c r="B81" s="76" t="s">
        <v>145</v>
      </c>
      <c r="C81" s="77"/>
      <c r="D81" s="77"/>
      <c r="E81" s="77"/>
      <c r="F81" s="77"/>
      <c r="G81" s="78"/>
      <c r="H81" s="14">
        <f>ROUND(H61*H80,4)</f>
        <v>7.1000000000000004E-3</v>
      </c>
      <c r="I81" s="114">
        <f t="shared" si="2"/>
        <v>13.57</v>
      </c>
      <c r="J81" s="114"/>
      <c r="K81" s="125"/>
      <c r="L81" s="125"/>
      <c r="M81" s="125"/>
      <c r="N81" s="125"/>
      <c r="O81" s="125"/>
      <c r="P81" s="125"/>
      <c r="Q81" s="125"/>
      <c r="R81" s="125"/>
      <c r="S81" s="125"/>
      <c r="T81" s="125"/>
    </row>
    <row r="82" spans="1:20" x14ac:dyDescent="0.25">
      <c r="A82" s="12" t="s">
        <v>37</v>
      </c>
      <c r="B82" s="79" t="s">
        <v>94</v>
      </c>
      <c r="C82" s="79"/>
      <c r="D82" s="79"/>
      <c r="E82" s="79"/>
      <c r="F82" s="79"/>
      <c r="G82" s="79"/>
      <c r="H82" s="28">
        <f>'BC e Índices'!O43</f>
        <v>2.1499999999999998E-2</v>
      </c>
      <c r="I82" s="114">
        <f t="shared" si="2"/>
        <v>41.1</v>
      </c>
      <c r="J82" s="114"/>
      <c r="K82" s="119"/>
      <c r="L82" s="119"/>
      <c r="M82" s="119"/>
      <c r="N82" s="119"/>
      <c r="O82" s="119"/>
      <c r="P82" s="119" t="s">
        <v>197</v>
      </c>
      <c r="Q82" s="119"/>
      <c r="R82" s="119"/>
      <c r="S82" s="119"/>
      <c r="T82" s="119"/>
    </row>
    <row r="83" spans="1:20" x14ac:dyDescent="0.25">
      <c r="A83" s="120" t="s">
        <v>95</v>
      </c>
      <c r="B83" s="120"/>
      <c r="C83" s="120"/>
      <c r="D83" s="120"/>
      <c r="E83" s="120"/>
      <c r="F83" s="120"/>
      <c r="G83" s="120"/>
      <c r="H83" s="120"/>
      <c r="I83" s="118">
        <f>SUM(I77:J82)</f>
        <v>142.41</v>
      </c>
      <c r="J83" s="118"/>
    </row>
    <row r="84" spans="1:20" x14ac:dyDescent="0.25">
      <c r="A84" s="121" t="s">
        <v>206</v>
      </c>
      <c r="B84" s="122"/>
      <c r="C84" s="122"/>
      <c r="D84" s="122"/>
      <c r="E84" s="122"/>
      <c r="F84" s="122"/>
      <c r="G84" s="122"/>
      <c r="H84" s="122"/>
      <c r="I84" s="122"/>
      <c r="J84" s="122"/>
    </row>
    <row r="85" spans="1:20" x14ac:dyDescent="0.25">
      <c r="A85" s="62" t="s">
        <v>96</v>
      </c>
      <c r="B85" s="62"/>
      <c r="C85" s="62"/>
      <c r="D85" s="62"/>
      <c r="E85" s="62"/>
      <c r="F85" s="62"/>
      <c r="G85" s="62"/>
      <c r="H85" s="62"/>
      <c r="I85" s="62"/>
      <c r="J85" s="62"/>
    </row>
    <row r="86" spans="1:20" x14ac:dyDescent="0.25">
      <c r="A86" s="20" t="s">
        <v>97</v>
      </c>
      <c r="B86" s="63" t="s">
        <v>98</v>
      </c>
      <c r="C86" s="63"/>
      <c r="D86" s="63"/>
      <c r="E86" s="63"/>
      <c r="F86" s="63"/>
      <c r="G86" s="63"/>
      <c r="H86" s="63"/>
      <c r="I86" s="123" t="s">
        <v>32</v>
      </c>
      <c r="J86" s="123"/>
    </row>
    <row r="87" spans="1:20" x14ac:dyDescent="0.25">
      <c r="A87" s="12" t="s">
        <v>7</v>
      </c>
      <c r="B87" s="76" t="s">
        <v>99</v>
      </c>
      <c r="C87" s="77"/>
      <c r="D87" s="77"/>
      <c r="E87" s="77"/>
      <c r="F87" s="77"/>
      <c r="G87" s="78"/>
      <c r="H87" s="27">
        <f>'BC e Índices'!O46</f>
        <v>8.3299999999999999E-2</v>
      </c>
      <c r="I87" s="114">
        <f>ROUND($I$31*H87,2)</f>
        <v>159.25</v>
      </c>
      <c r="J87" s="114"/>
    </row>
    <row r="88" spans="1:20" x14ac:dyDescent="0.25">
      <c r="A88" s="12" t="s">
        <v>9</v>
      </c>
      <c r="B88" s="79" t="s">
        <v>146</v>
      </c>
      <c r="C88" s="79"/>
      <c r="D88" s="79"/>
      <c r="E88" s="79"/>
      <c r="F88" s="79"/>
      <c r="G88" s="79"/>
      <c r="H88" s="27">
        <f>'BC e Índices'!O47</f>
        <v>1.66E-2</v>
      </c>
      <c r="I88" s="114">
        <f t="shared" ref="I88:I91" si="3">ROUND($I$31*H88,2)</f>
        <v>31.74</v>
      </c>
      <c r="J88" s="114"/>
      <c r="K88" s="119" t="s">
        <v>202</v>
      </c>
      <c r="L88" s="119"/>
      <c r="M88" s="119"/>
      <c r="N88" s="119"/>
      <c r="O88" s="119"/>
      <c r="P88" s="119" t="s">
        <v>201</v>
      </c>
      <c r="Q88" s="119"/>
      <c r="R88" s="119"/>
      <c r="S88" s="119"/>
      <c r="T88" s="119"/>
    </row>
    <row r="89" spans="1:20" x14ac:dyDescent="0.25">
      <c r="A89" s="12" t="s">
        <v>12</v>
      </c>
      <c r="B89" s="79" t="s">
        <v>147</v>
      </c>
      <c r="C89" s="79"/>
      <c r="D89" s="79"/>
      <c r="E89" s="79"/>
      <c r="F89" s="79"/>
      <c r="G89" s="79"/>
      <c r="H89" s="27">
        <f>'BC e Índices'!O48</f>
        <v>8.0000000000000004E-4</v>
      </c>
      <c r="I89" s="114">
        <f t="shared" si="3"/>
        <v>1.53</v>
      </c>
      <c r="J89" s="114"/>
      <c r="K89" s="119" t="s">
        <v>200</v>
      </c>
      <c r="L89" s="119"/>
      <c r="M89" s="119"/>
      <c r="N89" s="119"/>
      <c r="O89" s="119"/>
      <c r="P89" s="119" t="s">
        <v>201</v>
      </c>
      <c r="Q89" s="119"/>
      <c r="R89" s="119"/>
      <c r="S89" s="119"/>
      <c r="T89" s="119"/>
    </row>
    <row r="90" spans="1:20" x14ac:dyDescent="0.25">
      <c r="A90" s="12" t="s">
        <v>15</v>
      </c>
      <c r="B90" s="79" t="s">
        <v>148</v>
      </c>
      <c r="C90" s="79"/>
      <c r="D90" s="79"/>
      <c r="E90" s="79"/>
      <c r="F90" s="79"/>
      <c r="G90" s="79"/>
      <c r="H90" s="27">
        <f>'BC e Índices'!O49</f>
        <v>7.3000000000000001E-3</v>
      </c>
      <c r="I90" s="114">
        <f t="shared" si="3"/>
        <v>13.96</v>
      </c>
      <c r="J90" s="114"/>
      <c r="K90" s="119" t="s">
        <v>203</v>
      </c>
      <c r="L90" s="119"/>
      <c r="M90" s="119"/>
      <c r="N90" s="119"/>
      <c r="O90" s="119"/>
      <c r="P90" s="119" t="s">
        <v>201</v>
      </c>
      <c r="Q90" s="119"/>
      <c r="R90" s="119"/>
      <c r="S90" s="119"/>
      <c r="T90" s="119"/>
    </row>
    <row r="91" spans="1:20" x14ac:dyDescent="0.25">
      <c r="A91" s="12" t="s">
        <v>35</v>
      </c>
      <c r="B91" s="79" t="s">
        <v>149</v>
      </c>
      <c r="C91" s="79"/>
      <c r="D91" s="79"/>
      <c r="E91" s="79"/>
      <c r="F91" s="79"/>
      <c r="G91" s="79"/>
      <c r="H91" s="27">
        <f>'BC e Índices'!O50</f>
        <v>2.7000000000000001E-3</v>
      </c>
      <c r="I91" s="114">
        <f t="shared" si="3"/>
        <v>5.16</v>
      </c>
      <c r="J91" s="114"/>
      <c r="K91" s="119" t="s">
        <v>204</v>
      </c>
      <c r="L91" s="119"/>
      <c r="M91" s="119"/>
      <c r="N91" s="119"/>
      <c r="O91" s="119"/>
      <c r="P91" s="119" t="s">
        <v>201</v>
      </c>
      <c r="Q91" s="119"/>
      <c r="R91" s="119"/>
      <c r="S91" s="119"/>
      <c r="T91" s="119"/>
    </row>
    <row r="92" spans="1:20" x14ac:dyDescent="0.25">
      <c r="A92" s="12"/>
      <c r="B92" s="115" t="s">
        <v>100</v>
      </c>
      <c r="C92" s="116"/>
      <c r="D92" s="116"/>
      <c r="E92" s="116"/>
      <c r="F92" s="116"/>
      <c r="G92" s="116"/>
      <c r="H92" s="15">
        <f>SUM(H87:H91)</f>
        <v>0.11069999999999999</v>
      </c>
      <c r="I92" s="118">
        <f>SUM(I87:J91)</f>
        <v>211.64000000000001</v>
      </c>
      <c r="J92" s="118"/>
    </row>
    <row r="93" spans="1:20" ht="15" customHeight="1" x14ac:dyDescent="0.25">
      <c r="A93" s="13" t="s">
        <v>39</v>
      </c>
      <c r="B93" s="113" t="s">
        <v>101</v>
      </c>
      <c r="C93" s="113"/>
      <c r="D93" s="113"/>
      <c r="E93" s="113"/>
      <c r="F93" s="113"/>
      <c r="G93" s="113"/>
      <c r="H93" s="16">
        <f>ROUND(H61*H92,4)</f>
        <v>4.07E-2</v>
      </c>
      <c r="I93" s="114">
        <f>ROUND(I92*H61,2)</f>
        <v>77.88</v>
      </c>
      <c r="J93" s="114"/>
    </row>
    <row r="94" spans="1:20" x14ac:dyDescent="0.25">
      <c r="A94" s="115" t="s">
        <v>102</v>
      </c>
      <c r="B94" s="116"/>
      <c r="C94" s="116"/>
      <c r="D94" s="116"/>
      <c r="E94" s="116"/>
      <c r="F94" s="116"/>
      <c r="G94" s="116"/>
      <c r="H94" s="117"/>
      <c r="I94" s="118">
        <f>SUM(I92:J93)</f>
        <v>289.52</v>
      </c>
      <c r="J94" s="118"/>
    </row>
    <row r="99" spans="1:13" s="1" customFormat="1" x14ac:dyDescent="0.25">
      <c r="A99" s="62" t="s">
        <v>103</v>
      </c>
      <c r="B99" s="62"/>
      <c r="C99" s="62"/>
      <c r="D99" s="62"/>
      <c r="E99" s="62"/>
      <c r="F99" s="62"/>
      <c r="G99" s="62"/>
      <c r="H99" s="62"/>
      <c r="I99" s="62"/>
      <c r="J99" s="62"/>
    </row>
    <row r="100" spans="1:13" s="1" customFormat="1" x14ac:dyDescent="0.25">
      <c r="A100" s="19">
        <v>4</v>
      </c>
      <c r="B100" s="65" t="s">
        <v>104</v>
      </c>
      <c r="C100" s="65"/>
      <c r="D100" s="65"/>
      <c r="E100" s="65"/>
      <c r="F100" s="65"/>
      <c r="G100" s="65"/>
      <c r="H100" s="65"/>
      <c r="I100" s="109" t="s">
        <v>32</v>
      </c>
      <c r="J100" s="109"/>
    </row>
    <row r="101" spans="1:13" s="1" customFormat="1" x14ac:dyDescent="0.25">
      <c r="A101" s="21" t="s">
        <v>70</v>
      </c>
      <c r="B101" s="68" t="s">
        <v>105</v>
      </c>
      <c r="C101" s="68"/>
      <c r="D101" s="68"/>
      <c r="E101" s="68"/>
      <c r="F101" s="68"/>
      <c r="G101" s="68"/>
      <c r="H101" s="68"/>
      <c r="I101" s="112">
        <f>I61</f>
        <v>703.53000000000009</v>
      </c>
      <c r="J101" s="112"/>
    </row>
    <row r="102" spans="1:13" s="1" customFormat="1" x14ac:dyDescent="0.25">
      <c r="A102" s="21" t="s">
        <v>80</v>
      </c>
      <c r="B102" s="68" t="s">
        <v>71</v>
      </c>
      <c r="C102" s="68"/>
      <c r="D102" s="68"/>
      <c r="E102" s="68"/>
      <c r="F102" s="68"/>
      <c r="G102" s="68"/>
      <c r="H102" s="68"/>
      <c r="I102" s="112">
        <f>I69</f>
        <v>290.56</v>
      </c>
      <c r="J102" s="112"/>
    </row>
    <row r="103" spans="1:13" s="1" customFormat="1" x14ac:dyDescent="0.25">
      <c r="A103" s="21" t="s">
        <v>84</v>
      </c>
      <c r="B103" s="68" t="s">
        <v>85</v>
      </c>
      <c r="C103" s="68"/>
      <c r="D103" s="68"/>
      <c r="E103" s="68"/>
      <c r="F103" s="68"/>
      <c r="G103" s="68"/>
      <c r="H103" s="68"/>
      <c r="I103" s="112">
        <f>I74</f>
        <v>0.76</v>
      </c>
      <c r="J103" s="112"/>
    </row>
    <row r="104" spans="1:13" s="1" customFormat="1" x14ac:dyDescent="0.25">
      <c r="A104" s="21" t="s">
        <v>88</v>
      </c>
      <c r="B104" s="68" t="s">
        <v>106</v>
      </c>
      <c r="C104" s="68"/>
      <c r="D104" s="68"/>
      <c r="E104" s="68"/>
      <c r="F104" s="68"/>
      <c r="G104" s="68"/>
      <c r="H104" s="68"/>
      <c r="I104" s="112">
        <f>I83</f>
        <v>142.41</v>
      </c>
      <c r="J104" s="112"/>
    </row>
    <row r="105" spans="1:13" s="1" customFormat="1" x14ac:dyDescent="0.25">
      <c r="A105" s="21" t="s">
        <v>97</v>
      </c>
      <c r="B105" s="68" t="s">
        <v>98</v>
      </c>
      <c r="C105" s="68"/>
      <c r="D105" s="68"/>
      <c r="E105" s="68"/>
      <c r="F105" s="68"/>
      <c r="G105" s="68"/>
      <c r="H105" s="68"/>
      <c r="I105" s="112">
        <f>I94</f>
        <v>289.52</v>
      </c>
      <c r="J105" s="112"/>
    </row>
    <row r="106" spans="1:13" s="1" customFormat="1" x14ac:dyDescent="0.25">
      <c r="A106" s="21" t="s">
        <v>107</v>
      </c>
      <c r="B106" s="68" t="s">
        <v>42</v>
      </c>
      <c r="C106" s="68"/>
      <c r="D106" s="68"/>
      <c r="E106" s="68"/>
      <c r="F106" s="68"/>
      <c r="G106" s="68"/>
      <c r="H106" s="68"/>
      <c r="I106" s="112">
        <v>0</v>
      </c>
      <c r="J106" s="112"/>
    </row>
    <row r="107" spans="1:13" s="1" customFormat="1" x14ac:dyDescent="0.25">
      <c r="A107" s="104" t="s">
        <v>108</v>
      </c>
      <c r="B107" s="104"/>
      <c r="C107" s="104"/>
      <c r="D107" s="104"/>
      <c r="E107" s="104"/>
      <c r="F107" s="104"/>
      <c r="G107" s="104"/>
      <c r="H107" s="104"/>
      <c r="I107" s="110">
        <f>SUM(I101:J106)</f>
        <v>1426.7800000000002</v>
      </c>
      <c r="J107" s="110"/>
    </row>
    <row r="108" spans="1:13" s="1" customFormat="1" x14ac:dyDescent="0.25">
      <c r="A108" s="62" t="s">
        <v>109</v>
      </c>
      <c r="B108" s="62"/>
      <c r="C108" s="62"/>
      <c r="D108" s="62"/>
      <c r="E108" s="62"/>
      <c r="F108" s="62"/>
      <c r="G108" s="62"/>
      <c r="H108" s="62"/>
      <c r="I108" s="62"/>
      <c r="J108" s="62"/>
    </row>
    <row r="109" spans="1:13" s="1" customFormat="1" x14ac:dyDescent="0.25">
      <c r="A109" s="104" t="s">
        <v>153</v>
      </c>
      <c r="B109" s="104"/>
      <c r="C109" s="104"/>
      <c r="D109" s="104"/>
      <c r="E109" s="104"/>
      <c r="F109" s="104"/>
      <c r="G109" s="104"/>
      <c r="H109" s="104"/>
      <c r="I109" s="110">
        <f>I31+I40+I47+I107</f>
        <v>3789.86</v>
      </c>
      <c r="J109" s="110"/>
      <c r="M109" s="18"/>
    </row>
    <row r="110" spans="1:13" s="1" customFormat="1" x14ac:dyDescent="0.25">
      <c r="A110" s="62" t="s">
        <v>110</v>
      </c>
      <c r="B110" s="62"/>
      <c r="C110" s="62"/>
      <c r="D110" s="62"/>
      <c r="E110" s="62"/>
      <c r="F110" s="62"/>
      <c r="G110" s="62"/>
      <c r="H110" s="62"/>
      <c r="I110" s="62"/>
      <c r="J110" s="62"/>
    </row>
    <row r="111" spans="1:13" s="1" customFormat="1" x14ac:dyDescent="0.25">
      <c r="A111" s="19">
        <v>5</v>
      </c>
      <c r="B111" s="65" t="s">
        <v>111</v>
      </c>
      <c r="C111" s="65"/>
      <c r="D111" s="65"/>
      <c r="E111" s="65"/>
      <c r="F111" s="65"/>
      <c r="G111" s="65"/>
      <c r="H111" s="19" t="s">
        <v>31</v>
      </c>
      <c r="I111" s="109" t="s">
        <v>32</v>
      </c>
      <c r="J111" s="109"/>
    </row>
    <row r="112" spans="1:13" s="1" customFormat="1" x14ac:dyDescent="0.25">
      <c r="A112" s="21" t="s">
        <v>7</v>
      </c>
      <c r="B112" s="68" t="s">
        <v>112</v>
      </c>
      <c r="C112" s="68"/>
      <c r="D112" s="68"/>
      <c r="E112" s="68"/>
      <c r="F112" s="68"/>
      <c r="G112" s="68"/>
      <c r="H112" s="4">
        <f>'BC e Índices'!O53</f>
        <v>0.1</v>
      </c>
      <c r="I112" s="112">
        <f>ROUND(I109*H112,2)</f>
        <v>378.99</v>
      </c>
      <c r="J112" s="112"/>
    </row>
    <row r="113" spans="1:11" s="1" customFormat="1" x14ac:dyDescent="0.25">
      <c r="A113" s="21" t="s">
        <v>9</v>
      </c>
      <c r="B113" s="68" t="s">
        <v>113</v>
      </c>
      <c r="C113" s="68"/>
      <c r="D113" s="68"/>
      <c r="E113" s="68"/>
      <c r="F113" s="68"/>
      <c r="G113" s="68"/>
      <c r="H113" s="4">
        <f>'BC e Índices'!O54</f>
        <v>0.1</v>
      </c>
      <c r="I113" s="112">
        <f>ROUND((I109+I112)*H113,2)</f>
        <v>416.89</v>
      </c>
      <c r="J113" s="112"/>
    </row>
    <row r="114" spans="1:11" s="1" customFormat="1" x14ac:dyDescent="0.25">
      <c r="A114" s="21" t="s">
        <v>12</v>
      </c>
      <c r="B114" s="68" t="s">
        <v>114</v>
      </c>
      <c r="C114" s="68"/>
      <c r="D114" s="68"/>
      <c r="E114" s="68"/>
      <c r="F114" s="68"/>
      <c r="G114" s="68"/>
      <c r="H114" s="68"/>
      <c r="I114" s="68"/>
      <c r="J114" s="68"/>
    </row>
    <row r="115" spans="1:11" s="1" customFormat="1" x14ac:dyDescent="0.25">
      <c r="A115" s="21" t="s">
        <v>115</v>
      </c>
      <c r="B115" s="65" t="s">
        <v>116</v>
      </c>
      <c r="C115" s="65"/>
      <c r="D115" s="65"/>
      <c r="E115" s="65"/>
      <c r="F115" s="65"/>
      <c r="G115" s="65"/>
      <c r="H115" s="65"/>
      <c r="I115" s="65"/>
      <c r="J115" s="65"/>
    </row>
    <row r="116" spans="1:11" s="1" customFormat="1" x14ac:dyDescent="0.25">
      <c r="A116" s="80"/>
      <c r="B116" s="68" t="s">
        <v>117</v>
      </c>
      <c r="C116" s="68"/>
      <c r="D116" s="68"/>
      <c r="E116" s="68"/>
      <c r="F116" s="68"/>
      <c r="G116" s="68"/>
      <c r="H116" s="4">
        <f>'BC e Índices'!O56</f>
        <v>6.4999999999999997E-3</v>
      </c>
      <c r="I116" s="112">
        <f>I121*H116</f>
        <v>32.629804999999998</v>
      </c>
      <c r="J116" s="112"/>
      <c r="K116" s="9"/>
    </row>
    <row r="117" spans="1:11" s="1" customFormat="1" x14ac:dyDescent="0.25">
      <c r="A117" s="80"/>
      <c r="B117" s="68" t="s">
        <v>118</v>
      </c>
      <c r="C117" s="68"/>
      <c r="D117" s="68"/>
      <c r="E117" s="68"/>
      <c r="F117" s="68"/>
      <c r="G117" s="68"/>
      <c r="H117" s="4">
        <f>'BC e Índices'!O57</f>
        <v>0.03</v>
      </c>
      <c r="I117" s="112">
        <f>I121*H117</f>
        <v>150.59909999999999</v>
      </c>
      <c r="J117" s="112"/>
      <c r="K117" s="9"/>
    </row>
    <row r="118" spans="1:11" s="1" customFormat="1" x14ac:dyDescent="0.25">
      <c r="A118" s="21" t="s">
        <v>119</v>
      </c>
      <c r="B118" s="65" t="s">
        <v>120</v>
      </c>
      <c r="C118" s="65"/>
      <c r="D118" s="65"/>
      <c r="E118" s="65"/>
      <c r="F118" s="65"/>
      <c r="G118" s="65"/>
      <c r="H118" s="65"/>
      <c r="I118" s="65"/>
      <c r="J118" s="65"/>
    </row>
    <row r="119" spans="1:11" s="1" customFormat="1" x14ac:dyDescent="0.25">
      <c r="A119" s="21"/>
      <c r="B119" s="68" t="s">
        <v>121</v>
      </c>
      <c r="C119" s="68"/>
      <c r="D119" s="68"/>
      <c r="E119" s="68"/>
      <c r="F119" s="68"/>
      <c r="G119" s="68"/>
      <c r="H119" s="4">
        <f>'BC e Índices'!O59</f>
        <v>0.05</v>
      </c>
      <c r="I119" s="112">
        <f>I121*H119</f>
        <v>250.99850000000004</v>
      </c>
      <c r="J119" s="112"/>
      <c r="K119" s="9"/>
    </row>
    <row r="120" spans="1:11" s="1" customFormat="1" x14ac:dyDescent="0.25">
      <c r="A120" s="21" t="s">
        <v>122</v>
      </c>
      <c r="B120" s="65" t="s">
        <v>123</v>
      </c>
      <c r="C120" s="65"/>
      <c r="D120" s="65"/>
      <c r="E120" s="65"/>
      <c r="F120" s="65"/>
      <c r="G120" s="65"/>
      <c r="H120" s="65"/>
      <c r="I120" s="65"/>
      <c r="J120" s="65"/>
    </row>
    <row r="121" spans="1:11" s="1" customFormat="1" x14ac:dyDescent="0.25">
      <c r="A121" s="21"/>
      <c r="B121" s="104" t="s">
        <v>124</v>
      </c>
      <c r="C121" s="104"/>
      <c r="D121" s="104"/>
      <c r="E121" s="104"/>
      <c r="F121" s="104"/>
      <c r="G121" s="104"/>
      <c r="H121" s="10">
        <f>1-(SUM(H119,H117,H116))</f>
        <v>0.91349999999999998</v>
      </c>
      <c r="I121" s="112">
        <f>ROUND((I109+I112+I113)/H121,2)</f>
        <v>5019.97</v>
      </c>
      <c r="J121" s="112"/>
    </row>
    <row r="122" spans="1:11" s="1" customFormat="1" x14ac:dyDescent="0.25">
      <c r="A122" s="104" t="s">
        <v>125</v>
      </c>
      <c r="B122" s="104"/>
      <c r="C122" s="104"/>
      <c r="D122" s="104"/>
      <c r="E122" s="104"/>
      <c r="F122" s="104"/>
      <c r="G122" s="104"/>
      <c r="H122" s="104"/>
      <c r="I122" s="110">
        <f>I119+I117+I116+I113+I112</f>
        <v>1230.107405</v>
      </c>
      <c r="J122" s="110"/>
    </row>
    <row r="123" spans="1:11" s="1" customFormat="1" x14ac:dyDescent="0.25">
      <c r="A123" s="111" t="s">
        <v>126</v>
      </c>
      <c r="B123" s="111"/>
      <c r="C123" s="111"/>
      <c r="D123" s="111"/>
      <c r="E123" s="111"/>
      <c r="F123" s="111"/>
      <c r="G123" s="111"/>
      <c r="H123" s="111"/>
      <c r="I123" s="111"/>
      <c r="J123" s="111"/>
    </row>
    <row r="124" spans="1:11" s="1" customFormat="1" x14ac:dyDescent="0.25">
      <c r="A124" s="111" t="s">
        <v>127</v>
      </c>
      <c r="B124" s="111"/>
      <c r="C124" s="111"/>
      <c r="D124" s="111"/>
      <c r="E124" s="111"/>
      <c r="F124" s="111"/>
      <c r="G124" s="111"/>
      <c r="H124" s="111"/>
      <c r="I124" s="111"/>
      <c r="J124" s="111"/>
    </row>
    <row r="125" spans="1:11" s="1" customFormat="1" x14ac:dyDescent="0.25">
      <c r="A125" s="111" t="s">
        <v>128</v>
      </c>
      <c r="B125" s="111"/>
      <c r="C125" s="111"/>
      <c r="D125" s="111"/>
      <c r="E125" s="111"/>
      <c r="F125" s="111"/>
      <c r="G125" s="111"/>
      <c r="H125" s="111"/>
      <c r="I125" s="111"/>
      <c r="J125" s="111"/>
    </row>
    <row r="126" spans="1:11" s="1" customFormat="1" x14ac:dyDescent="0.25">
      <c r="A126" s="62" t="s">
        <v>129</v>
      </c>
      <c r="B126" s="62"/>
      <c r="C126" s="62"/>
      <c r="D126" s="62"/>
      <c r="E126" s="62"/>
      <c r="F126" s="62"/>
      <c r="G126" s="62"/>
      <c r="H126" s="62"/>
      <c r="I126" s="62"/>
      <c r="J126" s="62"/>
    </row>
    <row r="127" spans="1:11" s="1" customFormat="1" x14ac:dyDescent="0.25">
      <c r="A127" s="65" t="s">
        <v>130</v>
      </c>
      <c r="B127" s="65"/>
      <c r="C127" s="65"/>
      <c r="D127" s="65"/>
      <c r="E127" s="65"/>
      <c r="F127" s="65"/>
      <c r="G127" s="65"/>
      <c r="H127" s="65"/>
      <c r="I127" s="65"/>
      <c r="J127" s="65"/>
    </row>
    <row r="128" spans="1:11" s="1" customFormat="1" x14ac:dyDescent="0.25">
      <c r="A128" s="2"/>
      <c r="B128" s="65" t="s">
        <v>131</v>
      </c>
      <c r="C128" s="65"/>
      <c r="D128" s="65"/>
      <c r="E128" s="65"/>
      <c r="F128" s="65"/>
      <c r="G128" s="65"/>
      <c r="H128" s="65"/>
      <c r="I128" s="109" t="s">
        <v>32</v>
      </c>
      <c r="J128" s="109"/>
    </row>
    <row r="129" spans="1:11" s="1" customFormat="1" x14ac:dyDescent="0.25">
      <c r="A129" s="21" t="s">
        <v>7</v>
      </c>
      <c r="B129" s="68" t="s">
        <v>132</v>
      </c>
      <c r="C129" s="68"/>
      <c r="D129" s="68"/>
      <c r="E129" s="68"/>
      <c r="F129" s="68"/>
      <c r="G129" s="68"/>
      <c r="H129" s="68"/>
      <c r="I129" s="107">
        <f>I31</f>
        <v>1911.79</v>
      </c>
      <c r="J129" s="107"/>
    </row>
    <row r="130" spans="1:11" s="1" customFormat="1" x14ac:dyDescent="0.25">
      <c r="A130" s="21" t="s">
        <v>9</v>
      </c>
      <c r="B130" s="68" t="s">
        <v>133</v>
      </c>
      <c r="C130" s="68"/>
      <c r="D130" s="68"/>
      <c r="E130" s="68"/>
      <c r="F130" s="68"/>
      <c r="G130" s="68"/>
      <c r="H130" s="68"/>
      <c r="I130" s="107">
        <f>I40</f>
        <v>291.28999999999996</v>
      </c>
      <c r="J130" s="107"/>
    </row>
    <row r="131" spans="1:11" s="1" customFormat="1" x14ac:dyDescent="0.25">
      <c r="A131" s="21" t="s">
        <v>12</v>
      </c>
      <c r="B131" s="68" t="s">
        <v>134</v>
      </c>
      <c r="C131" s="68"/>
      <c r="D131" s="68"/>
      <c r="E131" s="68"/>
      <c r="F131" s="68"/>
      <c r="G131" s="68"/>
      <c r="H131" s="68"/>
      <c r="I131" s="107">
        <f>I47</f>
        <v>160</v>
      </c>
      <c r="J131" s="107"/>
    </row>
    <row r="132" spans="1:11" s="1" customFormat="1" x14ac:dyDescent="0.25">
      <c r="A132" s="21" t="s">
        <v>15</v>
      </c>
      <c r="B132" s="68" t="s">
        <v>104</v>
      </c>
      <c r="C132" s="68"/>
      <c r="D132" s="68"/>
      <c r="E132" s="68"/>
      <c r="F132" s="68"/>
      <c r="G132" s="68"/>
      <c r="H132" s="68"/>
      <c r="I132" s="107">
        <f>I107</f>
        <v>1426.7800000000002</v>
      </c>
      <c r="J132" s="107"/>
    </row>
    <row r="133" spans="1:11" s="1" customFormat="1" x14ac:dyDescent="0.25">
      <c r="A133" s="21"/>
      <c r="B133" s="104" t="s">
        <v>135</v>
      </c>
      <c r="C133" s="104"/>
      <c r="D133" s="104"/>
      <c r="E133" s="104"/>
      <c r="F133" s="104"/>
      <c r="G133" s="104"/>
      <c r="H133" s="104"/>
      <c r="I133" s="105">
        <f>SUM(I129:J132)</f>
        <v>3789.86</v>
      </c>
      <c r="J133" s="105"/>
    </row>
    <row r="134" spans="1:11" s="1" customFormat="1" x14ac:dyDescent="0.25">
      <c r="A134" s="21" t="s">
        <v>35</v>
      </c>
      <c r="B134" s="68" t="s">
        <v>136</v>
      </c>
      <c r="C134" s="68"/>
      <c r="D134" s="68"/>
      <c r="E134" s="68"/>
      <c r="F134" s="68"/>
      <c r="G134" s="68"/>
      <c r="H134" s="68"/>
      <c r="I134" s="107">
        <f>I122</f>
        <v>1230.107405</v>
      </c>
      <c r="J134" s="107"/>
    </row>
    <row r="135" spans="1:11" s="1" customFormat="1" x14ac:dyDescent="0.25">
      <c r="A135" s="2"/>
      <c r="B135" s="104" t="s">
        <v>207</v>
      </c>
      <c r="C135" s="104"/>
      <c r="D135" s="104"/>
      <c r="E135" s="104"/>
      <c r="F135" s="104"/>
      <c r="G135" s="104"/>
      <c r="H135" s="104"/>
      <c r="I135" s="108">
        <f>I134+I133</f>
        <v>5019.9674050000003</v>
      </c>
      <c r="J135" s="108"/>
      <c r="K135" s="17"/>
    </row>
    <row r="136" spans="1:11" s="1" customFormat="1" x14ac:dyDescent="0.25">
      <c r="A136" s="11"/>
      <c r="B136" s="104" t="s">
        <v>137</v>
      </c>
      <c r="C136" s="104"/>
      <c r="D136" s="104"/>
      <c r="E136" s="104"/>
      <c r="F136" s="104"/>
      <c r="G136" s="104"/>
      <c r="H136" s="104"/>
      <c r="I136" s="104">
        <f>H13</f>
        <v>1</v>
      </c>
      <c r="J136" s="104"/>
    </row>
    <row r="137" spans="1:11" s="1" customFormat="1" x14ac:dyDescent="0.25">
      <c r="A137" s="11"/>
      <c r="B137" s="104" t="s">
        <v>138</v>
      </c>
      <c r="C137" s="104"/>
      <c r="D137" s="104"/>
      <c r="E137" s="104"/>
      <c r="F137" s="104"/>
      <c r="G137" s="104"/>
      <c r="H137" s="104"/>
      <c r="I137" s="105">
        <f>I136*I135</f>
        <v>5019.9674050000003</v>
      </c>
      <c r="J137" s="105"/>
    </row>
    <row r="138" spans="1:11" s="1" customFormat="1" x14ac:dyDescent="0.25">
      <c r="A138" s="11"/>
      <c r="B138" s="104" t="s">
        <v>139</v>
      </c>
      <c r="C138" s="104"/>
      <c r="D138" s="104"/>
      <c r="E138" s="104"/>
      <c r="F138" s="104"/>
      <c r="G138" s="104"/>
      <c r="H138" s="104"/>
      <c r="I138" s="105">
        <f>I137*12</f>
        <v>60239.608860000008</v>
      </c>
      <c r="J138" s="105"/>
    </row>
  </sheetData>
  <mergeCells count="295">
    <mergeCell ref="A1:J1"/>
    <mergeCell ref="K1:T1"/>
    <mergeCell ref="A2:J2"/>
    <mergeCell ref="A3:B3"/>
    <mergeCell ref="C3:J3"/>
    <mergeCell ref="A4:B4"/>
    <mergeCell ref="C4:J4"/>
    <mergeCell ref="B9:H9"/>
    <mergeCell ref="I9:J9"/>
    <mergeCell ref="B10:H10"/>
    <mergeCell ref="I10:J10"/>
    <mergeCell ref="A11:J11"/>
    <mergeCell ref="A12:C12"/>
    <mergeCell ref="D12:G12"/>
    <mergeCell ref="H12:J12"/>
    <mergeCell ref="A5:B5"/>
    <mergeCell ref="C5:J5"/>
    <mergeCell ref="A6:J6"/>
    <mergeCell ref="B7:H7"/>
    <mergeCell ref="I7:J7"/>
    <mergeCell ref="B8:H8"/>
    <mergeCell ref="I8:J8"/>
    <mergeCell ref="B17:H17"/>
    <mergeCell ref="I17:J17"/>
    <mergeCell ref="B18:H18"/>
    <mergeCell ref="I18:J18"/>
    <mergeCell ref="B19:H19"/>
    <mergeCell ref="I19:J19"/>
    <mergeCell ref="A13:C13"/>
    <mergeCell ref="D13:G13"/>
    <mergeCell ref="H13:J13"/>
    <mergeCell ref="A14:J14"/>
    <mergeCell ref="A15:J15"/>
    <mergeCell ref="A16:J16"/>
    <mergeCell ref="B24:G24"/>
    <mergeCell ref="I24:J24"/>
    <mergeCell ref="B25:G25"/>
    <mergeCell ref="I25:J25"/>
    <mergeCell ref="B26:G26"/>
    <mergeCell ref="I26:J26"/>
    <mergeCell ref="B20:H20"/>
    <mergeCell ref="I20:J20"/>
    <mergeCell ref="A21:J21"/>
    <mergeCell ref="B22:G22"/>
    <mergeCell ref="I22:J22"/>
    <mergeCell ref="B23:H23"/>
    <mergeCell ref="I23:J23"/>
    <mergeCell ref="B30:G30"/>
    <mergeCell ref="I30:J30"/>
    <mergeCell ref="A31:H31"/>
    <mergeCell ref="I31:J31"/>
    <mergeCell ref="A32:J32"/>
    <mergeCell ref="K32:T32"/>
    <mergeCell ref="B27:G27"/>
    <mergeCell ref="I27:J27"/>
    <mergeCell ref="B28:G28"/>
    <mergeCell ref="I28:J28"/>
    <mergeCell ref="B29:G29"/>
    <mergeCell ref="I29:J29"/>
    <mergeCell ref="S33:T33"/>
    <mergeCell ref="B34:H34"/>
    <mergeCell ref="I34:J34"/>
    <mergeCell ref="K34:L34"/>
    <mergeCell ref="M34:N34"/>
    <mergeCell ref="O34:P34"/>
    <mergeCell ref="Q34:R34"/>
    <mergeCell ref="S34:T34"/>
    <mergeCell ref="B33:H33"/>
    <mergeCell ref="I33:J33"/>
    <mergeCell ref="K33:L33"/>
    <mergeCell ref="M33:N33"/>
    <mergeCell ref="O33:P33"/>
    <mergeCell ref="Q33:R33"/>
    <mergeCell ref="B35:H35"/>
    <mergeCell ref="I35:J35"/>
    <mergeCell ref="K35:T35"/>
    <mergeCell ref="B36:H36"/>
    <mergeCell ref="I36:J36"/>
    <mergeCell ref="K36:L36"/>
    <mergeCell ref="M36:N36"/>
    <mergeCell ref="O36:P36"/>
    <mergeCell ref="Q36:R36"/>
    <mergeCell ref="S36:T36"/>
    <mergeCell ref="A41:J41"/>
    <mergeCell ref="B42:H42"/>
    <mergeCell ref="I42:J42"/>
    <mergeCell ref="B43:H43"/>
    <mergeCell ref="I43:J43"/>
    <mergeCell ref="B44:H44"/>
    <mergeCell ref="I44:J44"/>
    <mergeCell ref="S37:T37"/>
    <mergeCell ref="B38:H38"/>
    <mergeCell ref="I38:J38"/>
    <mergeCell ref="B39:H39"/>
    <mergeCell ref="I39:J39"/>
    <mergeCell ref="A40:H40"/>
    <mergeCell ref="I40:J40"/>
    <mergeCell ref="B37:H37"/>
    <mergeCell ref="I37:J37"/>
    <mergeCell ref="K37:L37"/>
    <mergeCell ref="M37:N37"/>
    <mergeCell ref="O37:P37"/>
    <mergeCell ref="Q37:R37"/>
    <mergeCell ref="A50:J50"/>
    <mergeCell ref="A51:J51"/>
    <mergeCell ref="K51:T51"/>
    <mergeCell ref="B52:G52"/>
    <mergeCell ref="I52:J52"/>
    <mergeCell ref="B53:G53"/>
    <mergeCell ref="I53:J53"/>
    <mergeCell ref="K53:T53"/>
    <mergeCell ref="B45:H45"/>
    <mergeCell ref="I45:J45"/>
    <mergeCell ref="B46:H46"/>
    <mergeCell ref="I46:J46"/>
    <mergeCell ref="A47:H47"/>
    <mergeCell ref="I47:J47"/>
    <mergeCell ref="B56:G56"/>
    <mergeCell ref="I56:J56"/>
    <mergeCell ref="K56:T56"/>
    <mergeCell ref="B57:G57"/>
    <mergeCell ref="I57:J57"/>
    <mergeCell ref="K57:T57"/>
    <mergeCell ref="B54:G54"/>
    <mergeCell ref="I54:J54"/>
    <mergeCell ref="K54:T54"/>
    <mergeCell ref="B55:G55"/>
    <mergeCell ref="I55:J55"/>
    <mergeCell ref="K55:T55"/>
    <mergeCell ref="B60:G60"/>
    <mergeCell ref="I60:J60"/>
    <mergeCell ref="K60:T60"/>
    <mergeCell ref="A61:G61"/>
    <mergeCell ref="I61:J61"/>
    <mergeCell ref="A62:J62"/>
    <mergeCell ref="B58:G58"/>
    <mergeCell ref="I58:J58"/>
    <mergeCell ref="K58:T58"/>
    <mergeCell ref="B59:G59"/>
    <mergeCell ref="I59:J59"/>
    <mergeCell ref="K59:T59"/>
    <mergeCell ref="B66:G66"/>
    <mergeCell ref="I66:J66"/>
    <mergeCell ref="K66:M66"/>
    <mergeCell ref="B67:H67"/>
    <mergeCell ref="I67:J67"/>
    <mergeCell ref="K67:L67"/>
    <mergeCell ref="A63:J63"/>
    <mergeCell ref="B64:G64"/>
    <mergeCell ref="I64:J64"/>
    <mergeCell ref="B65:G65"/>
    <mergeCell ref="I65:J65"/>
    <mergeCell ref="K65:M65"/>
    <mergeCell ref="P70:T70"/>
    <mergeCell ref="B71:G71"/>
    <mergeCell ref="I71:J71"/>
    <mergeCell ref="B72:G72"/>
    <mergeCell ref="I72:J72"/>
    <mergeCell ref="K72:O72"/>
    <mergeCell ref="P72:T72"/>
    <mergeCell ref="B68:G68"/>
    <mergeCell ref="I68:J68"/>
    <mergeCell ref="A69:H69"/>
    <mergeCell ref="I69:J69"/>
    <mergeCell ref="A70:J70"/>
    <mergeCell ref="K70:O70"/>
    <mergeCell ref="B77:G77"/>
    <mergeCell ref="I77:J77"/>
    <mergeCell ref="K77:O77"/>
    <mergeCell ref="P77:T77"/>
    <mergeCell ref="B78:G78"/>
    <mergeCell ref="I78:J78"/>
    <mergeCell ref="K78:O78"/>
    <mergeCell ref="P78:T78"/>
    <mergeCell ref="B73:G73"/>
    <mergeCell ref="I73:J73"/>
    <mergeCell ref="A74:H74"/>
    <mergeCell ref="I74:J74"/>
    <mergeCell ref="A75:J75"/>
    <mergeCell ref="B76:G76"/>
    <mergeCell ref="I76:J76"/>
    <mergeCell ref="B81:G81"/>
    <mergeCell ref="I81:J81"/>
    <mergeCell ref="K81:T81"/>
    <mergeCell ref="B82:G82"/>
    <mergeCell ref="I82:J82"/>
    <mergeCell ref="K82:O82"/>
    <mergeCell ref="P82:T82"/>
    <mergeCell ref="B79:G79"/>
    <mergeCell ref="I79:J79"/>
    <mergeCell ref="K79:O79"/>
    <mergeCell ref="P79:T79"/>
    <mergeCell ref="B80:G80"/>
    <mergeCell ref="I80:J80"/>
    <mergeCell ref="K80:O80"/>
    <mergeCell ref="P80:T80"/>
    <mergeCell ref="B87:G87"/>
    <mergeCell ref="I87:J87"/>
    <mergeCell ref="B88:G88"/>
    <mergeCell ref="I88:J88"/>
    <mergeCell ref="K88:O88"/>
    <mergeCell ref="P88:T88"/>
    <mergeCell ref="A83:H83"/>
    <mergeCell ref="I83:J83"/>
    <mergeCell ref="A84:J84"/>
    <mergeCell ref="A85:J85"/>
    <mergeCell ref="B86:H86"/>
    <mergeCell ref="I86:J86"/>
    <mergeCell ref="B91:G91"/>
    <mergeCell ref="I91:J91"/>
    <mergeCell ref="K91:O91"/>
    <mergeCell ref="P91:T91"/>
    <mergeCell ref="B92:G92"/>
    <mergeCell ref="I92:J92"/>
    <mergeCell ref="B89:G89"/>
    <mergeCell ref="I89:J89"/>
    <mergeCell ref="K89:O89"/>
    <mergeCell ref="P89:T89"/>
    <mergeCell ref="B90:G90"/>
    <mergeCell ref="I90:J90"/>
    <mergeCell ref="K90:O90"/>
    <mergeCell ref="P90:T90"/>
    <mergeCell ref="B101:H101"/>
    <mergeCell ref="I101:J101"/>
    <mergeCell ref="B102:H102"/>
    <mergeCell ref="I102:J102"/>
    <mergeCell ref="B103:H103"/>
    <mergeCell ref="I103:J103"/>
    <mergeCell ref="B93:G93"/>
    <mergeCell ref="I93:J93"/>
    <mergeCell ref="A94:H94"/>
    <mergeCell ref="I94:J94"/>
    <mergeCell ref="A99:J99"/>
    <mergeCell ref="B100:H100"/>
    <mergeCell ref="I100:J100"/>
    <mergeCell ref="A107:H107"/>
    <mergeCell ref="I107:J107"/>
    <mergeCell ref="A108:J108"/>
    <mergeCell ref="A109:H109"/>
    <mergeCell ref="I109:J109"/>
    <mergeCell ref="A110:J110"/>
    <mergeCell ref="B104:H104"/>
    <mergeCell ref="I104:J104"/>
    <mergeCell ref="B105:H105"/>
    <mergeCell ref="I105:J105"/>
    <mergeCell ref="B106:H106"/>
    <mergeCell ref="I106:J106"/>
    <mergeCell ref="B114:J114"/>
    <mergeCell ref="B115:J115"/>
    <mergeCell ref="A116:A117"/>
    <mergeCell ref="B116:G116"/>
    <mergeCell ref="I116:J116"/>
    <mergeCell ref="B117:G117"/>
    <mergeCell ref="I117:J117"/>
    <mergeCell ref="B111:G111"/>
    <mergeCell ref="I111:J111"/>
    <mergeCell ref="B112:G112"/>
    <mergeCell ref="I112:J112"/>
    <mergeCell ref="B113:G113"/>
    <mergeCell ref="I113:J113"/>
    <mergeCell ref="A122:H122"/>
    <mergeCell ref="I122:J122"/>
    <mergeCell ref="A123:J123"/>
    <mergeCell ref="A124:J124"/>
    <mergeCell ref="A125:J125"/>
    <mergeCell ref="A126:J126"/>
    <mergeCell ref="B118:J118"/>
    <mergeCell ref="B119:G119"/>
    <mergeCell ref="I119:J119"/>
    <mergeCell ref="B120:J120"/>
    <mergeCell ref="B121:G121"/>
    <mergeCell ref="I121:J121"/>
    <mergeCell ref="B131:H131"/>
    <mergeCell ref="I131:J131"/>
    <mergeCell ref="B132:H132"/>
    <mergeCell ref="I132:J132"/>
    <mergeCell ref="B133:H133"/>
    <mergeCell ref="I133:J133"/>
    <mergeCell ref="A127:J127"/>
    <mergeCell ref="B128:H128"/>
    <mergeCell ref="I128:J128"/>
    <mergeCell ref="B129:H129"/>
    <mergeCell ref="I129:J129"/>
    <mergeCell ref="B130:H130"/>
    <mergeCell ref="I130:J130"/>
    <mergeCell ref="B137:H137"/>
    <mergeCell ref="I137:J137"/>
    <mergeCell ref="B138:H138"/>
    <mergeCell ref="I138:J138"/>
    <mergeCell ref="B134:H134"/>
    <mergeCell ref="I134:J134"/>
    <mergeCell ref="B135:H135"/>
    <mergeCell ref="I135:J135"/>
    <mergeCell ref="B136:H136"/>
    <mergeCell ref="I136:J136"/>
  </mergeCells>
  <pageMargins left="0.51180555555555496" right="0.51180555555555496" top="0.78749999999999998" bottom="0.78749999999999998" header="0.51180555555555496" footer="0.51180555555555496"/>
  <pageSetup paperSize="9" firstPageNumber="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8"/>
  <sheetViews>
    <sheetView view="pageBreakPreview" zoomScale="110" zoomScaleNormal="100" zoomScaleSheetLayoutView="110" workbookViewId="0">
      <selection activeCell="A16" sqref="A16:J16"/>
    </sheetView>
  </sheetViews>
  <sheetFormatPr defaultRowHeight="15" x14ac:dyDescent="0.25"/>
  <cols>
    <col min="11" max="11" width="9.140625" style="1" customWidth="1"/>
    <col min="12" max="12" width="9.140625" style="1"/>
    <col min="13" max="13" width="9.140625" style="1" customWidth="1"/>
    <col min="14" max="20" width="9.140625" style="1"/>
  </cols>
  <sheetData>
    <row r="1" spans="1:20" x14ac:dyDescent="0.25">
      <c r="A1" s="153" t="s">
        <v>166</v>
      </c>
      <c r="B1" s="153"/>
      <c r="C1" s="153"/>
      <c r="D1" s="153"/>
      <c r="E1" s="153"/>
      <c r="F1" s="153"/>
      <c r="G1" s="153"/>
      <c r="H1" s="153"/>
      <c r="I1" s="153"/>
      <c r="J1" s="153"/>
      <c r="K1" s="152" t="s">
        <v>1</v>
      </c>
      <c r="L1" s="152"/>
      <c r="M1" s="152"/>
      <c r="N1" s="152"/>
      <c r="O1" s="152"/>
      <c r="P1" s="152"/>
      <c r="Q1" s="152"/>
      <c r="R1" s="152"/>
      <c r="S1" s="152"/>
      <c r="T1" s="152"/>
    </row>
    <row r="2" spans="1:20" x14ac:dyDescent="0.25">
      <c r="A2" s="153" t="s">
        <v>0</v>
      </c>
      <c r="B2" s="153"/>
      <c r="C2" s="153"/>
      <c r="D2" s="153"/>
      <c r="E2" s="153"/>
      <c r="F2" s="153"/>
      <c r="G2" s="153"/>
      <c r="H2" s="153"/>
      <c r="I2" s="153"/>
      <c r="J2" s="153"/>
    </row>
    <row r="3" spans="1:20" x14ac:dyDescent="0.25">
      <c r="A3" s="201" t="s">
        <v>2</v>
      </c>
      <c r="B3" s="201"/>
      <c r="C3" s="202" t="s">
        <v>150</v>
      </c>
      <c r="D3" s="202"/>
      <c r="E3" s="202"/>
      <c r="F3" s="202"/>
      <c r="G3" s="202"/>
      <c r="H3" s="202"/>
      <c r="I3" s="202"/>
      <c r="J3" s="202"/>
    </row>
    <row r="4" spans="1:20" x14ac:dyDescent="0.25">
      <c r="A4" s="201" t="s">
        <v>3</v>
      </c>
      <c r="B4" s="201"/>
      <c r="C4" s="203"/>
      <c r="D4" s="203"/>
      <c r="E4" s="203"/>
      <c r="F4" s="203"/>
      <c r="G4" s="203"/>
      <c r="H4" s="203"/>
      <c r="I4" s="203"/>
      <c r="J4" s="203"/>
    </row>
    <row r="5" spans="1:20" x14ac:dyDescent="0.25">
      <c r="A5" s="201" t="s">
        <v>4</v>
      </c>
      <c r="B5" s="201"/>
      <c r="C5" s="202"/>
      <c r="D5" s="202"/>
      <c r="E5" s="202"/>
      <c r="F5" s="202"/>
      <c r="G5" s="202"/>
      <c r="H5" s="202"/>
      <c r="I5" s="202"/>
      <c r="J5" s="202"/>
    </row>
    <row r="6" spans="1:20" x14ac:dyDescent="0.25">
      <c r="A6" s="62" t="s">
        <v>6</v>
      </c>
      <c r="B6" s="62"/>
      <c r="C6" s="62"/>
      <c r="D6" s="62"/>
      <c r="E6" s="62"/>
      <c r="F6" s="62"/>
      <c r="G6" s="62"/>
      <c r="H6" s="62"/>
      <c r="I6" s="62"/>
      <c r="J6" s="62"/>
    </row>
    <row r="7" spans="1:20" x14ac:dyDescent="0.25">
      <c r="A7" s="21" t="s">
        <v>7</v>
      </c>
      <c r="B7" s="68" t="s">
        <v>8</v>
      </c>
      <c r="C7" s="68"/>
      <c r="D7" s="68"/>
      <c r="E7" s="68"/>
      <c r="F7" s="68"/>
      <c r="G7" s="68"/>
      <c r="H7" s="68"/>
      <c r="I7" s="196">
        <v>42649</v>
      </c>
      <c r="J7" s="196"/>
    </row>
    <row r="8" spans="1:20" x14ac:dyDescent="0.25">
      <c r="A8" s="21" t="s">
        <v>9</v>
      </c>
      <c r="B8" s="68" t="s">
        <v>10</v>
      </c>
      <c r="C8" s="68"/>
      <c r="D8" s="68"/>
      <c r="E8" s="68"/>
      <c r="F8" s="68"/>
      <c r="G8" s="68"/>
      <c r="H8" s="68"/>
      <c r="I8" s="150" t="s">
        <v>11</v>
      </c>
      <c r="J8" s="150"/>
    </row>
    <row r="9" spans="1:20" x14ac:dyDescent="0.25">
      <c r="A9" s="21" t="s">
        <v>12</v>
      </c>
      <c r="B9" s="68" t="s">
        <v>13</v>
      </c>
      <c r="C9" s="68"/>
      <c r="D9" s="68"/>
      <c r="E9" s="68"/>
      <c r="F9" s="68"/>
      <c r="G9" s="68"/>
      <c r="H9" s="68"/>
      <c r="I9" s="150" t="s">
        <v>14</v>
      </c>
      <c r="J9" s="150"/>
    </row>
    <row r="10" spans="1:20" x14ac:dyDescent="0.25">
      <c r="A10" s="21" t="s">
        <v>15</v>
      </c>
      <c r="B10" s="68" t="s">
        <v>16</v>
      </c>
      <c r="C10" s="68"/>
      <c r="D10" s="68"/>
      <c r="E10" s="68"/>
      <c r="F10" s="68"/>
      <c r="G10" s="68"/>
      <c r="H10" s="68"/>
      <c r="I10" s="150">
        <v>12</v>
      </c>
      <c r="J10" s="150"/>
    </row>
    <row r="11" spans="1:20" x14ac:dyDescent="0.25">
      <c r="A11" s="62" t="s">
        <v>17</v>
      </c>
      <c r="B11" s="62"/>
      <c r="C11" s="62"/>
      <c r="D11" s="62"/>
      <c r="E11" s="62"/>
      <c r="F11" s="62"/>
      <c r="G11" s="62"/>
      <c r="H11" s="62"/>
      <c r="I11" s="62"/>
      <c r="J11" s="62"/>
    </row>
    <row r="12" spans="1:20" x14ac:dyDescent="0.25">
      <c r="A12" s="200" t="s">
        <v>18</v>
      </c>
      <c r="B12" s="200"/>
      <c r="C12" s="200"/>
      <c r="D12" s="200" t="s">
        <v>19</v>
      </c>
      <c r="E12" s="200"/>
      <c r="F12" s="200"/>
      <c r="G12" s="200"/>
      <c r="H12" s="200" t="s">
        <v>20</v>
      </c>
      <c r="I12" s="200"/>
      <c r="J12" s="200"/>
    </row>
    <row r="13" spans="1:20" x14ac:dyDescent="0.25">
      <c r="A13" s="150" t="s">
        <v>156</v>
      </c>
      <c r="B13" s="150"/>
      <c r="C13" s="150"/>
      <c r="D13" s="150" t="s">
        <v>167</v>
      </c>
      <c r="E13" s="150"/>
      <c r="F13" s="150"/>
      <c r="G13" s="150"/>
      <c r="H13" s="150">
        <f>'BC e Índices'!Q4</f>
        <v>1</v>
      </c>
      <c r="I13" s="150"/>
      <c r="J13" s="150"/>
    </row>
    <row r="14" spans="1:20" x14ac:dyDescent="0.25">
      <c r="A14" s="62" t="s">
        <v>22</v>
      </c>
      <c r="B14" s="62"/>
      <c r="C14" s="62"/>
      <c r="D14" s="62"/>
      <c r="E14" s="62"/>
      <c r="F14" s="62"/>
      <c r="G14" s="62"/>
      <c r="H14" s="62"/>
      <c r="I14" s="62"/>
      <c r="J14" s="62"/>
    </row>
    <row r="15" spans="1:20" x14ac:dyDescent="0.25">
      <c r="A15" s="65" t="s">
        <v>23</v>
      </c>
      <c r="B15" s="65"/>
      <c r="C15" s="65"/>
      <c r="D15" s="65"/>
      <c r="E15" s="65"/>
      <c r="F15" s="65"/>
      <c r="G15" s="65"/>
      <c r="H15" s="65"/>
      <c r="I15" s="65"/>
      <c r="J15" s="65"/>
    </row>
    <row r="16" spans="1:20" x14ac:dyDescent="0.25">
      <c r="A16" s="65" t="s">
        <v>24</v>
      </c>
      <c r="B16" s="65"/>
      <c r="C16" s="65"/>
      <c r="D16" s="65"/>
      <c r="E16" s="65"/>
      <c r="F16" s="65"/>
      <c r="G16" s="65"/>
      <c r="H16" s="65"/>
      <c r="I16" s="65"/>
      <c r="J16" s="65"/>
    </row>
    <row r="17" spans="1:20" x14ac:dyDescent="0.25">
      <c r="A17" s="19">
        <v>1</v>
      </c>
      <c r="B17" s="65" t="s">
        <v>25</v>
      </c>
      <c r="C17" s="65"/>
      <c r="D17" s="65"/>
      <c r="E17" s="65"/>
      <c r="F17" s="65"/>
      <c r="G17" s="65"/>
      <c r="H17" s="65"/>
      <c r="I17" s="197" t="s">
        <v>21</v>
      </c>
      <c r="J17" s="197"/>
    </row>
    <row r="18" spans="1:20" x14ac:dyDescent="0.25">
      <c r="A18" s="21">
        <v>2</v>
      </c>
      <c r="B18" s="68" t="s">
        <v>26</v>
      </c>
      <c r="C18" s="68"/>
      <c r="D18" s="68"/>
      <c r="E18" s="68"/>
      <c r="F18" s="68"/>
      <c r="G18" s="68"/>
      <c r="H18" s="68"/>
      <c r="I18" s="69">
        <f>'BC e Índices'!Q6</f>
        <v>1911.79</v>
      </c>
      <c r="J18" s="69"/>
    </row>
    <row r="19" spans="1:20" ht="30.75" customHeight="1" x14ac:dyDescent="0.25">
      <c r="A19" s="3">
        <v>3</v>
      </c>
      <c r="B19" s="198" t="s">
        <v>27</v>
      </c>
      <c r="C19" s="198"/>
      <c r="D19" s="198"/>
      <c r="E19" s="198"/>
      <c r="F19" s="198"/>
      <c r="G19" s="198"/>
      <c r="H19" s="198"/>
      <c r="I19" s="199" t="s">
        <v>156</v>
      </c>
      <c r="J19" s="199"/>
    </row>
    <row r="20" spans="1:20" x14ac:dyDescent="0.25">
      <c r="A20" s="21">
        <v>4</v>
      </c>
      <c r="B20" s="68" t="s">
        <v>28</v>
      </c>
      <c r="C20" s="68"/>
      <c r="D20" s="68"/>
      <c r="E20" s="68"/>
      <c r="F20" s="68"/>
      <c r="G20" s="68"/>
      <c r="H20" s="68"/>
      <c r="I20" s="196">
        <v>42736</v>
      </c>
      <c r="J20" s="196"/>
    </row>
    <row r="21" spans="1:20" x14ac:dyDescent="0.25">
      <c r="A21" s="62" t="s">
        <v>29</v>
      </c>
      <c r="B21" s="62"/>
      <c r="C21" s="62"/>
      <c r="D21" s="62"/>
      <c r="E21" s="62"/>
      <c r="F21" s="62"/>
      <c r="G21" s="62"/>
      <c r="H21" s="62"/>
      <c r="I21" s="62"/>
      <c r="J21" s="62"/>
    </row>
    <row r="22" spans="1:20" x14ac:dyDescent="0.25">
      <c r="A22" s="19">
        <v>1</v>
      </c>
      <c r="B22" s="65" t="s">
        <v>30</v>
      </c>
      <c r="C22" s="65"/>
      <c r="D22" s="65"/>
      <c r="E22" s="65"/>
      <c r="F22" s="65"/>
      <c r="G22" s="65"/>
      <c r="H22" s="19" t="s">
        <v>31</v>
      </c>
      <c r="I22" s="109" t="s">
        <v>32</v>
      </c>
      <c r="J22" s="109"/>
    </row>
    <row r="23" spans="1:20" x14ac:dyDescent="0.25">
      <c r="A23" s="21" t="s">
        <v>7</v>
      </c>
      <c r="B23" s="73" t="s">
        <v>33</v>
      </c>
      <c r="C23" s="74"/>
      <c r="D23" s="74"/>
      <c r="E23" s="74"/>
      <c r="F23" s="74"/>
      <c r="G23" s="74"/>
      <c r="H23" s="75"/>
      <c r="I23" s="112">
        <f>I18</f>
        <v>1911.79</v>
      </c>
      <c r="J23" s="112"/>
      <c r="K23" s="17"/>
    </row>
    <row r="24" spans="1:20" x14ac:dyDescent="0.25">
      <c r="A24" s="21" t="s">
        <v>9</v>
      </c>
      <c r="B24" s="68" t="s">
        <v>151</v>
      </c>
      <c r="C24" s="68"/>
      <c r="D24" s="68"/>
      <c r="E24" s="68"/>
      <c r="F24" s="68"/>
      <c r="G24" s="68"/>
      <c r="H24" s="4">
        <v>0</v>
      </c>
      <c r="I24" s="151">
        <f t="shared" ref="I24:I30" si="0">$I$23*H24</f>
        <v>0</v>
      </c>
      <c r="J24" s="151"/>
    </row>
    <row r="25" spans="1:20" x14ac:dyDescent="0.25">
      <c r="A25" s="21" t="s">
        <v>12</v>
      </c>
      <c r="B25" s="68" t="s">
        <v>152</v>
      </c>
      <c r="C25" s="68"/>
      <c r="D25" s="68"/>
      <c r="E25" s="68"/>
      <c r="F25" s="68"/>
      <c r="G25" s="68"/>
      <c r="H25" s="4">
        <v>0</v>
      </c>
      <c r="I25" s="151">
        <f t="shared" si="0"/>
        <v>0</v>
      </c>
      <c r="J25" s="151"/>
    </row>
    <row r="26" spans="1:20" x14ac:dyDescent="0.25">
      <c r="A26" s="21" t="s">
        <v>15</v>
      </c>
      <c r="B26" s="68" t="s">
        <v>34</v>
      </c>
      <c r="C26" s="68"/>
      <c r="D26" s="68"/>
      <c r="E26" s="68"/>
      <c r="F26" s="68"/>
      <c r="G26" s="68"/>
      <c r="H26" s="4">
        <v>0</v>
      </c>
      <c r="I26" s="151">
        <f t="shared" si="0"/>
        <v>0</v>
      </c>
      <c r="J26" s="151"/>
    </row>
    <row r="27" spans="1:20" x14ac:dyDescent="0.25">
      <c r="A27" s="21" t="s">
        <v>35</v>
      </c>
      <c r="B27" s="68" t="s">
        <v>36</v>
      </c>
      <c r="C27" s="68"/>
      <c r="D27" s="68"/>
      <c r="E27" s="68"/>
      <c r="F27" s="68"/>
      <c r="G27" s="68"/>
      <c r="H27" s="4">
        <v>0</v>
      </c>
      <c r="I27" s="151">
        <f t="shared" si="0"/>
        <v>0</v>
      </c>
      <c r="J27" s="151"/>
    </row>
    <row r="28" spans="1:20" x14ac:dyDescent="0.25">
      <c r="A28" s="21" t="s">
        <v>37</v>
      </c>
      <c r="B28" s="68" t="s">
        <v>38</v>
      </c>
      <c r="C28" s="68"/>
      <c r="D28" s="68"/>
      <c r="E28" s="68"/>
      <c r="F28" s="68"/>
      <c r="G28" s="68"/>
      <c r="H28" s="4">
        <v>0</v>
      </c>
      <c r="I28" s="151">
        <f t="shared" si="0"/>
        <v>0</v>
      </c>
      <c r="J28" s="151"/>
    </row>
    <row r="29" spans="1:20" x14ac:dyDescent="0.25">
      <c r="A29" s="21" t="s">
        <v>39</v>
      </c>
      <c r="B29" s="68" t="s">
        <v>40</v>
      </c>
      <c r="C29" s="68"/>
      <c r="D29" s="68"/>
      <c r="E29" s="68"/>
      <c r="F29" s="68"/>
      <c r="G29" s="68"/>
      <c r="H29" s="4">
        <v>0</v>
      </c>
      <c r="I29" s="151">
        <f t="shared" si="0"/>
        <v>0</v>
      </c>
      <c r="J29" s="151"/>
    </row>
    <row r="30" spans="1:20" x14ac:dyDescent="0.25">
      <c r="A30" s="21" t="s">
        <v>41</v>
      </c>
      <c r="B30" s="68" t="s">
        <v>42</v>
      </c>
      <c r="C30" s="68"/>
      <c r="D30" s="68"/>
      <c r="E30" s="68"/>
      <c r="F30" s="68"/>
      <c r="G30" s="68"/>
      <c r="H30" s="4">
        <v>0</v>
      </c>
      <c r="I30" s="151">
        <f t="shared" si="0"/>
        <v>0</v>
      </c>
      <c r="J30" s="151"/>
    </row>
    <row r="31" spans="1:20" x14ac:dyDescent="0.25">
      <c r="A31" s="104" t="s">
        <v>43</v>
      </c>
      <c r="B31" s="104"/>
      <c r="C31" s="104"/>
      <c r="D31" s="104"/>
      <c r="E31" s="104"/>
      <c r="F31" s="104"/>
      <c r="G31" s="104"/>
      <c r="H31" s="104"/>
      <c r="I31" s="110">
        <f>SUM(I23:J30)</f>
        <v>1911.79</v>
      </c>
      <c r="J31" s="110"/>
    </row>
    <row r="32" spans="1:20" x14ac:dyDescent="0.25">
      <c r="A32" s="62" t="s">
        <v>44</v>
      </c>
      <c r="B32" s="62"/>
      <c r="C32" s="62"/>
      <c r="D32" s="62"/>
      <c r="E32" s="62"/>
      <c r="F32" s="62"/>
      <c r="G32" s="62"/>
      <c r="H32" s="62"/>
      <c r="I32" s="62"/>
      <c r="J32" s="62"/>
      <c r="K32" s="152" t="s">
        <v>45</v>
      </c>
      <c r="L32" s="152"/>
      <c r="M32" s="152"/>
      <c r="N32" s="152"/>
      <c r="O32" s="152"/>
      <c r="P32" s="152"/>
      <c r="Q32" s="152"/>
      <c r="R32" s="152"/>
      <c r="S32" s="152"/>
      <c r="T32" s="152"/>
    </row>
    <row r="33" spans="1:20" x14ac:dyDescent="0.25">
      <c r="A33" s="19">
        <v>2</v>
      </c>
      <c r="B33" s="66" t="s">
        <v>46</v>
      </c>
      <c r="C33" s="67"/>
      <c r="D33" s="67"/>
      <c r="E33" s="67"/>
      <c r="F33" s="67"/>
      <c r="G33" s="67"/>
      <c r="H33" s="106"/>
      <c r="I33" s="109" t="s">
        <v>32</v>
      </c>
      <c r="J33" s="109"/>
      <c r="K33" s="152" t="s">
        <v>47</v>
      </c>
      <c r="L33" s="152"/>
      <c r="M33" s="152" t="s">
        <v>48</v>
      </c>
      <c r="N33" s="152"/>
      <c r="O33" s="152" t="s">
        <v>49</v>
      </c>
      <c r="P33" s="152"/>
      <c r="Q33" s="152" t="s">
        <v>50</v>
      </c>
      <c r="R33" s="152"/>
      <c r="S33" s="152" t="s">
        <v>51</v>
      </c>
      <c r="T33" s="152"/>
    </row>
    <row r="34" spans="1:20" x14ac:dyDescent="0.25">
      <c r="A34" s="21" t="s">
        <v>7</v>
      </c>
      <c r="B34" s="73" t="s">
        <v>52</v>
      </c>
      <c r="C34" s="74"/>
      <c r="D34" s="74"/>
      <c r="E34" s="74"/>
      <c r="F34" s="74"/>
      <c r="G34" s="74"/>
      <c r="H34" s="75"/>
      <c r="I34" s="112">
        <f>IF(S34&lt;0,0,S34)</f>
        <v>40.69</v>
      </c>
      <c r="J34" s="112"/>
      <c r="K34" s="69">
        <f>'BC e Índices'!Q8</f>
        <v>3.7</v>
      </c>
      <c r="L34" s="69"/>
      <c r="M34" s="150">
        <v>2</v>
      </c>
      <c r="N34" s="150"/>
      <c r="O34" s="150">
        <v>21</v>
      </c>
      <c r="P34" s="150"/>
      <c r="Q34" s="149">
        <f>I23*0.06</f>
        <v>114.70739999999999</v>
      </c>
      <c r="R34" s="149"/>
      <c r="S34" s="149">
        <f>ROUND(((O34*M34*K34)-Q34),2)</f>
        <v>40.69</v>
      </c>
      <c r="T34" s="149"/>
    </row>
    <row r="35" spans="1:20" x14ac:dyDescent="0.25">
      <c r="A35" s="21" t="s">
        <v>9</v>
      </c>
      <c r="B35" s="68" t="s">
        <v>53</v>
      </c>
      <c r="C35" s="68"/>
      <c r="D35" s="68"/>
      <c r="E35" s="68"/>
      <c r="F35" s="68"/>
      <c r="G35" s="68"/>
      <c r="H35" s="68"/>
      <c r="I35" s="151">
        <f>S37</f>
        <v>249.48</v>
      </c>
      <c r="J35" s="151"/>
      <c r="K35" s="152" t="s">
        <v>54</v>
      </c>
      <c r="L35" s="152"/>
      <c r="M35" s="152"/>
      <c r="N35" s="152"/>
      <c r="O35" s="152"/>
      <c r="P35" s="152"/>
      <c r="Q35" s="152"/>
      <c r="R35" s="152"/>
      <c r="S35" s="152"/>
      <c r="T35" s="152"/>
    </row>
    <row r="36" spans="1:20" x14ac:dyDescent="0.25">
      <c r="A36" s="21" t="s">
        <v>12</v>
      </c>
      <c r="B36" s="68" t="s">
        <v>55</v>
      </c>
      <c r="C36" s="68"/>
      <c r="D36" s="68"/>
      <c r="E36" s="68"/>
      <c r="F36" s="68"/>
      <c r="G36" s="68"/>
      <c r="H36" s="68"/>
      <c r="I36" s="69">
        <f>'BC e Índices'!Q10</f>
        <v>0</v>
      </c>
      <c r="J36" s="69"/>
      <c r="K36" s="152" t="s">
        <v>47</v>
      </c>
      <c r="L36" s="152"/>
      <c r="M36" s="152" t="s">
        <v>49</v>
      </c>
      <c r="N36" s="152"/>
      <c r="O36" s="152" t="s">
        <v>50</v>
      </c>
      <c r="P36" s="152"/>
      <c r="Q36" s="152" t="s">
        <v>56</v>
      </c>
      <c r="R36" s="152"/>
      <c r="S36" s="152" t="s">
        <v>57</v>
      </c>
      <c r="T36" s="152"/>
    </row>
    <row r="37" spans="1:20" x14ac:dyDescent="0.25">
      <c r="A37" s="21" t="s">
        <v>15</v>
      </c>
      <c r="B37" s="68" t="s">
        <v>58</v>
      </c>
      <c r="C37" s="68"/>
      <c r="D37" s="68"/>
      <c r="E37" s="68"/>
      <c r="F37" s="68"/>
      <c r="G37" s="68"/>
      <c r="H37" s="68"/>
      <c r="I37" s="69">
        <f>'BC e Índices'!Q11</f>
        <v>0</v>
      </c>
      <c r="J37" s="69"/>
      <c r="K37" s="69">
        <f>'BC e Índices'!Q9</f>
        <v>12</v>
      </c>
      <c r="L37" s="69"/>
      <c r="M37" s="150">
        <v>21</v>
      </c>
      <c r="N37" s="150"/>
      <c r="O37" s="195">
        <v>0.01</v>
      </c>
      <c r="P37" s="195"/>
      <c r="Q37" s="149">
        <f>M37*K37</f>
        <v>252</v>
      </c>
      <c r="R37" s="149"/>
      <c r="S37" s="149">
        <f>ROUND(Q37-(Q37*O37),2)</f>
        <v>249.48</v>
      </c>
      <c r="T37" s="149"/>
    </row>
    <row r="38" spans="1:20" x14ac:dyDescent="0.25">
      <c r="A38" s="21" t="s">
        <v>35</v>
      </c>
      <c r="B38" s="68" t="s">
        <v>59</v>
      </c>
      <c r="C38" s="68"/>
      <c r="D38" s="68"/>
      <c r="E38" s="68"/>
      <c r="F38" s="68"/>
      <c r="G38" s="68"/>
      <c r="H38" s="68"/>
      <c r="I38" s="69">
        <f>'BC e Índices'!Q12</f>
        <v>1.1200000000000001</v>
      </c>
      <c r="J38" s="69"/>
    </row>
    <row r="39" spans="1:20" x14ac:dyDescent="0.25">
      <c r="A39" s="21" t="s">
        <v>37</v>
      </c>
      <c r="B39" s="68" t="s">
        <v>42</v>
      </c>
      <c r="C39" s="68"/>
      <c r="D39" s="68"/>
      <c r="E39" s="68"/>
      <c r="F39" s="68"/>
      <c r="G39" s="68"/>
      <c r="H39" s="68"/>
      <c r="I39" s="69">
        <f>'BC e Índices'!Q13</f>
        <v>0</v>
      </c>
      <c r="J39" s="69"/>
    </row>
    <row r="40" spans="1:20" x14ac:dyDescent="0.25">
      <c r="A40" s="104" t="s">
        <v>60</v>
      </c>
      <c r="B40" s="104"/>
      <c r="C40" s="104"/>
      <c r="D40" s="104"/>
      <c r="E40" s="104"/>
      <c r="F40" s="104"/>
      <c r="G40" s="104"/>
      <c r="H40" s="104"/>
      <c r="I40" s="110">
        <f>SUM(I34:J39)</f>
        <v>291.28999999999996</v>
      </c>
      <c r="J40" s="110"/>
    </row>
    <row r="41" spans="1:20" x14ac:dyDescent="0.25">
      <c r="A41" s="62" t="s">
        <v>61</v>
      </c>
      <c r="B41" s="62"/>
      <c r="C41" s="62"/>
      <c r="D41" s="62"/>
      <c r="E41" s="62"/>
      <c r="F41" s="62"/>
      <c r="G41" s="62"/>
      <c r="H41" s="62"/>
      <c r="I41" s="62"/>
      <c r="J41" s="62"/>
    </row>
    <row r="42" spans="1:20" x14ac:dyDescent="0.25">
      <c r="A42" s="19">
        <v>3</v>
      </c>
      <c r="B42" s="65" t="s">
        <v>62</v>
      </c>
      <c r="C42" s="65"/>
      <c r="D42" s="65"/>
      <c r="E42" s="65"/>
      <c r="F42" s="65"/>
      <c r="G42" s="65"/>
      <c r="H42" s="65"/>
      <c r="I42" s="109" t="s">
        <v>32</v>
      </c>
      <c r="J42" s="109"/>
    </row>
    <row r="43" spans="1:20" x14ac:dyDescent="0.25">
      <c r="A43" s="21" t="s">
        <v>7</v>
      </c>
      <c r="B43" s="68" t="s">
        <v>63</v>
      </c>
      <c r="C43" s="68"/>
      <c r="D43" s="68"/>
      <c r="E43" s="68"/>
      <c r="F43" s="68"/>
      <c r="G43" s="68"/>
      <c r="H43" s="68"/>
      <c r="I43" s="69">
        <f>'BC e Índices'!Q15</f>
        <v>60</v>
      </c>
      <c r="J43" s="69"/>
    </row>
    <row r="44" spans="1:20" x14ac:dyDescent="0.25">
      <c r="A44" s="21" t="s">
        <v>9</v>
      </c>
      <c r="B44" s="68" t="s">
        <v>64</v>
      </c>
      <c r="C44" s="68"/>
      <c r="D44" s="68"/>
      <c r="E44" s="68"/>
      <c r="F44" s="68"/>
      <c r="G44" s="68"/>
      <c r="H44" s="68"/>
      <c r="I44" s="69">
        <f>'BC e Índices'!Q16</f>
        <v>0</v>
      </c>
      <c r="J44" s="69"/>
    </row>
    <row r="45" spans="1:20" x14ac:dyDescent="0.25">
      <c r="A45" s="21" t="s">
        <v>12</v>
      </c>
      <c r="B45" s="68" t="s">
        <v>65</v>
      </c>
      <c r="C45" s="68"/>
      <c r="D45" s="68"/>
      <c r="E45" s="68"/>
      <c r="F45" s="68"/>
      <c r="G45" s="68"/>
      <c r="H45" s="68"/>
      <c r="I45" s="69">
        <f>'BC e Índices'!Q17</f>
        <v>0</v>
      </c>
      <c r="J45" s="69"/>
    </row>
    <row r="46" spans="1:20" x14ac:dyDescent="0.25">
      <c r="A46" s="21" t="s">
        <v>15</v>
      </c>
      <c r="B46" s="68" t="s">
        <v>66</v>
      </c>
      <c r="C46" s="68"/>
      <c r="D46" s="68"/>
      <c r="E46" s="68"/>
      <c r="F46" s="68"/>
      <c r="G46" s="68"/>
      <c r="H46" s="68"/>
      <c r="I46" s="69">
        <f>'BC e Índices'!Q18</f>
        <v>100</v>
      </c>
      <c r="J46" s="69"/>
    </row>
    <row r="47" spans="1:20" x14ac:dyDescent="0.25">
      <c r="A47" s="104" t="s">
        <v>67</v>
      </c>
      <c r="B47" s="104"/>
      <c r="C47" s="104"/>
      <c r="D47" s="104"/>
      <c r="E47" s="104"/>
      <c r="F47" s="104"/>
      <c r="G47" s="104"/>
      <c r="H47" s="104"/>
      <c r="I47" s="110">
        <f>SUM(I43:J46)</f>
        <v>160</v>
      </c>
      <c r="J47" s="110"/>
    </row>
    <row r="50" spans="1:20" s="1" customFormat="1" x14ac:dyDescent="0.25">
      <c r="A50" s="62" t="s">
        <v>68</v>
      </c>
      <c r="B50" s="62"/>
      <c r="C50" s="62"/>
      <c r="D50" s="62"/>
      <c r="E50" s="62"/>
      <c r="F50" s="62"/>
      <c r="G50" s="62"/>
      <c r="H50" s="62"/>
      <c r="I50" s="62"/>
      <c r="J50" s="62"/>
    </row>
    <row r="51" spans="1:20" s="1" customFormat="1" x14ac:dyDescent="0.25">
      <c r="A51" s="62" t="s">
        <v>69</v>
      </c>
      <c r="B51" s="62"/>
      <c r="C51" s="62"/>
      <c r="D51" s="62"/>
      <c r="E51" s="62"/>
      <c r="F51" s="62"/>
      <c r="G51" s="62"/>
      <c r="H51" s="62"/>
      <c r="I51" s="62"/>
      <c r="J51" s="62"/>
      <c r="K51" s="145" t="s">
        <v>170</v>
      </c>
      <c r="L51" s="146"/>
      <c r="M51" s="146"/>
      <c r="N51" s="146"/>
      <c r="O51" s="146"/>
      <c r="P51" s="146"/>
      <c r="Q51" s="146"/>
      <c r="R51" s="146"/>
      <c r="S51" s="146"/>
      <c r="T51" s="146"/>
    </row>
    <row r="52" spans="1:20" s="1" customFormat="1" x14ac:dyDescent="0.25">
      <c r="A52" s="19" t="s">
        <v>70</v>
      </c>
      <c r="B52" s="65" t="s">
        <v>71</v>
      </c>
      <c r="C52" s="65"/>
      <c r="D52" s="65"/>
      <c r="E52" s="65"/>
      <c r="F52" s="65"/>
      <c r="G52" s="65"/>
      <c r="H52" s="19" t="s">
        <v>31</v>
      </c>
      <c r="I52" s="109" t="s">
        <v>32</v>
      </c>
      <c r="J52" s="109"/>
    </row>
    <row r="53" spans="1:20" s="1" customFormat="1" x14ac:dyDescent="0.25">
      <c r="A53" s="21" t="s">
        <v>7</v>
      </c>
      <c r="B53" s="68" t="s">
        <v>72</v>
      </c>
      <c r="C53" s="68"/>
      <c r="D53" s="68"/>
      <c r="E53" s="68"/>
      <c r="F53" s="68"/>
      <c r="G53" s="68"/>
      <c r="H53" s="5">
        <f>'BC e Índices'!Q22</f>
        <v>0.2</v>
      </c>
      <c r="I53" s="112">
        <f t="shared" ref="I53:I60" si="1">ROUND(H53*$I$31,2)</f>
        <v>382.36</v>
      </c>
      <c r="J53" s="112"/>
      <c r="K53" s="147" t="s">
        <v>169</v>
      </c>
      <c r="L53" s="148"/>
      <c r="M53" s="148"/>
      <c r="N53" s="148"/>
      <c r="O53" s="148"/>
      <c r="P53" s="148"/>
      <c r="Q53" s="148"/>
      <c r="R53" s="148"/>
      <c r="S53" s="148"/>
      <c r="T53" s="148"/>
    </row>
    <row r="54" spans="1:20" s="1" customFormat="1" x14ac:dyDescent="0.25">
      <c r="A54" s="21" t="s">
        <v>9</v>
      </c>
      <c r="B54" s="68" t="s">
        <v>73</v>
      </c>
      <c r="C54" s="68"/>
      <c r="D54" s="68"/>
      <c r="E54" s="68"/>
      <c r="F54" s="68"/>
      <c r="G54" s="68"/>
      <c r="H54" s="5">
        <f>'BC e Índices'!Q23</f>
        <v>1.4999999999999999E-2</v>
      </c>
      <c r="I54" s="112">
        <f t="shared" si="1"/>
        <v>28.68</v>
      </c>
      <c r="J54" s="112"/>
      <c r="K54" s="136" t="s">
        <v>172</v>
      </c>
      <c r="L54" s="137"/>
      <c r="M54" s="137"/>
      <c r="N54" s="137"/>
      <c r="O54" s="137"/>
      <c r="P54" s="137"/>
      <c r="Q54" s="137"/>
      <c r="R54" s="137"/>
      <c r="S54" s="137"/>
      <c r="T54" s="137"/>
    </row>
    <row r="55" spans="1:20" s="1" customFormat="1" x14ac:dyDescent="0.25">
      <c r="A55" s="21" t="s">
        <v>12</v>
      </c>
      <c r="B55" s="68" t="s">
        <v>74</v>
      </c>
      <c r="C55" s="68"/>
      <c r="D55" s="68"/>
      <c r="E55" s="68"/>
      <c r="F55" s="68"/>
      <c r="G55" s="68"/>
      <c r="H55" s="5">
        <f>'BC e Índices'!Q24</f>
        <v>0.01</v>
      </c>
      <c r="I55" s="112">
        <f t="shared" si="1"/>
        <v>19.12</v>
      </c>
      <c r="J55" s="194"/>
      <c r="K55" s="136" t="s">
        <v>173</v>
      </c>
      <c r="L55" s="137"/>
      <c r="M55" s="137"/>
      <c r="N55" s="137"/>
      <c r="O55" s="137"/>
      <c r="P55" s="137"/>
      <c r="Q55" s="137"/>
      <c r="R55" s="137"/>
      <c r="S55" s="137"/>
      <c r="T55" s="137"/>
    </row>
    <row r="56" spans="1:20" s="1" customFormat="1" x14ac:dyDescent="0.25">
      <c r="A56" s="21" t="s">
        <v>15</v>
      </c>
      <c r="B56" s="68" t="s">
        <v>75</v>
      </c>
      <c r="C56" s="68"/>
      <c r="D56" s="68"/>
      <c r="E56" s="68"/>
      <c r="F56" s="68"/>
      <c r="G56" s="68"/>
      <c r="H56" s="5">
        <f>'BC e Índices'!Q25</f>
        <v>2E-3</v>
      </c>
      <c r="I56" s="112">
        <f t="shared" si="1"/>
        <v>3.82</v>
      </c>
      <c r="J56" s="194"/>
      <c r="K56" s="136" t="s">
        <v>174</v>
      </c>
      <c r="L56" s="137"/>
      <c r="M56" s="137"/>
      <c r="N56" s="137"/>
      <c r="O56" s="137"/>
      <c r="P56" s="137"/>
      <c r="Q56" s="137"/>
      <c r="R56" s="137"/>
      <c r="S56" s="137"/>
      <c r="T56" s="137"/>
    </row>
    <row r="57" spans="1:20" s="1" customFormat="1" x14ac:dyDescent="0.25">
      <c r="A57" s="21" t="s">
        <v>35</v>
      </c>
      <c r="B57" s="68" t="s">
        <v>76</v>
      </c>
      <c r="C57" s="68"/>
      <c r="D57" s="68"/>
      <c r="E57" s="68"/>
      <c r="F57" s="68"/>
      <c r="G57" s="68"/>
      <c r="H57" s="5">
        <f>'BC e Índices'!Q26</f>
        <v>2.5000000000000001E-2</v>
      </c>
      <c r="I57" s="112">
        <f t="shared" si="1"/>
        <v>47.79</v>
      </c>
      <c r="J57" s="194"/>
      <c r="K57" s="136" t="s">
        <v>175</v>
      </c>
      <c r="L57" s="137"/>
      <c r="M57" s="137"/>
      <c r="N57" s="137"/>
      <c r="O57" s="137"/>
      <c r="P57" s="137"/>
      <c r="Q57" s="137"/>
      <c r="R57" s="137"/>
      <c r="S57" s="137"/>
      <c r="T57" s="137"/>
    </row>
    <row r="58" spans="1:20" s="1" customFormat="1" x14ac:dyDescent="0.25">
      <c r="A58" s="21" t="s">
        <v>37</v>
      </c>
      <c r="B58" s="68" t="s">
        <v>77</v>
      </c>
      <c r="C58" s="68"/>
      <c r="D58" s="68"/>
      <c r="E58" s="68"/>
      <c r="F58" s="68"/>
      <c r="G58" s="68"/>
      <c r="H58" s="5">
        <f>'BC e Índices'!Q27</f>
        <v>0.08</v>
      </c>
      <c r="I58" s="112">
        <f t="shared" si="1"/>
        <v>152.94</v>
      </c>
      <c r="J58" s="194"/>
      <c r="K58" s="136" t="s">
        <v>171</v>
      </c>
      <c r="L58" s="137"/>
      <c r="M58" s="137"/>
      <c r="N58" s="137"/>
      <c r="O58" s="137"/>
      <c r="P58" s="137"/>
      <c r="Q58" s="137"/>
      <c r="R58" s="137"/>
      <c r="S58" s="137"/>
      <c r="T58" s="137"/>
    </row>
    <row r="59" spans="1:20" s="1" customFormat="1" ht="17.25" x14ac:dyDescent="0.25">
      <c r="A59" s="21" t="s">
        <v>39</v>
      </c>
      <c r="B59" s="68" t="s">
        <v>178</v>
      </c>
      <c r="C59" s="68"/>
      <c r="D59" s="68"/>
      <c r="E59" s="68"/>
      <c r="F59" s="68"/>
      <c r="G59" s="68"/>
      <c r="H59" s="5">
        <f>'BC e Índices'!Q28</f>
        <v>0.03</v>
      </c>
      <c r="I59" s="112">
        <f t="shared" si="1"/>
        <v>57.35</v>
      </c>
      <c r="J59" s="194"/>
      <c r="K59" s="136" t="s">
        <v>177</v>
      </c>
      <c r="L59" s="137"/>
      <c r="M59" s="137"/>
      <c r="N59" s="137"/>
      <c r="O59" s="137"/>
      <c r="P59" s="137"/>
      <c r="Q59" s="137"/>
      <c r="R59" s="137"/>
      <c r="S59" s="137"/>
      <c r="T59" s="137"/>
    </row>
    <row r="60" spans="1:20" s="1" customFormat="1" x14ac:dyDescent="0.25">
      <c r="A60" s="21" t="s">
        <v>41</v>
      </c>
      <c r="B60" s="68" t="s">
        <v>78</v>
      </c>
      <c r="C60" s="68"/>
      <c r="D60" s="68"/>
      <c r="E60" s="68"/>
      <c r="F60" s="68"/>
      <c r="G60" s="68"/>
      <c r="H60" s="5">
        <f>'BC e Índices'!Q29</f>
        <v>6.0000000000000001E-3</v>
      </c>
      <c r="I60" s="112">
        <f t="shared" si="1"/>
        <v>11.47</v>
      </c>
      <c r="J60" s="194"/>
      <c r="K60" s="136" t="s">
        <v>176</v>
      </c>
      <c r="L60" s="137"/>
      <c r="M60" s="137"/>
      <c r="N60" s="137"/>
      <c r="O60" s="137"/>
      <c r="P60" s="137"/>
      <c r="Q60" s="137"/>
      <c r="R60" s="137"/>
      <c r="S60" s="137"/>
      <c r="T60" s="137"/>
    </row>
    <row r="61" spans="1:20" s="1" customFormat="1" x14ac:dyDescent="0.25">
      <c r="A61" s="104" t="s">
        <v>79</v>
      </c>
      <c r="B61" s="104"/>
      <c r="C61" s="104"/>
      <c r="D61" s="104"/>
      <c r="E61" s="104"/>
      <c r="F61" s="104"/>
      <c r="G61" s="104"/>
      <c r="H61" s="6">
        <f>SUM(H53:H60)</f>
        <v>0.3680000000000001</v>
      </c>
      <c r="I61" s="143">
        <f>SUM(I53:J60)</f>
        <v>703.53000000000009</v>
      </c>
      <c r="J61" s="144"/>
      <c r="K61" s="22"/>
      <c r="L61" s="22"/>
      <c r="M61" s="22"/>
      <c r="N61" s="22"/>
      <c r="O61" s="22"/>
      <c r="P61" s="22"/>
    </row>
    <row r="62" spans="1:20" s="24" customFormat="1" ht="26.25" customHeight="1" x14ac:dyDescent="0.25">
      <c r="A62" s="121" t="s">
        <v>179</v>
      </c>
      <c r="B62" s="122"/>
      <c r="C62" s="122"/>
      <c r="D62" s="122"/>
      <c r="E62" s="122"/>
      <c r="F62" s="122"/>
      <c r="G62" s="122"/>
      <c r="H62" s="122"/>
      <c r="I62" s="122"/>
      <c r="J62" s="122"/>
      <c r="K62" s="23"/>
      <c r="L62" s="23"/>
      <c r="M62" s="23"/>
      <c r="N62" s="23"/>
      <c r="O62" s="23"/>
      <c r="P62" s="23"/>
    </row>
    <row r="63" spans="1:20" s="1" customFormat="1" x14ac:dyDescent="0.25">
      <c r="A63" s="62" t="s">
        <v>189</v>
      </c>
      <c r="B63" s="62"/>
      <c r="C63" s="62"/>
      <c r="D63" s="62"/>
      <c r="E63" s="62"/>
      <c r="F63" s="62"/>
      <c r="G63" s="62"/>
      <c r="H63" s="62"/>
      <c r="I63" s="62"/>
      <c r="J63" s="62"/>
    </row>
    <row r="64" spans="1:20" s="1" customFormat="1" x14ac:dyDescent="0.25">
      <c r="A64" s="20" t="s">
        <v>80</v>
      </c>
      <c r="B64" s="138" t="s">
        <v>140</v>
      </c>
      <c r="C64" s="139"/>
      <c r="D64" s="139"/>
      <c r="E64" s="139"/>
      <c r="F64" s="139"/>
      <c r="G64" s="140"/>
      <c r="H64" s="20" t="s">
        <v>31</v>
      </c>
      <c r="I64" s="123" t="s">
        <v>32</v>
      </c>
      <c r="J64" s="123"/>
    </row>
    <row r="65" spans="1:20" x14ac:dyDescent="0.25">
      <c r="A65" s="12" t="s">
        <v>7</v>
      </c>
      <c r="B65" s="76" t="s">
        <v>81</v>
      </c>
      <c r="C65" s="77"/>
      <c r="D65" s="77"/>
      <c r="E65" s="77"/>
      <c r="F65" s="77"/>
      <c r="G65" s="78"/>
      <c r="H65" s="26">
        <f>'BC e Índices'!Q32</f>
        <v>8.3299999999999999E-2</v>
      </c>
      <c r="I65" s="114">
        <f>ROUND(I31*H65,2)</f>
        <v>159.25</v>
      </c>
      <c r="J65" s="114"/>
      <c r="K65" s="141" t="s">
        <v>180</v>
      </c>
      <c r="L65" s="142"/>
      <c r="M65" s="142"/>
    </row>
    <row r="66" spans="1:20" x14ac:dyDescent="0.25">
      <c r="A66" s="12" t="s">
        <v>9</v>
      </c>
      <c r="B66" s="76" t="s">
        <v>141</v>
      </c>
      <c r="C66" s="77"/>
      <c r="D66" s="77"/>
      <c r="E66" s="77"/>
      <c r="F66" s="77"/>
      <c r="G66" s="78"/>
      <c r="H66" s="26">
        <f>'BC e Índices'!Q33</f>
        <v>2.7799999999999998E-2</v>
      </c>
      <c r="I66" s="132">
        <f>ROUND(I31*H66,2)</f>
        <v>53.15</v>
      </c>
      <c r="J66" s="133"/>
      <c r="K66" s="134" t="s">
        <v>181</v>
      </c>
      <c r="L66" s="135"/>
      <c r="M66" s="135"/>
    </row>
    <row r="67" spans="1:20" x14ac:dyDescent="0.25">
      <c r="A67" s="12"/>
      <c r="B67" s="120" t="s">
        <v>82</v>
      </c>
      <c r="C67" s="120"/>
      <c r="D67" s="120"/>
      <c r="E67" s="120"/>
      <c r="F67" s="120"/>
      <c r="G67" s="120"/>
      <c r="H67" s="120"/>
      <c r="I67" s="118">
        <f>SUM(I65:J66)</f>
        <v>212.4</v>
      </c>
      <c r="J67" s="118"/>
      <c r="K67" s="136"/>
      <c r="L67" s="137"/>
    </row>
    <row r="68" spans="1:20" ht="15" customHeight="1" x14ac:dyDescent="0.25">
      <c r="A68" s="13" t="s">
        <v>12</v>
      </c>
      <c r="B68" s="128" t="s">
        <v>142</v>
      </c>
      <c r="C68" s="129"/>
      <c r="D68" s="129"/>
      <c r="E68" s="129"/>
      <c r="F68" s="129"/>
      <c r="G68" s="130"/>
      <c r="H68" s="25">
        <f>ROUND(I68/I31,4)</f>
        <v>4.0899999999999999E-2</v>
      </c>
      <c r="I68" s="131">
        <f>ROUND(H61*I67,2)</f>
        <v>78.16</v>
      </c>
      <c r="J68" s="131"/>
      <c r="K68" s="7"/>
    </row>
    <row r="69" spans="1:20" x14ac:dyDescent="0.25">
      <c r="A69" s="120" t="s">
        <v>83</v>
      </c>
      <c r="B69" s="120"/>
      <c r="C69" s="120"/>
      <c r="D69" s="120"/>
      <c r="E69" s="120"/>
      <c r="F69" s="120"/>
      <c r="G69" s="120"/>
      <c r="H69" s="120"/>
      <c r="I69" s="118">
        <f>I67+I68</f>
        <v>290.56</v>
      </c>
      <c r="J69" s="118"/>
    </row>
    <row r="70" spans="1:20" x14ac:dyDescent="0.25">
      <c r="A70" s="62" t="s">
        <v>143</v>
      </c>
      <c r="B70" s="62"/>
      <c r="C70" s="62"/>
      <c r="D70" s="62"/>
      <c r="E70" s="62"/>
      <c r="F70" s="62"/>
      <c r="G70" s="62"/>
      <c r="H70" s="62"/>
      <c r="I70" s="62"/>
      <c r="J70" s="62"/>
      <c r="K70" s="127" t="s">
        <v>190</v>
      </c>
      <c r="L70" s="127"/>
      <c r="M70" s="127"/>
      <c r="N70" s="127"/>
      <c r="O70" s="127"/>
      <c r="P70" s="127" t="s">
        <v>191</v>
      </c>
      <c r="Q70" s="127"/>
      <c r="R70" s="127"/>
      <c r="S70" s="127"/>
      <c r="T70" s="127"/>
    </row>
    <row r="71" spans="1:20" x14ac:dyDescent="0.25">
      <c r="A71" s="20" t="s">
        <v>84</v>
      </c>
      <c r="B71" s="63" t="s">
        <v>85</v>
      </c>
      <c r="C71" s="63"/>
      <c r="D71" s="63"/>
      <c r="E71" s="63"/>
      <c r="F71" s="63"/>
      <c r="G71" s="63"/>
      <c r="H71" s="20" t="s">
        <v>31</v>
      </c>
      <c r="I71" s="123" t="s">
        <v>32</v>
      </c>
      <c r="J71" s="123"/>
    </row>
    <row r="72" spans="1:20" x14ac:dyDescent="0.25">
      <c r="A72" s="12" t="s">
        <v>7</v>
      </c>
      <c r="B72" s="79" t="s">
        <v>85</v>
      </c>
      <c r="C72" s="79"/>
      <c r="D72" s="79"/>
      <c r="E72" s="79"/>
      <c r="F72" s="79"/>
      <c r="G72" s="79"/>
      <c r="H72" s="27">
        <f>'BC e Índices'!Q36</f>
        <v>2.9999999999999997E-4</v>
      </c>
      <c r="I72" s="114">
        <f>ROUND(I31*H72,2)</f>
        <v>0.56999999999999995</v>
      </c>
      <c r="J72" s="114"/>
      <c r="K72" s="119" t="s">
        <v>192</v>
      </c>
      <c r="L72" s="119"/>
      <c r="M72" s="119"/>
      <c r="N72" s="119"/>
      <c r="O72" s="119"/>
      <c r="P72" s="119" t="s">
        <v>193</v>
      </c>
      <c r="Q72" s="119"/>
      <c r="R72" s="119"/>
      <c r="S72" s="119"/>
      <c r="T72" s="119"/>
    </row>
    <row r="73" spans="1:20" x14ac:dyDescent="0.25">
      <c r="A73" s="12" t="s">
        <v>9</v>
      </c>
      <c r="B73" s="76" t="s">
        <v>144</v>
      </c>
      <c r="C73" s="77"/>
      <c r="D73" s="77"/>
      <c r="E73" s="77"/>
      <c r="F73" s="77"/>
      <c r="G73" s="77"/>
      <c r="H73" s="14">
        <f>ROUND(H61*H72,4)</f>
        <v>1E-4</v>
      </c>
      <c r="I73" s="114">
        <f>ROUND(I31*H73,2)</f>
        <v>0.19</v>
      </c>
      <c r="J73" s="114"/>
    </row>
    <row r="74" spans="1:20" x14ac:dyDescent="0.25">
      <c r="A74" s="120" t="s">
        <v>86</v>
      </c>
      <c r="B74" s="120"/>
      <c r="C74" s="120"/>
      <c r="D74" s="120"/>
      <c r="E74" s="120"/>
      <c r="F74" s="120"/>
      <c r="G74" s="120"/>
      <c r="H74" s="120"/>
      <c r="I74" s="118">
        <f>SUM(I72:J73)</f>
        <v>0.76</v>
      </c>
      <c r="J74" s="118"/>
    </row>
    <row r="75" spans="1:20" x14ac:dyDescent="0.25">
      <c r="A75" s="62" t="s">
        <v>87</v>
      </c>
      <c r="B75" s="62"/>
      <c r="C75" s="62"/>
      <c r="D75" s="62"/>
      <c r="E75" s="62"/>
      <c r="F75" s="62"/>
      <c r="G75" s="62"/>
      <c r="H75" s="62"/>
      <c r="I75" s="62"/>
      <c r="J75" s="62"/>
      <c r="M75" s="8"/>
    </row>
    <row r="76" spans="1:20" x14ac:dyDescent="0.25">
      <c r="A76" s="20" t="s">
        <v>88</v>
      </c>
      <c r="B76" s="63" t="s">
        <v>89</v>
      </c>
      <c r="C76" s="63"/>
      <c r="D76" s="63"/>
      <c r="E76" s="63"/>
      <c r="F76" s="63"/>
      <c r="G76" s="63"/>
      <c r="H76" s="20" t="s">
        <v>31</v>
      </c>
      <c r="I76" s="123" t="s">
        <v>32</v>
      </c>
      <c r="J76" s="123"/>
    </row>
    <row r="77" spans="1:20" x14ac:dyDescent="0.25">
      <c r="A77" s="12" t="s">
        <v>7</v>
      </c>
      <c r="B77" s="79" t="s">
        <v>90</v>
      </c>
      <c r="C77" s="79"/>
      <c r="D77" s="79"/>
      <c r="E77" s="79"/>
      <c r="F77" s="79"/>
      <c r="G77" s="79"/>
      <c r="H77" s="28">
        <f>'BC e Índices'!Q39</f>
        <v>4.5999999999999999E-3</v>
      </c>
      <c r="I77" s="114">
        <f t="shared" ref="I77:I82" si="2">ROUND($I$31*H77,2)</f>
        <v>8.7899999999999991</v>
      </c>
      <c r="J77" s="124"/>
      <c r="K77" s="119" t="s">
        <v>194</v>
      </c>
      <c r="L77" s="119"/>
      <c r="M77" s="119"/>
      <c r="N77" s="119"/>
      <c r="O77" s="119"/>
      <c r="P77" s="119" t="s">
        <v>195</v>
      </c>
      <c r="Q77" s="119"/>
      <c r="R77" s="119"/>
      <c r="S77" s="119"/>
      <c r="T77" s="119"/>
    </row>
    <row r="78" spans="1:20" x14ac:dyDescent="0.25">
      <c r="A78" s="12" t="s">
        <v>9</v>
      </c>
      <c r="B78" s="79" t="s">
        <v>91</v>
      </c>
      <c r="C78" s="79"/>
      <c r="D78" s="79"/>
      <c r="E78" s="79"/>
      <c r="F78" s="79"/>
      <c r="G78" s="79"/>
      <c r="H78" s="28">
        <f>'BC e Índices'!Q40</f>
        <v>4.0000000000000002E-4</v>
      </c>
      <c r="I78" s="114">
        <f t="shared" si="2"/>
        <v>0.76</v>
      </c>
      <c r="J78" s="114"/>
      <c r="K78" s="119"/>
      <c r="L78" s="119"/>
      <c r="M78" s="119"/>
      <c r="N78" s="119"/>
      <c r="O78" s="119"/>
      <c r="P78" s="119" t="s">
        <v>196</v>
      </c>
      <c r="Q78" s="119"/>
      <c r="R78" s="119"/>
      <c r="S78" s="119"/>
      <c r="T78" s="119"/>
    </row>
    <row r="79" spans="1:20" x14ac:dyDescent="0.25">
      <c r="A79" s="12" t="s">
        <v>12</v>
      </c>
      <c r="B79" s="79" t="s">
        <v>92</v>
      </c>
      <c r="C79" s="79"/>
      <c r="D79" s="79"/>
      <c r="E79" s="79"/>
      <c r="F79" s="79"/>
      <c r="G79" s="79"/>
      <c r="H79" s="28">
        <f>'BC e Índices'!Q41</f>
        <v>2.1499999999999998E-2</v>
      </c>
      <c r="I79" s="114">
        <f t="shared" si="2"/>
        <v>41.1</v>
      </c>
      <c r="J79" s="124"/>
      <c r="K79" s="119"/>
      <c r="L79" s="119"/>
      <c r="M79" s="119"/>
      <c r="N79" s="119"/>
      <c r="O79" s="119"/>
      <c r="P79" s="119" t="s">
        <v>197</v>
      </c>
      <c r="Q79" s="119"/>
      <c r="R79" s="119"/>
      <c r="S79" s="119"/>
      <c r="T79" s="119"/>
    </row>
    <row r="80" spans="1:20" ht="17.25" x14ac:dyDescent="0.25">
      <c r="A80" s="12" t="s">
        <v>15</v>
      </c>
      <c r="B80" s="79" t="s">
        <v>205</v>
      </c>
      <c r="C80" s="79"/>
      <c r="D80" s="79"/>
      <c r="E80" s="79"/>
      <c r="F80" s="79"/>
      <c r="G80" s="79"/>
      <c r="H80" s="28">
        <f>'BC e Índices'!Q42</f>
        <v>1.9400000000000001E-2</v>
      </c>
      <c r="I80" s="114">
        <f t="shared" si="2"/>
        <v>37.090000000000003</v>
      </c>
      <c r="J80" s="114"/>
      <c r="K80" s="126" t="s">
        <v>198</v>
      </c>
      <c r="L80" s="126"/>
      <c r="M80" s="126"/>
      <c r="N80" s="126"/>
      <c r="O80" s="126"/>
      <c r="P80" s="126" t="s">
        <v>199</v>
      </c>
      <c r="Q80" s="126"/>
      <c r="R80" s="126"/>
      <c r="S80" s="126"/>
      <c r="T80" s="126"/>
    </row>
    <row r="81" spans="1:20" x14ac:dyDescent="0.25">
      <c r="A81" s="12" t="s">
        <v>35</v>
      </c>
      <c r="B81" s="76" t="s">
        <v>145</v>
      </c>
      <c r="C81" s="77"/>
      <c r="D81" s="77"/>
      <c r="E81" s="77"/>
      <c r="F81" s="77"/>
      <c r="G81" s="78"/>
      <c r="H81" s="14">
        <f>ROUND(H61*H80,4)</f>
        <v>7.1000000000000004E-3</v>
      </c>
      <c r="I81" s="114">
        <f t="shared" si="2"/>
        <v>13.57</v>
      </c>
      <c r="J81" s="114"/>
      <c r="K81" s="125"/>
      <c r="L81" s="125"/>
      <c r="M81" s="125"/>
      <c r="N81" s="125"/>
      <c r="O81" s="125"/>
      <c r="P81" s="125"/>
      <c r="Q81" s="125"/>
      <c r="R81" s="125"/>
      <c r="S81" s="125"/>
      <c r="T81" s="125"/>
    </row>
    <row r="82" spans="1:20" x14ac:dyDescent="0.25">
      <c r="A82" s="12" t="s">
        <v>37</v>
      </c>
      <c r="B82" s="79" t="s">
        <v>94</v>
      </c>
      <c r="C82" s="79"/>
      <c r="D82" s="79"/>
      <c r="E82" s="79"/>
      <c r="F82" s="79"/>
      <c r="G82" s="79"/>
      <c r="H82" s="28">
        <f>'BC e Índices'!Q43</f>
        <v>2.1499999999999998E-2</v>
      </c>
      <c r="I82" s="114">
        <f t="shared" si="2"/>
        <v>41.1</v>
      </c>
      <c r="J82" s="114"/>
      <c r="K82" s="119"/>
      <c r="L82" s="119"/>
      <c r="M82" s="119"/>
      <c r="N82" s="119"/>
      <c r="O82" s="119"/>
      <c r="P82" s="119" t="s">
        <v>197</v>
      </c>
      <c r="Q82" s="119"/>
      <c r="R82" s="119"/>
      <c r="S82" s="119"/>
      <c r="T82" s="119"/>
    </row>
    <row r="83" spans="1:20" x14ac:dyDescent="0.25">
      <c r="A83" s="120" t="s">
        <v>95</v>
      </c>
      <c r="B83" s="120"/>
      <c r="C83" s="120"/>
      <c r="D83" s="120"/>
      <c r="E83" s="120"/>
      <c r="F83" s="120"/>
      <c r="G83" s="120"/>
      <c r="H83" s="120"/>
      <c r="I83" s="118">
        <f>SUM(I77:J82)</f>
        <v>142.41</v>
      </c>
      <c r="J83" s="118"/>
    </row>
    <row r="84" spans="1:20" x14ac:dyDescent="0.25">
      <c r="A84" s="121" t="s">
        <v>206</v>
      </c>
      <c r="B84" s="122"/>
      <c r="C84" s="122"/>
      <c r="D84" s="122"/>
      <c r="E84" s="122"/>
      <c r="F84" s="122"/>
      <c r="G84" s="122"/>
      <c r="H84" s="122"/>
      <c r="I84" s="122"/>
      <c r="J84" s="122"/>
    </row>
    <row r="85" spans="1:20" x14ac:dyDescent="0.25">
      <c r="A85" s="62" t="s">
        <v>96</v>
      </c>
      <c r="B85" s="62"/>
      <c r="C85" s="62"/>
      <c r="D85" s="62"/>
      <c r="E85" s="62"/>
      <c r="F85" s="62"/>
      <c r="G85" s="62"/>
      <c r="H85" s="62"/>
      <c r="I85" s="62"/>
      <c r="J85" s="62"/>
    </row>
    <row r="86" spans="1:20" x14ac:dyDescent="0.25">
      <c r="A86" s="20" t="s">
        <v>97</v>
      </c>
      <c r="B86" s="63" t="s">
        <v>98</v>
      </c>
      <c r="C86" s="63"/>
      <c r="D86" s="63"/>
      <c r="E86" s="63"/>
      <c r="F86" s="63"/>
      <c r="G86" s="63"/>
      <c r="H86" s="63"/>
      <c r="I86" s="123" t="s">
        <v>32</v>
      </c>
      <c r="J86" s="123"/>
    </row>
    <row r="87" spans="1:20" x14ac:dyDescent="0.25">
      <c r="A87" s="12" t="s">
        <v>7</v>
      </c>
      <c r="B87" s="76" t="s">
        <v>99</v>
      </c>
      <c r="C87" s="77"/>
      <c r="D87" s="77"/>
      <c r="E87" s="77"/>
      <c r="F87" s="77"/>
      <c r="G87" s="78"/>
      <c r="H87" s="27">
        <f>'BC e Índices'!Q46</f>
        <v>8.3299999999999999E-2</v>
      </c>
      <c r="I87" s="114">
        <f>ROUND($I$31*H87,2)</f>
        <v>159.25</v>
      </c>
      <c r="J87" s="114"/>
    </row>
    <row r="88" spans="1:20" x14ac:dyDescent="0.25">
      <c r="A88" s="12" t="s">
        <v>9</v>
      </c>
      <c r="B88" s="79" t="s">
        <v>146</v>
      </c>
      <c r="C88" s="79"/>
      <c r="D88" s="79"/>
      <c r="E88" s="79"/>
      <c r="F88" s="79"/>
      <c r="G88" s="79"/>
      <c r="H88" s="27">
        <f>'BC e Índices'!Q47</f>
        <v>1.66E-2</v>
      </c>
      <c r="I88" s="114">
        <f t="shared" ref="I88:I91" si="3">ROUND($I$31*H88,2)</f>
        <v>31.74</v>
      </c>
      <c r="J88" s="114"/>
      <c r="K88" s="119" t="s">
        <v>202</v>
      </c>
      <c r="L88" s="119"/>
      <c r="M88" s="119"/>
      <c r="N88" s="119"/>
      <c r="O88" s="119"/>
      <c r="P88" s="119" t="s">
        <v>201</v>
      </c>
      <c r="Q88" s="119"/>
      <c r="R88" s="119"/>
      <c r="S88" s="119"/>
      <c r="T88" s="119"/>
    </row>
    <row r="89" spans="1:20" x14ac:dyDescent="0.25">
      <c r="A89" s="12" t="s">
        <v>12</v>
      </c>
      <c r="B89" s="79" t="s">
        <v>147</v>
      </c>
      <c r="C89" s="79"/>
      <c r="D89" s="79"/>
      <c r="E89" s="79"/>
      <c r="F89" s="79"/>
      <c r="G89" s="79"/>
      <c r="H89" s="27">
        <f>'BC e Índices'!Q48</f>
        <v>8.0000000000000004E-4</v>
      </c>
      <c r="I89" s="114">
        <f t="shared" si="3"/>
        <v>1.53</v>
      </c>
      <c r="J89" s="114"/>
      <c r="K89" s="119" t="s">
        <v>200</v>
      </c>
      <c r="L89" s="119"/>
      <c r="M89" s="119"/>
      <c r="N89" s="119"/>
      <c r="O89" s="119"/>
      <c r="P89" s="119" t="s">
        <v>201</v>
      </c>
      <c r="Q89" s="119"/>
      <c r="R89" s="119"/>
      <c r="S89" s="119"/>
      <c r="T89" s="119"/>
    </row>
    <row r="90" spans="1:20" x14ac:dyDescent="0.25">
      <c r="A90" s="12" t="s">
        <v>15</v>
      </c>
      <c r="B90" s="79" t="s">
        <v>148</v>
      </c>
      <c r="C90" s="79"/>
      <c r="D90" s="79"/>
      <c r="E90" s="79"/>
      <c r="F90" s="79"/>
      <c r="G90" s="79"/>
      <c r="H90" s="27">
        <f>'BC e Índices'!Q49</f>
        <v>7.3000000000000001E-3</v>
      </c>
      <c r="I90" s="114">
        <f t="shared" si="3"/>
        <v>13.96</v>
      </c>
      <c r="J90" s="114"/>
      <c r="K90" s="119" t="s">
        <v>203</v>
      </c>
      <c r="L90" s="119"/>
      <c r="M90" s="119"/>
      <c r="N90" s="119"/>
      <c r="O90" s="119"/>
      <c r="P90" s="119" t="s">
        <v>201</v>
      </c>
      <c r="Q90" s="119"/>
      <c r="R90" s="119"/>
      <c r="S90" s="119"/>
      <c r="T90" s="119"/>
    </row>
    <row r="91" spans="1:20" x14ac:dyDescent="0.25">
      <c r="A91" s="12" t="s">
        <v>35</v>
      </c>
      <c r="B91" s="79" t="s">
        <v>149</v>
      </c>
      <c r="C91" s="79"/>
      <c r="D91" s="79"/>
      <c r="E91" s="79"/>
      <c r="F91" s="79"/>
      <c r="G91" s="79"/>
      <c r="H91" s="27">
        <f>'BC e Índices'!Q50</f>
        <v>2.7000000000000001E-3</v>
      </c>
      <c r="I91" s="114">
        <f t="shared" si="3"/>
        <v>5.16</v>
      </c>
      <c r="J91" s="114"/>
      <c r="K91" s="119" t="s">
        <v>204</v>
      </c>
      <c r="L91" s="119"/>
      <c r="M91" s="119"/>
      <c r="N91" s="119"/>
      <c r="O91" s="119"/>
      <c r="P91" s="119" t="s">
        <v>201</v>
      </c>
      <c r="Q91" s="119"/>
      <c r="R91" s="119"/>
      <c r="S91" s="119"/>
      <c r="T91" s="119"/>
    </row>
    <row r="92" spans="1:20" x14ac:dyDescent="0.25">
      <c r="A92" s="12"/>
      <c r="B92" s="115" t="s">
        <v>100</v>
      </c>
      <c r="C92" s="116"/>
      <c r="D92" s="116"/>
      <c r="E92" s="116"/>
      <c r="F92" s="116"/>
      <c r="G92" s="116"/>
      <c r="H92" s="15">
        <f>SUM(H87:H91)</f>
        <v>0.11069999999999999</v>
      </c>
      <c r="I92" s="118">
        <f>SUM(I87:J91)</f>
        <v>211.64000000000001</v>
      </c>
      <c r="J92" s="118"/>
    </row>
    <row r="93" spans="1:20" ht="15" customHeight="1" x14ac:dyDescent="0.25">
      <c r="A93" s="13" t="s">
        <v>39</v>
      </c>
      <c r="B93" s="113" t="s">
        <v>101</v>
      </c>
      <c r="C93" s="113"/>
      <c r="D93" s="113"/>
      <c r="E93" s="113"/>
      <c r="F93" s="113"/>
      <c r="G93" s="113"/>
      <c r="H93" s="16">
        <f>ROUND(H61*H92,4)</f>
        <v>4.07E-2</v>
      </c>
      <c r="I93" s="114">
        <f>ROUND(I92*H61,2)</f>
        <v>77.88</v>
      </c>
      <c r="J93" s="114"/>
    </row>
    <row r="94" spans="1:20" x14ac:dyDescent="0.25">
      <c r="A94" s="115" t="s">
        <v>102</v>
      </c>
      <c r="B94" s="116"/>
      <c r="C94" s="116"/>
      <c r="D94" s="116"/>
      <c r="E94" s="116"/>
      <c r="F94" s="116"/>
      <c r="G94" s="116"/>
      <c r="H94" s="117"/>
      <c r="I94" s="118">
        <f>SUM(I92:J93)</f>
        <v>289.52</v>
      </c>
      <c r="J94" s="118"/>
    </row>
    <row r="99" spans="1:13" s="1" customFormat="1" x14ac:dyDescent="0.25">
      <c r="A99" s="62" t="s">
        <v>103</v>
      </c>
      <c r="B99" s="62"/>
      <c r="C99" s="62"/>
      <c r="D99" s="62"/>
      <c r="E99" s="62"/>
      <c r="F99" s="62"/>
      <c r="G99" s="62"/>
      <c r="H99" s="62"/>
      <c r="I99" s="62"/>
      <c r="J99" s="62"/>
    </row>
    <row r="100" spans="1:13" s="1" customFormat="1" x14ac:dyDescent="0.25">
      <c r="A100" s="19">
        <v>4</v>
      </c>
      <c r="B100" s="65" t="s">
        <v>104</v>
      </c>
      <c r="C100" s="65"/>
      <c r="D100" s="65"/>
      <c r="E100" s="65"/>
      <c r="F100" s="65"/>
      <c r="G100" s="65"/>
      <c r="H100" s="65"/>
      <c r="I100" s="109" t="s">
        <v>32</v>
      </c>
      <c r="J100" s="109"/>
    </row>
    <row r="101" spans="1:13" s="1" customFormat="1" x14ac:dyDescent="0.25">
      <c r="A101" s="21" t="s">
        <v>70</v>
      </c>
      <c r="B101" s="68" t="s">
        <v>105</v>
      </c>
      <c r="C101" s="68"/>
      <c r="D101" s="68"/>
      <c r="E101" s="68"/>
      <c r="F101" s="68"/>
      <c r="G101" s="68"/>
      <c r="H101" s="68"/>
      <c r="I101" s="112">
        <f>I61</f>
        <v>703.53000000000009</v>
      </c>
      <c r="J101" s="112"/>
    </row>
    <row r="102" spans="1:13" s="1" customFormat="1" x14ac:dyDescent="0.25">
      <c r="A102" s="21" t="s">
        <v>80</v>
      </c>
      <c r="B102" s="68" t="s">
        <v>71</v>
      </c>
      <c r="C102" s="68"/>
      <c r="D102" s="68"/>
      <c r="E102" s="68"/>
      <c r="F102" s="68"/>
      <c r="G102" s="68"/>
      <c r="H102" s="68"/>
      <c r="I102" s="112">
        <f>I69</f>
        <v>290.56</v>
      </c>
      <c r="J102" s="112"/>
    </row>
    <row r="103" spans="1:13" s="1" customFormat="1" x14ac:dyDescent="0.25">
      <c r="A103" s="21" t="s">
        <v>84</v>
      </c>
      <c r="B103" s="68" t="s">
        <v>85</v>
      </c>
      <c r="C103" s="68"/>
      <c r="D103" s="68"/>
      <c r="E103" s="68"/>
      <c r="F103" s="68"/>
      <c r="G103" s="68"/>
      <c r="H103" s="68"/>
      <c r="I103" s="112">
        <f>I74</f>
        <v>0.76</v>
      </c>
      <c r="J103" s="112"/>
    </row>
    <row r="104" spans="1:13" s="1" customFormat="1" x14ac:dyDescent="0.25">
      <c r="A104" s="21" t="s">
        <v>88</v>
      </c>
      <c r="B104" s="68" t="s">
        <v>106</v>
      </c>
      <c r="C104" s="68"/>
      <c r="D104" s="68"/>
      <c r="E104" s="68"/>
      <c r="F104" s="68"/>
      <c r="G104" s="68"/>
      <c r="H104" s="68"/>
      <c r="I104" s="112">
        <f>I83</f>
        <v>142.41</v>
      </c>
      <c r="J104" s="112"/>
    </row>
    <row r="105" spans="1:13" s="1" customFormat="1" x14ac:dyDescent="0.25">
      <c r="A105" s="21" t="s">
        <v>97</v>
      </c>
      <c r="B105" s="68" t="s">
        <v>98</v>
      </c>
      <c r="C105" s="68"/>
      <c r="D105" s="68"/>
      <c r="E105" s="68"/>
      <c r="F105" s="68"/>
      <c r="G105" s="68"/>
      <c r="H105" s="68"/>
      <c r="I105" s="112">
        <f>I94</f>
        <v>289.52</v>
      </c>
      <c r="J105" s="112"/>
    </row>
    <row r="106" spans="1:13" s="1" customFormat="1" x14ac:dyDescent="0.25">
      <c r="A106" s="21" t="s">
        <v>107</v>
      </c>
      <c r="B106" s="68" t="s">
        <v>42</v>
      </c>
      <c r="C106" s="68"/>
      <c r="D106" s="68"/>
      <c r="E106" s="68"/>
      <c r="F106" s="68"/>
      <c r="G106" s="68"/>
      <c r="H106" s="68"/>
      <c r="I106" s="112">
        <v>0</v>
      </c>
      <c r="J106" s="112"/>
    </row>
    <row r="107" spans="1:13" s="1" customFormat="1" x14ac:dyDescent="0.25">
      <c r="A107" s="104" t="s">
        <v>108</v>
      </c>
      <c r="B107" s="104"/>
      <c r="C107" s="104"/>
      <c r="D107" s="104"/>
      <c r="E107" s="104"/>
      <c r="F107" s="104"/>
      <c r="G107" s="104"/>
      <c r="H107" s="104"/>
      <c r="I107" s="110">
        <f>SUM(I101:J106)</f>
        <v>1426.7800000000002</v>
      </c>
      <c r="J107" s="110"/>
    </row>
    <row r="108" spans="1:13" s="1" customFormat="1" x14ac:dyDescent="0.25">
      <c r="A108" s="62" t="s">
        <v>109</v>
      </c>
      <c r="B108" s="62"/>
      <c r="C108" s="62"/>
      <c r="D108" s="62"/>
      <c r="E108" s="62"/>
      <c r="F108" s="62"/>
      <c r="G108" s="62"/>
      <c r="H108" s="62"/>
      <c r="I108" s="62"/>
      <c r="J108" s="62"/>
    </row>
    <row r="109" spans="1:13" s="1" customFormat="1" x14ac:dyDescent="0.25">
      <c r="A109" s="104" t="s">
        <v>153</v>
      </c>
      <c r="B109" s="104"/>
      <c r="C109" s="104"/>
      <c r="D109" s="104"/>
      <c r="E109" s="104"/>
      <c r="F109" s="104"/>
      <c r="G109" s="104"/>
      <c r="H109" s="104"/>
      <c r="I109" s="110">
        <f>I31+I40+I47+I107</f>
        <v>3789.86</v>
      </c>
      <c r="J109" s="110"/>
      <c r="M109" s="18"/>
    </row>
    <row r="110" spans="1:13" s="1" customFormat="1" x14ac:dyDescent="0.25">
      <c r="A110" s="62" t="s">
        <v>110</v>
      </c>
      <c r="B110" s="62"/>
      <c r="C110" s="62"/>
      <c r="D110" s="62"/>
      <c r="E110" s="62"/>
      <c r="F110" s="62"/>
      <c r="G110" s="62"/>
      <c r="H110" s="62"/>
      <c r="I110" s="62"/>
      <c r="J110" s="62"/>
    </row>
    <row r="111" spans="1:13" s="1" customFormat="1" x14ac:dyDescent="0.25">
      <c r="A111" s="19">
        <v>5</v>
      </c>
      <c r="B111" s="65" t="s">
        <v>111</v>
      </c>
      <c r="C111" s="65"/>
      <c r="D111" s="65"/>
      <c r="E111" s="65"/>
      <c r="F111" s="65"/>
      <c r="G111" s="65"/>
      <c r="H111" s="19" t="s">
        <v>31</v>
      </c>
      <c r="I111" s="109" t="s">
        <v>32</v>
      </c>
      <c r="J111" s="109"/>
    </row>
    <row r="112" spans="1:13" s="1" customFormat="1" x14ac:dyDescent="0.25">
      <c r="A112" s="21" t="s">
        <v>7</v>
      </c>
      <c r="B112" s="68" t="s">
        <v>112</v>
      </c>
      <c r="C112" s="68"/>
      <c r="D112" s="68"/>
      <c r="E112" s="68"/>
      <c r="F112" s="68"/>
      <c r="G112" s="68"/>
      <c r="H112" s="4">
        <f>'BC e Índices'!Q53</f>
        <v>0.1</v>
      </c>
      <c r="I112" s="112">
        <f>ROUND(I109*H112,2)</f>
        <v>378.99</v>
      </c>
      <c r="J112" s="112"/>
    </row>
    <row r="113" spans="1:11" s="1" customFormat="1" x14ac:dyDescent="0.25">
      <c r="A113" s="21" t="s">
        <v>9</v>
      </c>
      <c r="B113" s="68" t="s">
        <v>113</v>
      </c>
      <c r="C113" s="68"/>
      <c r="D113" s="68"/>
      <c r="E113" s="68"/>
      <c r="F113" s="68"/>
      <c r="G113" s="68"/>
      <c r="H113" s="4">
        <f>'BC e Índices'!Q54</f>
        <v>0.1</v>
      </c>
      <c r="I113" s="112">
        <f>ROUND((I109+I112)*H113,2)</f>
        <v>416.89</v>
      </c>
      <c r="J113" s="112"/>
    </row>
    <row r="114" spans="1:11" s="1" customFormat="1" x14ac:dyDescent="0.25">
      <c r="A114" s="21" t="s">
        <v>12</v>
      </c>
      <c r="B114" s="68" t="s">
        <v>114</v>
      </c>
      <c r="C114" s="68"/>
      <c r="D114" s="68"/>
      <c r="E114" s="68"/>
      <c r="F114" s="68"/>
      <c r="G114" s="68"/>
      <c r="H114" s="68"/>
      <c r="I114" s="68"/>
      <c r="J114" s="68"/>
    </row>
    <row r="115" spans="1:11" s="1" customFormat="1" x14ac:dyDescent="0.25">
      <c r="A115" s="21" t="s">
        <v>115</v>
      </c>
      <c r="B115" s="65" t="s">
        <v>116</v>
      </c>
      <c r="C115" s="65"/>
      <c r="D115" s="65"/>
      <c r="E115" s="65"/>
      <c r="F115" s="65"/>
      <c r="G115" s="65"/>
      <c r="H115" s="65"/>
      <c r="I115" s="65"/>
      <c r="J115" s="65"/>
    </row>
    <row r="116" spans="1:11" s="1" customFormat="1" x14ac:dyDescent="0.25">
      <c r="A116" s="80"/>
      <c r="B116" s="68" t="s">
        <v>117</v>
      </c>
      <c r="C116" s="68"/>
      <c r="D116" s="68"/>
      <c r="E116" s="68"/>
      <c r="F116" s="68"/>
      <c r="G116" s="68"/>
      <c r="H116" s="4">
        <f>'BC e Índices'!Q56</f>
        <v>6.4999999999999997E-3</v>
      </c>
      <c r="I116" s="112">
        <f>I121*H116</f>
        <v>32.629804999999998</v>
      </c>
      <c r="J116" s="112"/>
      <c r="K116" s="9"/>
    </row>
    <row r="117" spans="1:11" s="1" customFormat="1" x14ac:dyDescent="0.25">
      <c r="A117" s="80"/>
      <c r="B117" s="68" t="s">
        <v>118</v>
      </c>
      <c r="C117" s="68"/>
      <c r="D117" s="68"/>
      <c r="E117" s="68"/>
      <c r="F117" s="68"/>
      <c r="G117" s="68"/>
      <c r="H117" s="4">
        <f>'BC e Índices'!Q57</f>
        <v>0.03</v>
      </c>
      <c r="I117" s="112">
        <f>I121*H117</f>
        <v>150.59909999999999</v>
      </c>
      <c r="J117" s="112"/>
      <c r="K117" s="9"/>
    </row>
    <row r="118" spans="1:11" s="1" customFormat="1" x14ac:dyDescent="0.25">
      <c r="A118" s="21" t="s">
        <v>119</v>
      </c>
      <c r="B118" s="65" t="s">
        <v>120</v>
      </c>
      <c r="C118" s="65"/>
      <c r="D118" s="65"/>
      <c r="E118" s="65"/>
      <c r="F118" s="65"/>
      <c r="G118" s="65"/>
      <c r="H118" s="65"/>
      <c r="I118" s="65"/>
      <c r="J118" s="65"/>
    </row>
    <row r="119" spans="1:11" s="1" customFormat="1" x14ac:dyDescent="0.25">
      <c r="A119" s="21"/>
      <c r="B119" s="68" t="s">
        <v>121</v>
      </c>
      <c r="C119" s="68"/>
      <c r="D119" s="68"/>
      <c r="E119" s="68"/>
      <c r="F119" s="68"/>
      <c r="G119" s="68"/>
      <c r="H119" s="4">
        <f>'BC e Índices'!Q59</f>
        <v>0.05</v>
      </c>
      <c r="I119" s="112">
        <f>I121*H119</f>
        <v>250.99850000000004</v>
      </c>
      <c r="J119" s="112"/>
      <c r="K119" s="9"/>
    </row>
    <row r="120" spans="1:11" s="1" customFormat="1" x14ac:dyDescent="0.25">
      <c r="A120" s="21" t="s">
        <v>122</v>
      </c>
      <c r="B120" s="65" t="s">
        <v>123</v>
      </c>
      <c r="C120" s="65"/>
      <c r="D120" s="65"/>
      <c r="E120" s="65"/>
      <c r="F120" s="65"/>
      <c r="G120" s="65"/>
      <c r="H120" s="65"/>
      <c r="I120" s="65"/>
      <c r="J120" s="65"/>
    </row>
    <row r="121" spans="1:11" s="1" customFormat="1" x14ac:dyDescent="0.25">
      <c r="A121" s="21"/>
      <c r="B121" s="104" t="s">
        <v>124</v>
      </c>
      <c r="C121" s="104"/>
      <c r="D121" s="104"/>
      <c r="E121" s="104"/>
      <c r="F121" s="104"/>
      <c r="G121" s="104"/>
      <c r="H121" s="10">
        <f>1-(SUM(H119,H117,H116))</f>
        <v>0.91349999999999998</v>
      </c>
      <c r="I121" s="112">
        <f>ROUND((I109+I112+I113)/H121,2)</f>
        <v>5019.97</v>
      </c>
      <c r="J121" s="112"/>
    </row>
    <row r="122" spans="1:11" s="1" customFormat="1" x14ac:dyDescent="0.25">
      <c r="A122" s="104" t="s">
        <v>125</v>
      </c>
      <c r="B122" s="104"/>
      <c r="C122" s="104"/>
      <c r="D122" s="104"/>
      <c r="E122" s="104"/>
      <c r="F122" s="104"/>
      <c r="G122" s="104"/>
      <c r="H122" s="104"/>
      <c r="I122" s="110">
        <f>I119+I117+I116+I113+I112</f>
        <v>1230.107405</v>
      </c>
      <c r="J122" s="110"/>
    </row>
    <row r="123" spans="1:11" s="1" customFormat="1" x14ac:dyDescent="0.25">
      <c r="A123" s="111" t="s">
        <v>126</v>
      </c>
      <c r="B123" s="111"/>
      <c r="C123" s="111"/>
      <c r="D123" s="111"/>
      <c r="E123" s="111"/>
      <c r="F123" s="111"/>
      <c r="G123" s="111"/>
      <c r="H123" s="111"/>
      <c r="I123" s="111"/>
      <c r="J123" s="111"/>
    </row>
    <row r="124" spans="1:11" s="1" customFormat="1" x14ac:dyDescent="0.25">
      <c r="A124" s="111" t="s">
        <v>127</v>
      </c>
      <c r="B124" s="111"/>
      <c r="C124" s="111"/>
      <c r="D124" s="111"/>
      <c r="E124" s="111"/>
      <c r="F124" s="111"/>
      <c r="G124" s="111"/>
      <c r="H124" s="111"/>
      <c r="I124" s="111"/>
      <c r="J124" s="111"/>
    </row>
    <row r="125" spans="1:11" s="1" customFormat="1" x14ac:dyDescent="0.25">
      <c r="A125" s="111" t="s">
        <v>128</v>
      </c>
      <c r="B125" s="111"/>
      <c r="C125" s="111"/>
      <c r="D125" s="111"/>
      <c r="E125" s="111"/>
      <c r="F125" s="111"/>
      <c r="G125" s="111"/>
      <c r="H125" s="111"/>
      <c r="I125" s="111"/>
      <c r="J125" s="111"/>
    </row>
    <row r="126" spans="1:11" s="1" customFormat="1" x14ac:dyDescent="0.25">
      <c r="A126" s="62" t="s">
        <v>129</v>
      </c>
      <c r="B126" s="62"/>
      <c r="C126" s="62"/>
      <c r="D126" s="62"/>
      <c r="E126" s="62"/>
      <c r="F126" s="62"/>
      <c r="G126" s="62"/>
      <c r="H126" s="62"/>
      <c r="I126" s="62"/>
      <c r="J126" s="62"/>
    </row>
    <row r="127" spans="1:11" s="1" customFormat="1" x14ac:dyDescent="0.25">
      <c r="A127" s="65" t="s">
        <v>130</v>
      </c>
      <c r="B127" s="65"/>
      <c r="C127" s="65"/>
      <c r="D127" s="65"/>
      <c r="E127" s="65"/>
      <c r="F127" s="65"/>
      <c r="G127" s="65"/>
      <c r="H127" s="65"/>
      <c r="I127" s="65"/>
      <c r="J127" s="65"/>
    </row>
    <row r="128" spans="1:11" s="1" customFormat="1" x14ac:dyDescent="0.25">
      <c r="A128" s="2"/>
      <c r="B128" s="65" t="s">
        <v>131</v>
      </c>
      <c r="C128" s="65"/>
      <c r="D128" s="65"/>
      <c r="E128" s="65"/>
      <c r="F128" s="65"/>
      <c r="G128" s="65"/>
      <c r="H128" s="65"/>
      <c r="I128" s="109" t="s">
        <v>32</v>
      </c>
      <c r="J128" s="109"/>
    </row>
    <row r="129" spans="1:11" s="1" customFormat="1" x14ac:dyDescent="0.25">
      <c r="A129" s="21" t="s">
        <v>7</v>
      </c>
      <c r="B129" s="68" t="s">
        <v>132</v>
      </c>
      <c r="C129" s="68"/>
      <c r="D129" s="68"/>
      <c r="E129" s="68"/>
      <c r="F129" s="68"/>
      <c r="G129" s="68"/>
      <c r="H129" s="68"/>
      <c r="I129" s="107">
        <f>I31</f>
        <v>1911.79</v>
      </c>
      <c r="J129" s="107"/>
    </row>
    <row r="130" spans="1:11" s="1" customFormat="1" x14ac:dyDescent="0.25">
      <c r="A130" s="21" t="s">
        <v>9</v>
      </c>
      <c r="B130" s="68" t="s">
        <v>133</v>
      </c>
      <c r="C130" s="68"/>
      <c r="D130" s="68"/>
      <c r="E130" s="68"/>
      <c r="F130" s="68"/>
      <c r="G130" s="68"/>
      <c r="H130" s="68"/>
      <c r="I130" s="107">
        <f>I40</f>
        <v>291.28999999999996</v>
      </c>
      <c r="J130" s="107"/>
    </row>
    <row r="131" spans="1:11" s="1" customFormat="1" x14ac:dyDescent="0.25">
      <c r="A131" s="21" t="s">
        <v>12</v>
      </c>
      <c r="B131" s="68" t="s">
        <v>134</v>
      </c>
      <c r="C131" s="68"/>
      <c r="D131" s="68"/>
      <c r="E131" s="68"/>
      <c r="F131" s="68"/>
      <c r="G131" s="68"/>
      <c r="H131" s="68"/>
      <c r="I131" s="107">
        <f>I47</f>
        <v>160</v>
      </c>
      <c r="J131" s="107"/>
    </row>
    <row r="132" spans="1:11" s="1" customFormat="1" x14ac:dyDescent="0.25">
      <c r="A132" s="21" t="s">
        <v>15</v>
      </c>
      <c r="B132" s="68" t="s">
        <v>104</v>
      </c>
      <c r="C132" s="68"/>
      <c r="D132" s="68"/>
      <c r="E132" s="68"/>
      <c r="F132" s="68"/>
      <c r="G132" s="68"/>
      <c r="H132" s="68"/>
      <c r="I132" s="107">
        <f>I107</f>
        <v>1426.7800000000002</v>
      </c>
      <c r="J132" s="107"/>
    </row>
    <row r="133" spans="1:11" s="1" customFormat="1" x14ac:dyDescent="0.25">
      <c r="A133" s="21"/>
      <c r="B133" s="104" t="s">
        <v>135</v>
      </c>
      <c r="C133" s="104"/>
      <c r="D133" s="104"/>
      <c r="E133" s="104"/>
      <c r="F133" s="104"/>
      <c r="G133" s="104"/>
      <c r="H133" s="104"/>
      <c r="I133" s="105">
        <f>SUM(I129:J132)</f>
        <v>3789.86</v>
      </c>
      <c r="J133" s="105"/>
    </row>
    <row r="134" spans="1:11" s="1" customFormat="1" x14ac:dyDescent="0.25">
      <c r="A134" s="21" t="s">
        <v>35</v>
      </c>
      <c r="B134" s="68" t="s">
        <v>136</v>
      </c>
      <c r="C134" s="68"/>
      <c r="D134" s="68"/>
      <c r="E134" s="68"/>
      <c r="F134" s="68"/>
      <c r="G134" s="68"/>
      <c r="H134" s="68"/>
      <c r="I134" s="107">
        <f>I122</f>
        <v>1230.107405</v>
      </c>
      <c r="J134" s="107"/>
    </row>
    <row r="135" spans="1:11" s="1" customFormat="1" x14ac:dyDescent="0.25">
      <c r="A135" s="2"/>
      <c r="B135" s="104" t="s">
        <v>207</v>
      </c>
      <c r="C135" s="104"/>
      <c r="D135" s="104"/>
      <c r="E135" s="104"/>
      <c r="F135" s="104"/>
      <c r="G135" s="104"/>
      <c r="H135" s="104"/>
      <c r="I135" s="108">
        <f>I134+I133</f>
        <v>5019.9674050000003</v>
      </c>
      <c r="J135" s="108"/>
      <c r="K135" s="17"/>
    </row>
    <row r="136" spans="1:11" s="1" customFormat="1" x14ac:dyDescent="0.25">
      <c r="A136" s="11"/>
      <c r="B136" s="104" t="s">
        <v>137</v>
      </c>
      <c r="C136" s="104"/>
      <c r="D136" s="104"/>
      <c r="E136" s="104"/>
      <c r="F136" s="104"/>
      <c r="G136" s="104"/>
      <c r="H136" s="104"/>
      <c r="I136" s="104">
        <f>H13</f>
        <v>1</v>
      </c>
      <c r="J136" s="104"/>
    </row>
    <row r="137" spans="1:11" s="1" customFormat="1" x14ac:dyDescent="0.25">
      <c r="A137" s="11"/>
      <c r="B137" s="104" t="s">
        <v>138</v>
      </c>
      <c r="C137" s="104"/>
      <c r="D137" s="104"/>
      <c r="E137" s="104"/>
      <c r="F137" s="104"/>
      <c r="G137" s="104"/>
      <c r="H137" s="104"/>
      <c r="I137" s="105">
        <f>I136*I135</f>
        <v>5019.9674050000003</v>
      </c>
      <c r="J137" s="105"/>
    </row>
    <row r="138" spans="1:11" s="1" customFormat="1" x14ac:dyDescent="0.25">
      <c r="A138" s="11"/>
      <c r="B138" s="104" t="s">
        <v>139</v>
      </c>
      <c r="C138" s="104"/>
      <c r="D138" s="104"/>
      <c r="E138" s="104"/>
      <c r="F138" s="104"/>
      <c r="G138" s="104"/>
      <c r="H138" s="104"/>
      <c r="I138" s="105">
        <f>I137*12</f>
        <v>60239.608860000008</v>
      </c>
      <c r="J138" s="105"/>
    </row>
  </sheetData>
  <mergeCells count="295">
    <mergeCell ref="A1:J1"/>
    <mergeCell ref="K1:T1"/>
    <mergeCell ref="A2:J2"/>
    <mergeCell ref="A3:B3"/>
    <mergeCell ref="C3:J3"/>
    <mergeCell ref="A4:B4"/>
    <mergeCell ref="C4:J4"/>
    <mergeCell ref="B9:H9"/>
    <mergeCell ref="I9:J9"/>
    <mergeCell ref="B10:H10"/>
    <mergeCell ref="I10:J10"/>
    <mergeCell ref="A11:J11"/>
    <mergeCell ref="A12:C12"/>
    <mergeCell ref="D12:G12"/>
    <mergeCell ref="H12:J12"/>
    <mergeCell ref="A5:B5"/>
    <mergeCell ref="C5:J5"/>
    <mergeCell ref="A6:J6"/>
    <mergeCell ref="B7:H7"/>
    <mergeCell ref="I7:J7"/>
    <mergeCell ref="B8:H8"/>
    <mergeCell ref="I8:J8"/>
    <mergeCell ref="B17:H17"/>
    <mergeCell ref="I17:J17"/>
    <mergeCell ref="B18:H18"/>
    <mergeCell ref="I18:J18"/>
    <mergeCell ref="B19:H19"/>
    <mergeCell ref="I19:J19"/>
    <mergeCell ref="A13:C13"/>
    <mergeCell ref="D13:G13"/>
    <mergeCell ref="H13:J13"/>
    <mergeCell ref="A14:J14"/>
    <mergeCell ref="A15:J15"/>
    <mergeCell ref="A16:J16"/>
    <mergeCell ref="B24:G24"/>
    <mergeCell ref="I24:J24"/>
    <mergeCell ref="B25:G25"/>
    <mergeCell ref="I25:J25"/>
    <mergeCell ref="B26:G26"/>
    <mergeCell ref="I26:J26"/>
    <mergeCell ref="B20:H20"/>
    <mergeCell ref="I20:J20"/>
    <mergeCell ref="A21:J21"/>
    <mergeCell ref="B22:G22"/>
    <mergeCell ref="I22:J22"/>
    <mergeCell ref="B23:H23"/>
    <mergeCell ref="I23:J23"/>
    <mergeCell ref="B30:G30"/>
    <mergeCell ref="I30:J30"/>
    <mergeCell ref="A31:H31"/>
    <mergeCell ref="I31:J31"/>
    <mergeCell ref="A32:J32"/>
    <mergeCell ref="K32:T32"/>
    <mergeCell ref="B27:G27"/>
    <mergeCell ref="I27:J27"/>
    <mergeCell ref="B28:G28"/>
    <mergeCell ref="I28:J28"/>
    <mergeCell ref="B29:G29"/>
    <mergeCell ref="I29:J29"/>
    <mergeCell ref="S33:T33"/>
    <mergeCell ref="B34:H34"/>
    <mergeCell ref="I34:J34"/>
    <mergeCell ref="K34:L34"/>
    <mergeCell ref="M34:N34"/>
    <mergeCell ref="O34:P34"/>
    <mergeCell ref="Q34:R34"/>
    <mergeCell ref="S34:T34"/>
    <mergeCell ref="B33:H33"/>
    <mergeCell ref="I33:J33"/>
    <mergeCell ref="K33:L33"/>
    <mergeCell ref="M33:N33"/>
    <mergeCell ref="O33:P33"/>
    <mergeCell ref="Q33:R33"/>
    <mergeCell ref="B35:H35"/>
    <mergeCell ref="I35:J35"/>
    <mergeCell ref="K35:T35"/>
    <mergeCell ref="B36:H36"/>
    <mergeCell ref="I36:J36"/>
    <mergeCell ref="K36:L36"/>
    <mergeCell ref="M36:N36"/>
    <mergeCell ref="O36:P36"/>
    <mergeCell ref="Q36:R36"/>
    <mergeCell ref="S36:T36"/>
    <mergeCell ref="A41:J41"/>
    <mergeCell ref="B42:H42"/>
    <mergeCell ref="I42:J42"/>
    <mergeCell ref="B43:H43"/>
    <mergeCell ref="I43:J43"/>
    <mergeCell ref="B44:H44"/>
    <mergeCell ref="I44:J44"/>
    <mergeCell ref="S37:T37"/>
    <mergeCell ref="B38:H38"/>
    <mergeCell ref="I38:J38"/>
    <mergeCell ref="B39:H39"/>
    <mergeCell ref="I39:J39"/>
    <mergeCell ref="A40:H40"/>
    <mergeCell ref="I40:J40"/>
    <mergeCell ref="B37:H37"/>
    <mergeCell ref="I37:J37"/>
    <mergeCell ref="K37:L37"/>
    <mergeCell ref="M37:N37"/>
    <mergeCell ref="O37:P37"/>
    <mergeCell ref="Q37:R37"/>
    <mergeCell ref="A50:J50"/>
    <mergeCell ref="A51:J51"/>
    <mergeCell ref="K51:T51"/>
    <mergeCell ref="B52:G52"/>
    <mergeCell ref="I52:J52"/>
    <mergeCell ref="B53:G53"/>
    <mergeCell ref="I53:J53"/>
    <mergeCell ref="K53:T53"/>
    <mergeCell ref="B45:H45"/>
    <mergeCell ref="I45:J45"/>
    <mergeCell ref="B46:H46"/>
    <mergeCell ref="I46:J46"/>
    <mergeCell ref="A47:H47"/>
    <mergeCell ref="I47:J47"/>
    <mergeCell ref="B56:G56"/>
    <mergeCell ref="I56:J56"/>
    <mergeCell ref="K56:T56"/>
    <mergeCell ref="B57:G57"/>
    <mergeCell ref="I57:J57"/>
    <mergeCell ref="K57:T57"/>
    <mergeCell ref="B54:G54"/>
    <mergeCell ref="I54:J54"/>
    <mergeCell ref="K54:T54"/>
    <mergeCell ref="B55:G55"/>
    <mergeCell ref="I55:J55"/>
    <mergeCell ref="K55:T55"/>
    <mergeCell ref="B60:G60"/>
    <mergeCell ref="I60:J60"/>
    <mergeCell ref="K60:T60"/>
    <mergeCell ref="A61:G61"/>
    <mergeCell ref="I61:J61"/>
    <mergeCell ref="A62:J62"/>
    <mergeCell ref="B58:G58"/>
    <mergeCell ref="I58:J58"/>
    <mergeCell ref="K58:T58"/>
    <mergeCell ref="B59:G59"/>
    <mergeCell ref="I59:J59"/>
    <mergeCell ref="K59:T59"/>
    <mergeCell ref="B66:G66"/>
    <mergeCell ref="I66:J66"/>
    <mergeCell ref="K66:M66"/>
    <mergeCell ref="B67:H67"/>
    <mergeCell ref="I67:J67"/>
    <mergeCell ref="K67:L67"/>
    <mergeCell ref="A63:J63"/>
    <mergeCell ref="B64:G64"/>
    <mergeCell ref="I64:J64"/>
    <mergeCell ref="B65:G65"/>
    <mergeCell ref="I65:J65"/>
    <mergeCell ref="K65:M65"/>
    <mergeCell ref="P70:T70"/>
    <mergeCell ref="B71:G71"/>
    <mergeCell ref="I71:J71"/>
    <mergeCell ref="B72:G72"/>
    <mergeCell ref="I72:J72"/>
    <mergeCell ref="K72:O72"/>
    <mergeCell ref="P72:T72"/>
    <mergeCell ref="B68:G68"/>
    <mergeCell ref="I68:J68"/>
    <mergeCell ref="A69:H69"/>
    <mergeCell ref="I69:J69"/>
    <mergeCell ref="A70:J70"/>
    <mergeCell ref="K70:O70"/>
    <mergeCell ref="B77:G77"/>
    <mergeCell ref="I77:J77"/>
    <mergeCell ref="K77:O77"/>
    <mergeCell ref="P77:T77"/>
    <mergeCell ref="B78:G78"/>
    <mergeCell ref="I78:J78"/>
    <mergeCell ref="K78:O78"/>
    <mergeCell ref="P78:T78"/>
    <mergeCell ref="B73:G73"/>
    <mergeCell ref="I73:J73"/>
    <mergeCell ref="A74:H74"/>
    <mergeCell ref="I74:J74"/>
    <mergeCell ref="A75:J75"/>
    <mergeCell ref="B76:G76"/>
    <mergeCell ref="I76:J76"/>
    <mergeCell ref="B81:G81"/>
    <mergeCell ref="I81:J81"/>
    <mergeCell ref="K81:T81"/>
    <mergeCell ref="B82:G82"/>
    <mergeCell ref="I82:J82"/>
    <mergeCell ref="K82:O82"/>
    <mergeCell ref="P82:T82"/>
    <mergeCell ref="B79:G79"/>
    <mergeCell ref="I79:J79"/>
    <mergeCell ref="K79:O79"/>
    <mergeCell ref="P79:T79"/>
    <mergeCell ref="B80:G80"/>
    <mergeCell ref="I80:J80"/>
    <mergeCell ref="K80:O80"/>
    <mergeCell ref="P80:T80"/>
    <mergeCell ref="B87:G87"/>
    <mergeCell ref="I87:J87"/>
    <mergeCell ref="B88:G88"/>
    <mergeCell ref="I88:J88"/>
    <mergeCell ref="K88:O88"/>
    <mergeCell ref="P88:T88"/>
    <mergeCell ref="A83:H83"/>
    <mergeCell ref="I83:J83"/>
    <mergeCell ref="A84:J84"/>
    <mergeCell ref="A85:J85"/>
    <mergeCell ref="B86:H86"/>
    <mergeCell ref="I86:J86"/>
    <mergeCell ref="B91:G91"/>
    <mergeCell ref="I91:J91"/>
    <mergeCell ref="K91:O91"/>
    <mergeCell ref="P91:T91"/>
    <mergeCell ref="B92:G92"/>
    <mergeCell ref="I92:J92"/>
    <mergeCell ref="B89:G89"/>
    <mergeCell ref="I89:J89"/>
    <mergeCell ref="K89:O89"/>
    <mergeCell ref="P89:T89"/>
    <mergeCell ref="B90:G90"/>
    <mergeCell ref="I90:J90"/>
    <mergeCell ref="K90:O90"/>
    <mergeCell ref="P90:T90"/>
    <mergeCell ref="B101:H101"/>
    <mergeCell ref="I101:J101"/>
    <mergeCell ref="B102:H102"/>
    <mergeCell ref="I102:J102"/>
    <mergeCell ref="B103:H103"/>
    <mergeCell ref="I103:J103"/>
    <mergeCell ref="B93:G93"/>
    <mergeCell ref="I93:J93"/>
    <mergeCell ref="A94:H94"/>
    <mergeCell ref="I94:J94"/>
    <mergeCell ref="A99:J99"/>
    <mergeCell ref="B100:H100"/>
    <mergeCell ref="I100:J100"/>
    <mergeCell ref="A107:H107"/>
    <mergeCell ref="I107:J107"/>
    <mergeCell ref="A108:J108"/>
    <mergeCell ref="A109:H109"/>
    <mergeCell ref="I109:J109"/>
    <mergeCell ref="A110:J110"/>
    <mergeCell ref="B104:H104"/>
    <mergeCell ref="I104:J104"/>
    <mergeCell ref="B105:H105"/>
    <mergeCell ref="I105:J105"/>
    <mergeCell ref="B106:H106"/>
    <mergeCell ref="I106:J106"/>
    <mergeCell ref="B114:J114"/>
    <mergeCell ref="B115:J115"/>
    <mergeCell ref="A116:A117"/>
    <mergeCell ref="B116:G116"/>
    <mergeCell ref="I116:J116"/>
    <mergeCell ref="B117:G117"/>
    <mergeCell ref="I117:J117"/>
    <mergeCell ref="B111:G111"/>
    <mergeCell ref="I111:J111"/>
    <mergeCell ref="B112:G112"/>
    <mergeCell ref="I112:J112"/>
    <mergeCell ref="B113:G113"/>
    <mergeCell ref="I113:J113"/>
    <mergeCell ref="A122:H122"/>
    <mergeCell ref="I122:J122"/>
    <mergeCell ref="A123:J123"/>
    <mergeCell ref="A124:J124"/>
    <mergeCell ref="A125:J125"/>
    <mergeCell ref="A126:J126"/>
    <mergeCell ref="B118:J118"/>
    <mergeCell ref="B119:G119"/>
    <mergeCell ref="I119:J119"/>
    <mergeCell ref="B120:J120"/>
    <mergeCell ref="B121:G121"/>
    <mergeCell ref="I121:J121"/>
    <mergeCell ref="B131:H131"/>
    <mergeCell ref="I131:J131"/>
    <mergeCell ref="B132:H132"/>
    <mergeCell ref="I132:J132"/>
    <mergeCell ref="B133:H133"/>
    <mergeCell ref="I133:J133"/>
    <mergeCell ref="A127:J127"/>
    <mergeCell ref="B128:H128"/>
    <mergeCell ref="I128:J128"/>
    <mergeCell ref="B129:H129"/>
    <mergeCell ref="I129:J129"/>
    <mergeCell ref="B130:H130"/>
    <mergeCell ref="I130:J130"/>
    <mergeCell ref="B137:H137"/>
    <mergeCell ref="I137:J137"/>
    <mergeCell ref="B138:H138"/>
    <mergeCell ref="I138:J138"/>
    <mergeCell ref="B134:H134"/>
    <mergeCell ref="I134:J134"/>
    <mergeCell ref="B135:H135"/>
    <mergeCell ref="I135:J135"/>
    <mergeCell ref="B136:H136"/>
    <mergeCell ref="I136:J136"/>
  </mergeCells>
  <pageMargins left="0.51180555555555496" right="0.51180555555555496" top="0.78749999999999998" bottom="0.78749999999999998" header="0.51180555555555496" footer="0.51180555555555496"/>
  <pageSetup paperSize="9" firstPageNumber="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8"/>
  <sheetViews>
    <sheetView view="pageBreakPreview" zoomScale="110" zoomScaleNormal="100" zoomScaleSheetLayoutView="110" workbookViewId="0">
      <selection activeCell="A19" sqref="A19"/>
    </sheetView>
  </sheetViews>
  <sheetFormatPr defaultRowHeight="15" x14ac:dyDescent="0.25"/>
  <cols>
    <col min="11" max="11" width="9.140625" style="1" customWidth="1"/>
    <col min="12" max="12" width="9.140625" style="1"/>
    <col min="13" max="13" width="9.140625" style="1" customWidth="1"/>
    <col min="14" max="20" width="9.140625" style="1"/>
  </cols>
  <sheetData>
    <row r="1" spans="1:20" x14ac:dyDescent="0.25">
      <c r="A1" s="153" t="s">
        <v>166</v>
      </c>
      <c r="B1" s="153"/>
      <c r="C1" s="153"/>
      <c r="D1" s="153"/>
      <c r="E1" s="153"/>
      <c r="F1" s="153"/>
      <c r="G1" s="153"/>
      <c r="H1" s="153"/>
      <c r="I1" s="153"/>
      <c r="J1" s="153"/>
      <c r="K1" s="152" t="s">
        <v>1</v>
      </c>
      <c r="L1" s="152"/>
      <c r="M1" s="152"/>
      <c r="N1" s="152"/>
      <c r="O1" s="152"/>
      <c r="P1" s="152"/>
      <c r="Q1" s="152"/>
      <c r="R1" s="152"/>
      <c r="S1" s="152"/>
      <c r="T1" s="152"/>
    </row>
    <row r="2" spans="1:20" x14ac:dyDescent="0.25">
      <c r="A2" s="153" t="s">
        <v>0</v>
      </c>
      <c r="B2" s="153"/>
      <c r="C2" s="153"/>
      <c r="D2" s="153"/>
      <c r="E2" s="153"/>
      <c r="F2" s="153"/>
      <c r="G2" s="153"/>
      <c r="H2" s="153"/>
      <c r="I2" s="153"/>
      <c r="J2" s="153"/>
    </row>
    <row r="3" spans="1:20" x14ac:dyDescent="0.25">
      <c r="A3" s="201" t="s">
        <v>2</v>
      </c>
      <c r="B3" s="201"/>
      <c r="C3" s="202" t="s">
        <v>150</v>
      </c>
      <c r="D3" s="202"/>
      <c r="E3" s="202"/>
      <c r="F3" s="202"/>
      <c r="G3" s="202"/>
      <c r="H3" s="202"/>
      <c r="I3" s="202"/>
      <c r="J3" s="202"/>
    </row>
    <row r="4" spans="1:20" x14ac:dyDescent="0.25">
      <c r="A4" s="201" t="s">
        <v>3</v>
      </c>
      <c r="B4" s="201"/>
      <c r="C4" s="203"/>
      <c r="D4" s="203"/>
      <c r="E4" s="203"/>
      <c r="F4" s="203"/>
      <c r="G4" s="203"/>
      <c r="H4" s="203"/>
      <c r="I4" s="203"/>
      <c r="J4" s="203"/>
    </row>
    <row r="5" spans="1:20" x14ac:dyDescent="0.25">
      <c r="A5" s="201" t="s">
        <v>4</v>
      </c>
      <c r="B5" s="201"/>
      <c r="C5" s="202"/>
      <c r="D5" s="202"/>
      <c r="E5" s="202"/>
      <c r="F5" s="202"/>
      <c r="G5" s="202"/>
      <c r="H5" s="202"/>
      <c r="I5" s="202"/>
      <c r="J5" s="202"/>
    </row>
    <row r="6" spans="1:20" x14ac:dyDescent="0.25">
      <c r="A6" s="62" t="s">
        <v>6</v>
      </c>
      <c r="B6" s="62"/>
      <c r="C6" s="62"/>
      <c r="D6" s="62"/>
      <c r="E6" s="62"/>
      <c r="F6" s="62"/>
      <c r="G6" s="62"/>
      <c r="H6" s="62"/>
      <c r="I6" s="62"/>
      <c r="J6" s="62"/>
    </row>
    <row r="7" spans="1:20" x14ac:dyDescent="0.25">
      <c r="A7" s="21" t="s">
        <v>7</v>
      </c>
      <c r="B7" s="68" t="s">
        <v>8</v>
      </c>
      <c r="C7" s="68"/>
      <c r="D7" s="68"/>
      <c r="E7" s="68"/>
      <c r="F7" s="68"/>
      <c r="G7" s="68"/>
      <c r="H7" s="68"/>
      <c r="I7" s="196">
        <v>42649</v>
      </c>
      <c r="J7" s="196"/>
    </row>
    <row r="8" spans="1:20" x14ac:dyDescent="0.25">
      <c r="A8" s="21" t="s">
        <v>9</v>
      </c>
      <c r="B8" s="68" t="s">
        <v>10</v>
      </c>
      <c r="C8" s="68"/>
      <c r="D8" s="68"/>
      <c r="E8" s="68"/>
      <c r="F8" s="68"/>
      <c r="G8" s="68"/>
      <c r="H8" s="68"/>
      <c r="I8" s="150" t="s">
        <v>11</v>
      </c>
      <c r="J8" s="150"/>
    </row>
    <row r="9" spans="1:20" x14ac:dyDescent="0.25">
      <c r="A9" s="21" t="s">
        <v>12</v>
      </c>
      <c r="B9" s="68" t="s">
        <v>13</v>
      </c>
      <c r="C9" s="68"/>
      <c r="D9" s="68"/>
      <c r="E9" s="68"/>
      <c r="F9" s="68"/>
      <c r="G9" s="68"/>
      <c r="H9" s="68"/>
      <c r="I9" s="150" t="s">
        <v>14</v>
      </c>
      <c r="J9" s="150"/>
    </row>
    <row r="10" spans="1:20" x14ac:dyDescent="0.25">
      <c r="A10" s="21" t="s">
        <v>15</v>
      </c>
      <c r="B10" s="68" t="s">
        <v>16</v>
      </c>
      <c r="C10" s="68"/>
      <c r="D10" s="68"/>
      <c r="E10" s="68"/>
      <c r="F10" s="68"/>
      <c r="G10" s="68"/>
      <c r="H10" s="68"/>
      <c r="I10" s="150">
        <v>12</v>
      </c>
      <c r="J10" s="150"/>
    </row>
    <row r="11" spans="1:20" x14ac:dyDescent="0.25">
      <c r="A11" s="62" t="s">
        <v>17</v>
      </c>
      <c r="B11" s="62"/>
      <c r="C11" s="62"/>
      <c r="D11" s="62"/>
      <c r="E11" s="62"/>
      <c r="F11" s="62"/>
      <c r="G11" s="62"/>
      <c r="H11" s="62"/>
      <c r="I11" s="62"/>
      <c r="J11" s="62"/>
    </row>
    <row r="12" spans="1:20" x14ac:dyDescent="0.25">
      <c r="A12" s="200" t="s">
        <v>18</v>
      </c>
      <c r="B12" s="200"/>
      <c r="C12" s="200"/>
      <c r="D12" s="200" t="s">
        <v>19</v>
      </c>
      <c r="E12" s="200"/>
      <c r="F12" s="200"/>
      <c r="G12" s="200"/>
      <c r="H12" s="200" t="s">
        <v>20</v>
      </c>
      <c r="I12" s="200"/>
      <c r="J12" s="200"/>
    </row>
    <row r="13" spans="1:20" x14ac:dyDescent="0.25">
      <c r="A13" s="150" t="s">
        <v>216</v>
      </c>
      <c r="B13" s="150"/>
      <c r="C13" s="150"/>
      <c r="D13" s="150" t="s">
        <v>167</v>
      </c>
      <c r="E13" s="150"/>
      <c r="F13" s="150"/>
      <c r="G13" s="150"/>
      <c r="H13" s="150">
        <f>'BC e Índices'!S4</f>
        <v>2</v>
      </c>
      <c r="I13" s="150"/>
      <c r="J13" s="150"/>
    </row>
    <row r="14" spans="1:20" x14ac:dyDescent="0.25">
      <c r="A14" s="62" t="s">
        <v>22</v>
      </c>
      <c r="B14" s="62"/>
      <c r="C14" s="62"/>
      <c r="D14" s="62"/>
      <c r="E14" s="62"/>
      <c r="F14" s="62"/>
      <c r="G14" s="62"/>
      <c r="H14" s="62"/>
      <c r="I14" s="62"/>
      <c r="J14" s="62"/>
    </row>
    <row r="15" spans="1:20" x14ac:dyDescent="0.25">
      <c r="A15" s="65" t="s">
        <v>23</v>
      </c>
      <c r="B15" s="65"/>
      <c r="C15" s="65"/>
      <c r="D15" s="65"/>
      <c r="E15" s="65"/>
      <c r="F15" s="65"/>
      <c r="G15" s="65"/>
      <c r="H15" s="65"/>
      <c r="I15" s="65"/>
      <c r="J15" s="65"/>
    </row>
    <row r="16" spans="1:20" x14ac:dyDescent="0.25">
      <c r="A16" s="65" t="s">
        <v>24</v>
      </c>
      <c r="B16" s="65"/>
      <c r="C16" s="65"/>
      <c r="D16" s="65"/>
      <c r="E16" s="65"/>
      <c r="F16" s="65"/>
      <c r="G16" s="65"/>
      <c r="H16" s="65"/>
      <c r="I16" s="65"/>
      <c r="J16" s="65"/>
    </row>
    <row r="17" spans="1:20" x14ac:dyDescent="0.25">
      <c r="A17" s="19">
        <v>1</v>
      </c>
      <c r="B17" s="65" t="s">
        <v>25</v>
      </c>
      <c r="C17" s="65"/>
      <c r="D17" s="65"/>
      <c r="E17" s="65"/>
      <c r="F17" s="65"/>
      <c r="G17" s="65"/>
      <c r="H17" s="65"/>
      <c r="I17" s="197" t="s">
        <v>21</v>
      </c>
      <c r="J17" s="197"/>
    </row>
    <row r="18" spans="1:20" x14ac:dyDescent="0.25">
      <c r="A18" s="21">
        <v>2</v>
      </c>
      <c r="B18" s="68" t="s">
        <v>26</v>
      </c>
      <c r="C18" s="68"/>
      <c r="D18" s="68"/>
      <c r="E18" s="68"/>
      <c r="F18" s="68"/>
      <c r="G18" s="68"/>
      <c r="H18" s="68"/>
      <c r="I18" s="69">
        <f>'BC e Índices'!S6</f>
        <v>948</v>
      </c>
      <c r="J18" s="69"/>
    </row>
    <row r="19" spans="1:20" ht="30.75" customHeight="1" x14ac:dyDescent="0.25">
      <c r="A19" s="3">
        <v>3</v>
      </c>
      <c r="B19" s="198" t="s">
        <v>27</v>
      </c>
      <c r="C19" s="198"/>
      <c r="D19" s="198"/>
      <c r="E19" s="198"/>
      <c r="F19" s="198"/>
      <c r="G19" s="198"/>
      <c r="H19" s="198"/>
      <c r="I19" s="199" t="s">
        <v>216</v>
      </c>
      <c r="J19" s="199"/>
    </row>
    <row r="20" spans="1:20" x14ac:dyDescent="0.25">
      <c r="A20" s="21">
        <v>4</v>
      </c>
      <c r="B20" s="68" t="s">
        <v>28</v>
      </c>
      <c r="C20" s="68"/>
      <c r="D20" s="68"/>
      <c r="E20" s="68"/>
      <c r="F20" s="68"/>
      <c r="G20" s="68"/>
      <c r="H20" s="68"/>
      <c r="I20" s="196">
        <v>42736</v>
      </c>
      <c r="J20" s="196"/>
    </row>
    <row r="21" spans="1:20" x14ac:dyDescent="0.25">
      <c r="A21" s="62" t="s">
        <v>29</v>
      </c>
      <c r="B21" s="62"/>
      <c r="C21" s="62"/>
      <c r="D21" s="62"/>
      <c r="E21" s="62"/>
      <c r="F21" s="62"/>
      <c r="G21" s="62"/>
      <c r="H21" s="62"/>
      <c r="I21" s="62"/>
      <c r="J21" s="62"/>
    </row>
    <row r="22" spans="1:20" x14ac:dyDescent="0.25">
      <c r="A22" s="19">
        <v>1</v>
      </c>
      <c r="B22" s="65" t="s">
        <v>30</v>
      </c>
      <c r="C22" s="65"/>
      <c r="D22" s="65"/>
      <c r="E22" s="65"/>
      <c r="F22" s="65"/>
      <c r="G22" s="65"/>
      <c r="H22" s="19" t="s">
        <v>31</v>
      </c>
      <c r="I22" s="109" t="s">
        <v>32</v>
      </c>
      <c r="J22" s="109"/>
    </row>
    <row r="23" spans="1:20" x14ac:dyDescent="0.25">
      <c r="A23" s="21" t="s">
        <v>7</v>
      </c>
      <c r="B23" s="73" t="s">
        <v>33</v>
      </c>
      <c r="C23" s="74"/>
      <c r="D23" s="74"/>
      <c r="E23" s="74"/>
      <c r="F23" s="74"/>
      <c r="G23" s="74"/>
      <c r="H23" s="75"/>
      <c r="I23" s="112">
        <f>I18</f>
        <v>948</v>
      </c>
      <c r="J23" s="112"/>
      <c r="K23" s="17"/>
    </row>
    <row r="24" spans="1:20" x14ac:dyDescent="0.25">
      <c r="A24" s="21" t="s">
        <v>9</v>
      </c>
      <c r="B24" s="68" t="s">
        <v>151</v>
      </c>
      <c r="C24" s="68"/>
      <c r="D24" s="68"/>
      <c r="E24" s="68"/>
      <c r="F24" s="68"/>
      <c r="G24" s="68"/>
      <c r="H24" s="4">
        <v>0</v>
      </c>
      <c r="I24" s="151">
        <f t="shared" ref="I24:I30" si="0">$I$23*H24</f>
        <v>0</v>
      </c>
      <c r="J24" s="151"/>
    </row>
    <row r="25" spans="1:20" x14ac:dyDescent="0.25">
      <c r="A25" s="21" t="s">
        <v>12</v>
      </c>
      <c r="B25" s="68" t="s">
        <v>152</v>
      </c>
      <c r="C25" s="68"/>
      <c r="D25" s="68"/>
      <c r="E25" s="68"/>
      <c r="F25" s="68"/>
      <c r="G25" s="68"/>
      <c r="H25" s="4">
        <v>0</v>
      </c>
      <c r="I25" s="151">
        <f t="shared" si="0"/>
        <v>0</v>
      </c>
      <c r="J25" s="151"/>
    </row>
    <row r="26" spans="1:20" x14ac:dyDescent="0.25">
      <c r="A26" s="21" t="s">
        <v>15</v>
      </c>
      <c r="B26" s="68" t="s">
        <v>34</v>
      </c>
      <c r="C26" s="68"/>
      <c r="D26" s="68"/>
      <c r="E26" s="68"/>
      <c r="F26" s="68"/>
      <c r="G26" s="68"/>
      <c r="H26" s="4">
        <v>0</v>
      </c>
      <c r="I26" s="151">
        <f t="shared" si="0"/>
        <v>0</v>
      </c>
      <c r="J26" s="151"/>
    </row>
    <row r="27" spans="1:20" x14ac:dyDescent="0.25">
      <c r="A27" s="21" t="s">
        <v>35</v>
      </c>
      <c r="B27" s="68" t="s">
        <v>36</v>
      </c>
      <c r="C27" s="68"/>
      <c r="D27" s="68"/>
      <c r="E27" s="68"/>
      <c r="F27" s="68"/>
      <c r="G27" s="68"/>
      <c r="H27" s="4">
        <v>0</v>
      </c>
      <c r="I27" s="151">
        <f t="shared" si="0"/>
        <v>0</v>
      </c>
      <c r="J27" s="151"/>
    </row>
    <row r="28" spans="1:20" x14ac:dyDescent="0.25">
      <c r="A28" s="21" t="s">
        <v>37</v>
      </c>
      <c r="B28" s="68" t="s">
        <v>38</v>
      </c>
      <c r="C28" s="68"/>
      <c r="D28" s="68"/>
      <c r="E28" s="68"/>
      <c r="F28" s="68"/>
      <c r="G28" s="68"/>
      <c r="H28" s="4">
        <v>0</v>
      </c>
      <c r="I28" s="151">
        <f t="shared" si="0"/>
        <v>0</v>
      </c>
      <c r="J28" s="151"/>
    </row>
    <row r="29" spans="1:20" x14ac:dyDescent="0.25">
      <c r="A29" s="21" t="s">
        <v>39</v>
      </c>
      <c r="B29" s="68" t="s">
        <v>40</v>
      </c>
      <c r="C29" s="68"/>
      <c r="D29" s="68"/>
      <c r="E29" s="68"/>
      <c r="F29" s="68"/>
      <c r="G29" s="68"/>
      <c r="H29" s="4">
        <v>0</v>
      </c>
      <c r="I29" s="151">
        <f t="shared" si="0"/>
        <v>0</v>
      </c>
      <c r="J29" s="151"/>
    </row>
    <row r="30" spans="1:20" x14ac:dyDescent="0.25">
      <c r="A30" s="21" t="s">
        <v>41</v>
      </c>
      <c r="B30" s="68" t="s">
        <v>42</v>
      </c>
      <c r="C30" s="68"/>
      <c r="D30" s="68"/>
      <c r="E30" s="68"/>
      <c r="F30" s="68"/>
      <c r="G30" s="68"/>
      <c r="H30" s="4">
        <v>0</v>
      </c>
      <c r="I30" s="151">
        <f t="shared" si="0"/>
        <v>0</v>
      </c>
      <c r="J30" s="151"/>
    </row>
    <row r="31" spans="1:20" x14ac:dyDescent="0.25">
      <c r="A31" s="104" t="s">
        <v>43</v>
      </c>
      <c r="B31" s="104"/>
      <c r="C31" s="104"/>
      <c r="D31" s="104"/>
      <c r="E31" s="104"/>
      <c r="F31" s="104"/>
      <c r="G31" s="104"/>
      <c r="H31" s="104"/>
      <c r="I31" s="110">
        <f>SUM(I23:J30)</f>
        <v>948</v>
      </c>
      <c r="J31" s="110"/>
    </row>
    <row r="32" spans="1:20" x14ac:dyDescent="0.25">
      <c r="A32" s="62" t="s">
        <v>44</v>
      </c>
      <c r="B32" s="62"/>
      <c r="C32" s="62"/>
      <c r="D32" s="62"/>
      <c r="E32" s="62"/>
      <c r="F32" s="62"/>
      <c r="G32" s="62"/>
      <c r="H32" s="62"/>
      <c r="I32" s="62"/>
      <c r="J32" s="62"/>
      <c r="K32" s="152" t="s">
        <v>45</v>
      </c>
      <c r="L32" s="152"/>
      <c r="M32" s="152"/>
      <c r="N32" s="152"/>
      <c r="O32" s="152"/>
      <c r="P32" s="152"/>
      <c r="Q32" s="152"/>
      <c r="R32" s="152"/>
      <c r="S32" s="152"/>
      <c r="T32" s="152"/>
    </row>
    <row r="33" spans="1:20" x14ac:dyDescent="0.25">
      <c r="A33" s="19">
        <v>2</v>
      </c>
      <c r="B33" s="66" t="s">
        <v>46</v>
      </c>
      <c r="C33" s="67"/>
      <c r="D33" s="67"/>
      <c r="E33" s="67"/>
      <c r="F33" s="67"/>
      <c r="G33" s="67"/>
      <c r="H33" s="106"/>
      <c r="I33" s="109" t="s">
        <v>32</v>
      </c>
      <c r="J33" s="109"/>
      <c r="K33" s="152" t="s">
        <v>47</v>
      </c>
      <c r="L33" s="152"/>
      <c r="M33" s="152" t="s">
        <v>48</v>
      </c>
      <c r="N33" s="152"/>
      <c r="O33" s="152" t="s">
        <v>49</v>
      </c>
      <c r="P33" s="152"/>
      <c r="Q33" s="152" t="s">
        <v>50</v>
      </c>
      <c r="R33" s="152"/>
      <c r="S33" s="152" t="s">
        <v>51</v>
      </c>
      <c r="T33" s="152"/>
    </row>
    <row r="34" spans="1:20" x14ac:dyDescent="0.25">
      <c r="A34" s="21" t="s">
        <v>7</v>
      </c>
      <c r="B34" s="73" t="s">
        <v>52</v>
      </c>
      <c r="C34" s="74"/>
      <c r="D34" s="74"/>
      <c r="E34" s="74"/>
      <c r="F34" s="74"/>
      <c r="G34" s="74"/>
      <c r="H34" s="75"/>
      <c r="I34" s="112">
        <f>IF(S34&lt;0,0,S34)</f>
        <v>98.52</v>
      </c>
      <c r="J34" s="112"/>
      <c r="K34" s="69">
        <f>'BC e Índices'!S8</f>
        <v>3.7</v>
      </c>
      <c r="L34" s="69"/>
      <c r="M34" s="150">
        <v>2</v>
      </c>
      <c r="N34" s="150"/>
      <c r="O34" s="150">
        <v>21</v>
      </c>
      <c r="P34" s="150"/>
      <c r="Q34" s="149">
        <f>I23*0.06</f>
        <v>56.879999999999995</v>
      </c>
      <c r="R34" s="149"/>
      <c r="S34" s="149">
        <f>ROUND(((O34*M34*K34)-Q34),2)</f>
        <v>98.52</v>
      </c>
      <c r="T34" s="149"/>
    </row>
    <row r="35" spans="1:20" x14ac:dyDescent="0.25">
      <c r="A35" s="21" t="s">
        <v>9</v>
      </c>
      <c r="B35" s="68" t="s">
        <v>53</v>
      </c>
      <c r="C35" s="68"/>
      <c r="D35" s="68"/>
      <c r="E35" s="68"/>
      <c r="F35" s="68"/>
      <c r="G35" s="68"/>
      <c r="H35" s="68"/>
      <c r="I35" s="151">
        <f>S37</f>
        <v>249.48</v>
      </c>
      <c r="J35" s="151"/>
      <c r="K35" s="152" t="s">
        <v>54</v>
      </c>
      <c r="L35" s="152"/>
      <c r="M35" s="152"/>
      <c r="N35" s="152"/>
      <c r="O35" s="152"/>
      <c r="P35" s="152"/>
      <c r="Q35" s="152"/>
      <c r="R35" s="152"/>
      <c r="S35" s="152"/>
      <c r="T35" s="152"/>
    </row>
    <row r="36" spans="1:20" x14ac:dyDescent="0.25">
      <c r="A36" s="21" t="s">
        <v>12</v>
      </c>
      <c r="B36" s="68" t="s">
        <v>55</v>
      </c>
      <c r="C36" s="68"/>
      <c r="D36" s="68"/>
      <c r="E36" s="68"/>
      <c r="F36" s="68"/>
      <c r="G36" s="68"/>
      <c r="H36" s="68"/>
      <c r="I36" s="69">
        <f>'BC e Índices'!S10</f>
        <v>0</v>
      </c>
      <c r="J36" s="69"/>
      <c r="K36" s="152" t="s">
        <v>47</v>
      </c>
      <c r="L36" s="152"/>
      <c r="M36" s="152" t="s">
        <v>49</v>
      </c>
      <c r="N36" s="152"/>
      <c r="O36" s="152" t="s">
        <v>50</v>
      </c>
      <c r="P36" s="152"/>
      <c r="Q36" s="152" t="s">
        <v>56</v>
      </c>
      <c r="R36" s="152"/>
      <c r="S36" s="152" t="s">
        <v>57</v>
      </c>
      <c r="T36" s="152"/>
    </row>
    <row r="37" spans="1:20" x14ac:dyDescent="0.25">
      <c r="A37" s="21" t="s">
        <v>15</v>
      </c>
      <c r="B37" s="68" t="s">
        <v>58</v>
      </c>
      <c r="C37" s="68"/>
      <c r="D37" s="68"/>
      <c r="E37" s="68"/>
      <c r="F37" s="68"/>
      <c r="G37" s="68"/>
      <c r="H37" s="68"/>
      <c r="I37" s="69">
        <f>'BC e Índices'!S11</f>
        <v>0</v>
      </c>
      <c r="J37" s="69"/>
      <c r="K37" s="69">
        <f>'BC e Índices'!S9</f>
        <v>12</v>
      </c>
      <c r="L37" s="69"/>
      <c r="M37" s="150">
        <v>21</v>
      </c>
      <c r="N37" s="150"/>
      <c r="O37" s="195">
        <v>0.01</v>
      </c>
      <c r="P37" s="195"/>
      <c r="Q37" s="149">
        <f>M37*K37</f>
        <v>252</v>
      </c>
      <c r="R37" s="149"/>
      <c r="S37" s="149">
        <f>ROUND(Q37-(Q37*O37),2)</f>
        <v>249.48</v>
      </c>
      <c r="T37" s="149"/>
    </row>
    <row r="38" spans="1:20" x14ac:dyDescent="0.25">
      <c r="A38" s="21" t="s">
        <v>35</v>
      </c>
      <c r="B38" s="68" t="s">
        <v>59</v>
      </c>
      <c r="C38" s="68"/>
      <c r="D38" s="68"/>
      <c r="E38" s="68"/>
      <c r="F38" s="68"/>
      <c r="G38" s="68"/>
      <c r="H38" s="68"/>
      <c r="I38" s="69">
        <f>'BC e Índices'!S12</f>
        <v>1.1200000000000001</v>
      </c>
      <c r="J38" s="69"/>
    </row>
    <row r="39" spans="1:20" x14ac:dyDescent="0.25">
      <c r="A39" s="21" t="s">
        <v>37</v>
      </c>
      <c r="B39" s="68" t="s">
        <v>42</v>
      </c>
      <c r="C39" s="68"/>
      <c r="D39" s="68"/>
      <c r="E39" s="68"/>
      <c r="F39" s="68"/>
      <c r="G39" s="68"/>
      <c r="H39" s="68"/>
      <c r="I39" s="69">
        <f>'BC e Índices'!S13</f>
        <v>0</v>
      </c>
      <c r="J39" s="69"/>
    </row>
    <row r="40" spans="1:20" x14ac:dyDescent="0.25">
      <c r="A40" s="104" t="s">
        <v>60</v>
      </c>
      <c r="B40" s="104"/>
      <c r="C40" s="104"/>
      <c r="D40" s="104"/>
      <c r="E40" s="104"/>
      <c r="F40" s="104"/>
      <c r="G40" s="104"/>
      <c r="H40" s="104"/>
      <c r="I40" s="110">
        <f>SUM(I34:J39)</f>
        <v>349.12</v>
      </c>
      <c r="J40" s="110"/>
    </row>
    <row r="41" spans="1:20" x14ac:dyDescent="0.25">
      <c r="A41" s="62" t="s">
        <v>61</v>
      </c>
      <c r="B41" s="62"/>
      <c r="C41" s="62"/>
      <c r="D41" s="62"/>
      <c r="E41" s="62"/>
      <c r="F41" s="62"/>
      <c r="G41" s="62"/>
      <c r="H41" s="62"/>
      <c r="I41" s="62"/>
      <c r="J41" s="62"/>
    </row>
    <row r="42" spans="1:20" x14ac:dyDescent="0.25">
      <c r="A42" s="19">
        <v>3</v>
      </c>
      <c r="B42" s="65" t="s">
        <v>62</v>
      </c>
      <c r="C42" s="65"/>
      <c r="D42" s="65"/>
      <c r="E42" s="65"/>
      <c r="F42" s="65"/>
      <c r="G42" s="65"/>
      <c r="H42" s="65"/>
      <c r="I42" s="109" t="s">
        <v>32</v>
      </c>
      <c r="J42" s="109"/>
    </row>
    <row r="43" spans="1:20" x14ac:dyDescent="0.25">
      <c r="A43" s="21" t="s">
        <v>7</v>
      </c>
      <c r="B43" s="68" t="s">
        <v>63</v>
      </c>
      <c r="C43" s="68"/>
      <c r="D43" s="68"/>
      <c r="E43" s="68"/>
      <c r="F43" s="68"/>
      <c r="G43" s="68"/>
      <c r="H43" s="68"/>
      <c r="I43" s="69">
        <f>'BC e Índices'!S15</f>
        <v>60</v>
      </c>
      <c r="J43" s="69"/>
    </row>
    <row r="44" spans="1:20" x14ac:dyDescent="0.25">
      <c r="A44" s="21" t="s">
        <v>9</v>
      </c>
      <c r="B44" s="68" t="s">
        <v>64</v>
      </c>
      <c r="C44" s="68"/>
      <c r="D44" s="68"/>
      <c r="E44" s="68"/>
      <c r="F44" s="68"/>
      <c r="G44" s="68"/>
      <c r="H44" s="68"/>
      <c r="I44" s="69">
        <f>'BC e Índices'!S16</f>
        <v>0</v>
      </c>
      <c r="J44" s="69"/>
    </row>
    <row r="45" spans="1:20" x14ac:dyDescent="0.25">
      <c r="A45" s="21" t="s">
        <v>12</v>
      </c>
      <c r="B45" s="68" t="s">
        <v>65</v>
      </c>
      <c r="C45" s="68"/>
      <c r="D45" s="68"/>
      <c r="E45" s="68"/>
      <c r="F45" s="68"/>
      <c r="G45" s="68"/>
      <c r="H45" s="68"/>
      <c r="I45" s="69">
        <f>'BC e Índices'!S17</f>
        <v>0</v>
      </c>
      <c r="J45" s="69"/>
    </row>
    <row r="46" spans="1:20" x14ac:dyDescent="0.25">
      <c r="A46" s="21" t="s">
        <v>15</v>
      </c>
      <c r="B46" s="68" t="s">
        <v>66</v>
      </c>
      <c r="C46" s="68"/>
      <c r="D46" s="68"/>
      <c r="E46" s="68"/>
      <c r="F46" s="68"/>
      <c r="G46" s="68"/>
      <c r="H46" s="68"/>
      <c r="I46" s="69">
        <f>'BC e Índices'!S18</f>
        <v>100</v>
      </c>
      <c r="J46" s="69"/>
    </row>
    <row r="47" spans="1:20" x14ac:dyDescent="0.25">
      <c r="A47" s="104" t="s">
        <v>67</v>
      </c>
      <c r="B47" s="104"/>
      <c r="C47" s="104"/>
      <c r="D47" s="104"/>
      <c r="E47" s="104"/>
      <c r="F47" s="104"/>
      <c r="G47" s="104"/>
      <c r="H47" s="104"/>
      <c r="I47" s="110">
        <f>SUM(I43:J46)</f>
        <v>160</v>
      </c>
      <c r="J47" s="110"/>
    </row>
    <row r="50" spans="1:20" s="1" customFormat="1" x14ac:dyDescent="0.25">
      <c r="A50" s="62" t="s">
        <v>68</v>
      </c>
      <c r="B50" s="62"/>
      <c r="C50" s="62"/>
      <c r="D50" s="62"/>
      <c r="E50" s="62"/>
      <c r="F50" s="62"/>
      <c r="G50" s="62"/>
      <c r="H50" s="62"/>
      <c r="I50" s="62"/>
      <c r="J50" s="62"/>
    </row>
    <row r="51" spans="1:20" s="1" customFormat="1" x14ac:dyDescent="0.25">
      <c r="A51" s="62" t="s">
        <v>69</v>
      </c>
      <c r="B51" s="62"/>
      <c r="C51" s="62"/>
      <c r="D51" s="62"/>
      <c r="E51" s="62"/>
      <c r="F51" s="62"/>
      <c r="G51" s="62"/>
      <c r="H51" s="62"/>
      <c r="I51" s="62"/>
      <c r="J51" s="62"/>
      <c r="K51" s="145" t="s">
        <v>170</v>
      </c>
      <c r="L51" s="146"/>
      <c r="M51" s="146"/>
      <c r="N51" s="146"/>
      <c r="O51" s="146"/>
      <c r="P51" s="146"/>
      <c r="Q51" s="146"/>
      <c r="R51" s="146"/>
      <c r="S51" s="146"/>
      <c r="T51" s="146"/>
    </row>
    <row r="52" spans="1:20" s="1" customFormat="1" x14ac:dyDescent="0.25">
      <c r="A52" s="19" t="s">
        <v>70</v>
      </c>
      <c r="B52" s="65" t="s">
        <v>71</v>
      </c>
      <c r="C52" s="65"/>
      <c r="D52" s="65"/>
      <c r="E52" s="65"/>
      <c r="F52" s="65"/>
      <c r="G52" s="65"/>
      <c r="H52" s="19" t="s">
        <v>31</v>
      </c>
      <c r="I52" s="109" t="s">
        <v>32</v>
      </c>
      <c r="J52" s="109"/>
    </row>
    <row r="53" spans="1:20" s="1" customFormat="1" x14ac:dyDescent="0.25">
      <c r="A53" s="21" t="s">
        <v>7</v>
      </c>
      <c r="B53" s="68" t="s">
        <v>72</v>
      </c>
      <c r="C53" s="68"/>
      <c r="D53" s="68"/>
      <c r="E53" s="68"/>
      <c r="F53" s="68"/>
      <c r="G53" s="68"/>
      <c r="H53" s="5">
        <f>'BC e Índices'!S22</f>
        <v>0.2</v>
      </c>
      <c r="I53" s="112">
        <f t="shared" ref="I53:I60" si="1">ROUND(H53*$I$31,2)</f>
        <v>189.6</v>
      </c>
      <c r="J53" s="112"/>
      <c r="K53" s="147" t="s">
        <v>169</v>
      </c>
      <c r="L53" s="148"/>
      <c r="M53" s="148"/>
      <c r="N53" s="148"/>
      <c r="O53" s="148"/>
      <c r="P53" s="148"/>
      <c r="Q53" s="148"/>
      <c r="R53" s="148"/>
      <c r="S53" s="148"/>
      <c r="T53" s="148"/>
    </row>
    <row r="54" spans="1:20" s="1" customFormat="1" x14ac:dyDescent="0.25">
      <c r="A54" s="21" t="s">
        <v>9</v>
      </c>
      <c r="B54" s="68" t="s">
        <v>73</v>
      </c>
      <c r="C54" s="68"/>
      <c r="D54" s="68"/>
      <c r="E54" s="68"/>
      <c r="F54" s="68"/>
      <c r="G54" s="68"/>
      <c r="H54" s="5">
        <f>'BC e Índices'!S23</f>
        <v>1.4999999999999999E-2</v>
      </c>
      <c r="I54" s="112">
        <f t="shared" si="1"/>
        <v>14.22</v>
      </c>
      <c r="J54" s="112"/>
      <c r="K54" s="136" t="s">
        <v>172</v>
      </c>
      <c r="L54" s="137"/>
      <c r="M54" s="137"/>
      <c r="N54" s="137"/>
      <c r="O54" s="137"/>
      <c r="P54" s="137"/>
      <c r="Q54" s="137"/>
      <c r="R54" s="137"/>
      <c r="S54" s="137"/>
      <c r="T54" s="137"/>
    </row>
    <row r="55" spans="1:20" s="1" customFormat="1" x14ac:dyDescent="0.25">
      <c r="A55" s="21" t="s">
        <v>12</v>
      </c>
      <c r="B55" s="68" t="s">
        <v>74</v>
      </c>
      <c r="C55" s="68"/>
      <c r="D55" s="68"/>
      <c r="E55" s="68"/>
      <c r="F55" s="68"/>
      <c r="G55" s="68"/>
      <c r="H55" s="5">
        <f>'BC e Índices'!S24</f>
        <v>0.01</v>
      </c>
      <c r="I55" s="112">
        <f t="shared" si="1"/>
        <v>9.48</v>
      </c>
      <c r="J55" s="194"/>
      <c r="K55" s="136" t="s">
        <v>173</v>
      </c>
      <c r="L55" s="137"/>
      <c r="M55" s="137"/>
      <c r="N55" s="137"/>
      <c r="O55" s="137"/>
      <c r="P55" s="137"/>
      <c r="Q55" s="137"/>
      <c r="R55" s="137"/>
      <c r="S55" s="137"/>
      <c r="T55" s="137"/>
    </row>
    <row r="56" spans="1:20" s="1" customFormat="1" x14ac:dyDescent="0.25">
      <c r="A56" s="21" t="s">
        <v>15</v>
      </c>
      <c r="B56" s="68" t="s">
        <v>75</v>
      </c>
      <c r="C56" s="68"/>
      <c r="D56" s="68"/>
      <c r="E56" s="68"/>
      <c r="F56" s="68"/>
      <c r="G56" s="68"/>
      <c r="H56" s="5">
        <f>'BC e Índices'!S25</f>
        <v>2E-3</v>
      </c>
      <c r="I56" s="112">
        <f t="shared" si="1"/>
        <v>1.9</v>
      </c>
      <c r="J56" s="194"/>
      <c r="K56" s="136" t="s">
        <v>174</v>
      </c>
      <c r="L56" s="137"/>
      <c r="M56" s="137"/>
      <c r="N56" s="137"/>
      <c r="O56" s="137"/>
      <c r="P56" s="137"/>
      <c r="Q56" s="137"/>
      <c r="R56" s="137"/>
      <c r="S56" s="137"/>
      <c r="T56" s="137"/>
    </row>
    <row r="57" spans="1:20" s="1" customFormat="1" x14ac:dyDescent="0.25">
      <c r="A57" s="21" t="s">
        <v>35</v>
      </c>
      <c r="B57" s="68" t="s">
        <v>76</v>
      </c>
      <c r="C57" s="68"/>
      <c r="D57" s="68"/>
      <c r="E57" s="68"/>
      <c r="F57" s="68"/>
      <c r="G57" s="68"/>
      <c r="H57" s="5">
        <f>'BC e Índices'!S26</f>
        <v>2.5000000000000001E-2</v>
      </c>
      <c r="I57" s="112">
        <f t="shared" si="1"/>
        <v>23.7</v>
      </c>
      <c r="J57" s="194"/>
      <c r="K57" s="136" t="s">
        <v>175</v>
      </c>
      <c r="L57" s="137"/>
      <c r="M57" s="137"/>
      <c r="N57" s="137"/>
      <c r="O57" s="137"/>
      <c r="P57" s="137"/>
      <c r="Q57" s="137"/>
      <c r="R57" s="137"/>
      <c r="S57" s="137"/>
      <c r="T57" s="137"/>
    </row>
    <row r="58" spans="1:20" s="1" customFormat="1" x14ac:dyDescent="0.25">
      <c r="A58" s="21" t="s">
        <v>37</v>
      </c>
      <c r="B58" s="68" t="s">
        <v>77</v>
      </c>
      <c r="C58" s="68"/>
      <c r="D58" s="68"/>
      <c r="E58" s="68"/>
      <c r="F58" s="68"/>
      <c r="G58" s="68"/>
      <c r="H58" s="5">
        <f>'BC e Índices'!S27</f>
        <v>0.08</v>
      </c>
      <c r="I58" s="112">
        <f t="shared" si="1"/>
        <v>75.84</v>
      </c>
      <c r="J58" s="194"/>
      <c r="K58" s="136" t="s">
        <v>171</v>
      </c>
      <c r="L58" s="137"/>
      <c r="M58" s="137"/>
      <c r="N58" s="137"/>
      <c r="O58" s="137"/>
      <c r="P58" s="137"/>
      <c r="Q58" s="137"/>
      <c r="R58" s="137"/>
      <c r="S58" s="137"/>
      <c r="T58" s="137"/>
    </row>
    <row r="59" spans="1:20" s="1" customFormat="1" ht="17.25" x14ac:dyDescent="0.25">
      <c r="A59" s="21" t="s">
        <v>39</v>
      </c>
      <c r="B59" s="68" t="s">
        <v>178</v>
      </c>
      <c r="C59" s="68"/>
      <c r="D59" s="68"/>
      <c r="E59" s="68"/>
      <c r="F59" s="68"/>
      <c r="G59" s="68"/>
      <c r="H59" s="5">
        <f>'BC e Índices'!S28</f>
        <v>0.03</v>
      </c>
      <c r="I59" s="112">
        <f t="shared" si="1"/>
        <v>28.44</v>
      </c>
      <c r="J59" s="194"/>
      <c r="K59" s="136" t="s">
        <v>177</v>
      </c>
      <c r="L59" s="137"/>
      <c r="M59" s="137"/>
      <c r="N59" s="137"/>
      <c r="O59" s="137"/>
      <c r="P59" s="137"/>
      <c r="Q59" s="137"/>
      <c r="R59" s="137"/>
      <c r="S59" s="137"/>
      <c r="T59" s="137"/>
    </row>
    <row r="60" spans="1:20" s="1" customFormat="1" x14ac:dyDescent="0.25">
      <c r="A60" s="21" t="s">
        <v>41</v>
      </c>
      <c r="B60" s="68" t="s">
        <v>78</v>
      </c>
      <c r="C60" s="68"/>
      <c r="D60" s="68"/>
      <c r="E60" s="68"/>
      <c r="F60" s="68"/>
      <c r="G60" s="68"/>
      <c r="H60" s="5">
        <f>'BC e Índices'!S29</f>
        <v>6.0000000000000001E-3</v>
      </c>
      <c r="I60" s="112">
        <f t="shared" si="1"/>
        <v>5.69</v>
      </c>
      <c r="J60" s="194"/>
      <c r="K60" s="136" t="s">
        <v>176</v>
      </c>
      <c r="L60" s="137"/>
      <c r="M60" s="137"/>
      <c r="N60" s="137"/>
      <c r="O60" s="137"/>
      <c r="P60" s="137"/>
      <c r="Q60" s="137"/>
      <c r="R60" s="137"/>
      <c r="S60" s="137"/>
      <c r="T60" s="137"/>
    </row>
    <row r="61" spans="1:20" s="1" customFormat="1" x14ac:dyDescent="0.25">
      <c r="A61" s="104" t="s">
        <v>79</v>
      </c>
      <c r="B61" s="104"/>
      <c r="C61" s="104"/>
      <c r="D61" s="104"/>
      <c r="E61" s="104"/>
      <c r="F61" s="104"/>
      <c r="G61" s="104"/>
      <c r="H61" s="6">
        <f>SUM(H53:H60)</f>
        <v>0.3680000000000001</v>
      </c>
      <c r="I61" s="143">
        <f>SUM(I53:J60)</f>
        <v>348.87</v>
      </c>
      <c r="J61" s="144"/>
      <c r="K61" s="22"/>
      <c r="L61" s="22"/>
      <c r="M61" s="22"/>
      <c r="N61" s="22"/>
      <c r="O61" s="22"/>
      <c r="P61" s="22"/>
    </row>
    <row r="62" spans="1:20" s="24" customFormat="1" ht="26.25" customHeight="1" x14ac:dyDescent="0.25">
      <c r="A62" s="121" t="s">
        <v>179</v>
      </c>
      <c r="B62" s="122"/>
      <c r="C62" s="122"/>
      <c r="D62" s="122"/>
      <c r="E62" s="122"/>
      <c r="F62" s="122"/>
      <c r="G62" s="122"/>
      <c r="H62" s="122"/>
      <c r="I62" s="122"/>
      <c r="J62" s="122"/>
      <c r="K62" s="23"/>
      <c r="L62" s="23"/>
      <c r="M62" s="23"/>
      <c r="N62" s="23"/>
      <c r="O62" s="23"/>
      <c r="P62" s="23"/>
    </row>
    <row r="63" spans="1:20" s="1" customFormat="1" x14ac:dyDescent="0.25">
      <c r="A63" s="62" t="s">
        <v>189</v>
      </c>
      <c r="B63" s="62"/>
      <c r="C63" s="62"/>
      <c r="D63" s="62"/>
      <c r="E63" s="62"/>
      <c r="F63" s="62"/>
      <c r="G63" s="62"/>
      <c r="H63" s="62"/>
      <c r="I63" s="62"/>
      <c r="J63" s="62"/>
    </row>
    <row r="64" spans="1:20" s="1" customFormat="1" x14ac:dyDescent="0.25">
      <c r="A64" s="20" t="s">
        <v>80</v>
      </c>
      <c r="B64" s="138" t="s">
        <v>140</v>
      </c>
      <c r="C64" s="139"/>
      <c r="D64" s="139"/>
      <c r="E64" s="139"/>
      <c r="F64" s="139"/>
      <c r="G64" s="140"/>
      <c r="H64" s="20" t="s">
        <v>31</v>
      </c>
      <c r="I64" s="123" t="s">
        <v>32</v>
      </c>
      <c r="J64" s="123"/>
    </row>
    <row r="65" spans="1:20" x14ac:dyDescent="0.25">
      <c r="A65" s="12" t="s">
        <v>7</v>
      </c>
      <c r="B65" s="76" t="s">
        <v>81</v>
      </c>
      <c r="C65" s="77"/>
      <c r="D65" s="77"/>
      <c r="E65" s="77"/>
      <c r="F65" s="77"/>
      <c r="G65" s="78"/>
      <c r="H65" s="26">
        <f>'BC e Índices'!S32</f>
        <v>8.3299999999999999E-2</v>
      </c>
      <c r="I65" s="114">
        <f>ROUND(I31*H65,2)</f>
        <v>78.97</v>
      </c>
      <c r="J65" s="114"/>
      <c r="K65" s="141" t="s">
        <v>180</v>
      </c>
      <c r="L65" s="142"/>
      <c r="M65" s="142"/>
    </row>
    <row r="66" spans="1:20" x14ac:dyDescent="0.25">
      <c r="A66" s="12" t="s">
        <v>9</v>
      </c>
      <c r="B66" s="76" t="s">
        <v>141</v>
      </c>
      <c r="C66" s="77"/>
      <c r="D66" s="77"/>
      <c r="E66" s="77"/>
      <c r="F66" s="77"/>
      <c r="G66" s="78"/>
      <c r="H66" s="26">
        <f>'BC e Índices'!S33</f>
        <v>2.7799999999999998E-2</v>
      </c>
      <c r="I66" s="132">
        <f>ROUND(I31*H66,2)</f>
        <v>26.35</v>
      </c>
      <c r="J66" s="133"/>
      <c r="K66" s="134" t="s">
        <v>181</v>
      </c>
      <c r="L66" s="135"/>
      <c r="M66" s="135"/>
    </row>
    <row r="67" spans="1:20" x14ac:dyDescent="0.25">
      <c r="A67" s="12"/>
      <c r="B67" s="120" t="s">
        <v>82</v>
      </c>
      <c r="C67" s="120"/>
      <c r="D67" s="120"/>
      <c r="E67" s="120"/>
      <c r="F67" s="120"/>
      <c r="G67" s="120"/>
      <c r="H67" s="120"/>
      <c r="I67" s="118">
        <f>SUM(I65:J66)</f>
        <v>105.32</v>
      </c>
      <c r="J67" s="118"/>
      <c r="K67" s="136"/>
      <c r="L67" s="137"/>
    </row>
    <row r="68" spans="1:20" ht="15" customHeight="1" x14ac:dyDescent="0.25">
      <c r="A68" s="13" t="s">
        <v>12</v>
      </c>
      <c r="B68" s="128" t="s">
        <v>142</v>
      </c>
      <c r="C68" s="129"/>
      <c r="D68" s="129"/>
      <c r="E68" s="129"/>
      <c r="F68" s="129"/>
      <c r="G68" s="130"/>
      <c r="H68" s="25">
        <f>ROUND(I68/I31,4)</f>
        <v>4.0899999999999999E-2</v>
      </c>
      <c r="I68" s="131">
        <f>ROUND(H61*I67,2)</f>
        <v>38.76</v>
      </c>
      <c r="J68" s="131"/>
      <c r="K68" s="7"/>
    </row>
    <row r="69" spans="1:20" x14ac:dyDescent="0.25">
      <c r="A69" s="120" t="s">
        <v>83</v>
      </c>
      <c r="B69" s="120"/>
      <c r="C69" s="120"/>
      <c r="D69" s="120"/>
      <c r="E69" s="120"/>
      <c r="F69" s="120"/>
      <c r="G69" s="120"/>
      <c r="H69" s="120"/>
      <c r="I69" s="118">
        <f>I67+I68</f>
        <v>144.07999999999998</v>
      </c>
      <c r="J69" s="118"/>
    </row>
    <row r="70" spans="1:20" x14ac:dyDescent="0.25">
      <c r="A70" s="62" t="s">
        <v>143</v>
      </c>
      <c r="B70" s="62"/>
      <c r="C70" s="62"/>
      <c r="D70" s="62"/>
      <c r="E70" s="62"/>
      <c r="F70" s="62"/>
      <c r="G70" s="62"/>
      <c r="H70" s="62"/>
      <c r="I70" s="62"/>
      <c r="J70" s="62"/>
      <c r="K70" s="127" t="s">
        <v>190</v>
      </c>
      <c r="L70" s="127"/>
      <c r="M70" s="127"/>
      <c r="N70" s="127"/>
      <c r="O70" s="127"/>
      <c r="P70" s="127" t="s">
        <v>191</v>
      </c>
      <c r="Q70" s="127"/>
      <c r="R70" s="127"/>
      <c r="S70" s="127"/>
      <c r="T70" s="127"/>
    </row>
    <row r="71" spans="1:20" x14ac:dyDescent="0.25">
      <c r="A71" s="20" t="s">
        <v>84</v>
      </c>
      <c r="B71" s="63" t="s">
        <v>85</v>
      </c>
      <c r="C71" s="63"/>
      <c r="D71" s="63"/>
      <c r="E71" s="63"/>
      <c r="F71" s="63"/>
      <c r="G71" s="63"/>
      <c r="H71" s="20" t="s">
        <v>31</v>
      </c>
      <c r="I71" s="123" t="s">
        <v>32</v>
      </c>
      <c r="J71" s="123"/>
    </row>
    <row r="72" spans="1:20" x14ac:dyDescent="0.25">
      <c r="A72" s="12" t="s">
        <v>7</v>
      </c>
      <c r="B72" s="79" t="s">
        <v>85</v>
      </c>
      <c r="C72" s="79"/>
      <c r="D72" s="79"/>
      <c r="E72" s="79"/>
      <c r="F72" s="79"/>
      <c r="G72" s="79"/>
      <c r="H72" s="27">
        <f>'BC e Índices'!S36</f>
        <v>2.9999999999999997E-4</v>
      </c>
      <c r="I72" s="114">
        <f>ROUND(I31*H72,2)</f>
        <v>0.28000000000000003</v>
      </c>
      <c r="J72" s="114"/>
      <c r="K72" s="119" t="s">
        <v>192</v>
      </c>
      <c r="L72" s="119"/>
      <c r="M72" s="119"/>
      <c r="N72" s="119"/>
      <c r="O72" s="119"/>
      <c r="P72" s="119" t="s">
        <v>193</v>
      </c>
      <c r="Q72" s="119"/>
      <c r="R72" s="119"/>
      <c r="S72" s="119"/>
      <c r="T72" s="119"/>
    </row>
    <row r="73" spans="1:20" x14ac:dyDescent="0.25">
      <c r="A73" s="12" t="s">
        <v>9</v>
      </c>
      <c r="B73" s="76" t="s">
        <v>144</v>
      </c>
      <c r="C73" s="77"/>
      <c r="D73" s="77"/>
      <c r="E73" s="77"/>
      <c r="F73" s="77"/>
      <c r="G73" s="77"/>
      <c r="H73" s="14">
        <f>ROUND(H61*H72,4)</f>
        <v>1E-4</v>
      </c>
      <c r="I73" s="114">
        <f>ROUND(I31*H73,2)</f>
        <v>0.09</v>
      </c>
      <c r="J73" s="114"/>
    </row>
    <row r="74" spans="1:20" x14ac:dyDescent="0.25">
      <c r="A74" s="120" t="s">
        <v>86</v>
      </c>
      <c r="B74" s="120"/>
      <c r="C74" s="120"/>
      <c r="D74" s="120"/>
      <c r="E74" s="120"/>
      <c r="F74" s="120"/>
      <c r="G74" s="120"/>
      <c r="H74" s="120"/>
      <c r="I74" s="118">
        <f>SUM(I72:J73)</f>
        <v>0.37</v>
      </c>
      <c r="J74" s="118"/>
    </row>
    <row r="75" spans="1:20" x14ac:dyDescent="0.25">
      <c r="A75" s="62" t="s">
        <v>87</v>
      </c>
      <c r="B75" s="62"/>
      <c r="C75" s="62"/>
      <c r="D75" s="62"/>
      <c r="E75" s="62"/>
      <c r="F75" s="62"/>
      <c r="G75" s="62"/>
      <c r="H75" s="62"/>
      <c r="I75" s="62"/>
      <c r="J75" s="62"/>
      <c r="M75" s="8"/>
    </row>
    <row r="76" spans="1:20" x14ac:dyDescent="0.25">
      <c r="A76" s="20" t="s">
        <v>88</v>
      </c>
      <c r="B76" s="63" t="s">
        <v>89</v>
      </c>
      <c r="C76" s="63"/>
      <c r="D76" s="63"/>
      <c r="E76" s="63"/>
      <c r="F76" s="63"/>
      <c r="G76" s="63"/>
      <c r="H76" s="20" t="s">
        <v>31</v>
      </c>
      <c r="I76" s="123" t="s">
        <v>32</v>
      </c>
      <c r="J76" s="123"/>
    </row>
    <row r="77" spans="1:20" x14ac:dyDescent="0.25">
      <c r="A77" s="12" t="s">
        <v>7</v>
      </c>
      <c r="B77" s="79" t="s">
        <v>90</v>
      </c>
      <c r="C77" s="79"/>
      <c r="D77" s="79"/>
      <c r="E77" s="79"/>
      <c r="F77" s="79"/>
      <c r="G77" s="79"/>
      <c r="H77" s="28">
        <f>'BC e Índices'!S39</f>
        <v>4.5999999999999999E-3</v>
      </c>
      <c r="I77" s="114">
        <f t="shared" ref="I77:I82" si="2">ROUND($I$31*H77,2)</f>
        <v>4.3600000000000003</v>
      </c>
      <c r="J77" s="124"/>
      <c r="K77" s="119" t="s">
        <v>194</v>
      </c>
      <c r="L77" s="119"/>
      <c r="M77" s="119"/>
      <c r="N77" s="119"/>
      <c r="O77" s="119"/>
      <c r="P77" s="119" t="s">
        <v>195</v>
      </c>
      <c r="Q77" s="119"/>
      <c r="R77" s="119"/>
      <c r="S77" s="119"/>
      <c r="T77" s="119"/>
    </row>
    <row r="78" spans="1:20" x14ac:dyDescent="0.25">
      <c r="A78" s="12" t="s">
        <v>9</v>
      </c>
      <c r="B78" s="79" t="s">
        <v>91</v>
      </c>
      <c r="C78" s="79"/>
      <c r="D78" s="79"/>
      <c r="E78" s="79"/>
      <c r="F78" s="79"/>
      <c r="G78" s="79"/>
      <c r="H78" s="28">
        <f>'BC e Índices'!S40</f>
        <v>4.0000000000000002E-4</v>
      </c>
      <c r="I78" s="114">
        <f t="shared" si="2"/>
        <v>0.38</v>
      </c>
      <c r="J78" s="114"/>
      <c r="K78" s="119"/>
      <c r="L78" s="119"/>
      <c r="M78" s="119"/>
      <c r="N78" s="119"/>
      <c r="O78" s="119"/>
      <c r="P78" s="119" t="s">
        <v>196</v>
      </c>
      <c r="Q78" s="119"/>
      <c r="R78" s="119"/>
      <c r="S78" s="119"/>
      <c r="T78" s="119"/>
    </row>
    <row r="79" spans="1:20" x14ac:dyDescent="0.25">
      <c r="A79" s="12" t="s">
        <v>12</v>
      </c>
      <c r="B79" s="79" t="s">
        <v>92</v>
      </c>
      <c r="C79" s="79"/>
      <c r="D79" s="79"/>
      <c r="E79" s="79"/>
      <c r="F79" s="79"/>
      <c r="G79" s="79"/>
      <c r="H79" s="28">
        <f>'BC e Índices'!S41</f>
        <v>2.1499999999999998E-2</v>
      </c>
      <c r="I79" s="114">
        <f t="shared" si="2"/>
        <v>20.38</v>
      </c>
      <c r="J79" s="124"/>
      <c r="K79" s="119"/>
      <c r="L79" s="119"/>
      <c r="M79" s="119"/>
      <c r="N79" s="119"/>
      <c r="O79" s="119"/>
      <c r="P79" s="119" t="s">
        <v>197</v>
      </c>
      <c r="Q79" s="119"/>
      <c r="R79" s="119"/>
      <c r="S79" s="119"/>
      <c r="T79" s="119"/>
    </row>
    <row r="80" spans="1:20" ht="17.25" x14ac:dyDescent="0.25">
      <c r="A80" s="12" t="s">
        <v>15</v>
      </c>
      <c r="B80" s="79" t="s">
        <v>205</v>
      </c>
      <c r="C80" s="79"/>
      <c r="D80" s="79"/>
      <c r="E80" s="79"/>
      <c r="F80" s="79"/>
      <c r="G80" s="79"/>
      <c r="H80" s="28">
        <f>'BC e Índices'!S42</f>
        <v>1.9400000000000001E-2</v>
      </c>
      <c r="I80" s="114">
        <f t="shared" si="2"/>
        <v>18.39</v>
      </c>
      <c r="J80" s="114"/>
      <c r="K80" s="126" t="s">
        <v>198</v>
      </c>
      <c r="L80" s="126"/>
      <c r="M80" s="126"/>
      <c r="N80" s="126"/>
      <c r="O80" s="126"/>
      <c r="P80" s="126" t="s">
        <v>199</v>
      </c>
      <c r="Q80" s="126"/>
      <c r="R80" s="126"/>
      <c r="S80" s="126"/>
      <c r="T80" s="126"/>
    </row>
    <row r="81" spans="1:20" x14ac:dyDescent="0.25">
      <c r="A81" s="12" t="s">
        <v>35</v>
      </c>
      <c r="B81" s="76" t="s">
        <v>145</v>
      </c>
      <c r="C81" s="77"/>
      <c r="D81" s="77"/>
      <c r="E81" s="77"/>
      <c r="F81" s="77"/>
      <c r="G81" s="78"/>
      <c r="H81" s="14">
        <f>ROUND(H61*H80,4)</f>
        <v>7.1000000000000004E-3</v>
      </c>
      <c r="I81" s="114">
        <f t="shared" si="2"/>
        <v>6.73</v>
      </c>
      <c r="J81" s="114"/>
      <c r="K81" s="125"/>
      <c r="L81" s="125"/>
      <c r="M81" s="125"/>
      <c r="N81" s="125"/>
      <c r="O81" s="125"/>
      <c r="P81" s="125"/>
      <c r="Q81" s="125"/>
      <c r="R81" s="125"/>
      <c r="S81" s="125"/>
      <c r="T81" s="125"/>
    </row>
    <row r="82" spans="1:20" x14ac:dyDescent="0.25">
      <c r="A82" s="12" t="s">
        <v>37</v>
      </c>
      <c r="B82" s="79" t="s">
        <v>94</v>
      </c>
      <c r="C82" s="79"/>
      <c r="D82" s="79"/>
      <c r="E82" s="79"/>
      <c r="F82" s="79"/>
      <c r="G82" s="79"/>
      <c r="H82" s="28">
        <f>'BC e Índices'!S43</f>
        <v>2.1499999999999998E-2</v>
      </c>
      <c r="I82" s="114">
        <f t="shared" si="2"/>
        <v>20.38</v>
      </c>
      <c r="J82" s="114"/>
      <c r="K82" s="119"/>
      <c r="L82" s="119"/>
      <c r="M82" s="119"/>
      <c r="N82" s="119"/>
      <c r="O82" s="119"/>
      <c r="P82" s="119" t="s">
        <v>197</v>
      </c>
      <c r="Q82" s="119"/>
      <c r="R82" s="119"/>
      <c r="S82" s="119"/>
      <c r="T82" s="119"/>
    </row>
    <row r="83" spans="1:20" x14ac:dyDescent="0.25">
      <c r="A83" s="120" t="s">
        <v>95</v>
      </c>
      <c r="B83" s="120"/>
      <c r="C83" s="120"/>
      <c r="D83" s="120"/>
      <c r="E83" s="120"/>
      <c r="F83" s="120"/>
      <c r="G83" s="120"/>
      <c r="H83" s="120"/>
      <c r="I83" s="118">
        <f>SUM(I77:J82)</f>
        <v>70.61999999999999</v>
      </c>
      <c r="J83" s="118"/>
    </row>
    <row r="84" spans="1:20" x14ac:dyDescent="0.25">
      <c r="A84" s="121" t="s">
        <v>206</v>
      </c>
      <c r="B84" s="122"/>
      <c r="C84" s="122"/>
      <c r="D84" s="122"/>
      <c r="E84" s="122"/>
      <c r="F84" s="122"/>
      <c r="G84" s="122"/>
      <c r="H84" s="122"/>
      <c r="I84" s="122"/>
      <c r="J84" s="122"/>
    </row>
    <row r="85" spans="1:20" x14ac:dyDescent="0.25">
      <c r="A85" s="62" t="s">
        <v>96</v>
      </c>
      <c r="B85" s="62"/>
      <c r="C85" s="62"/>
      <c r="D85" s="62"/>
      <c r="E85" s="62"/>
      <c r="F85" s="62"/>
      <c r="G85" s="62"/>
      <c r="H85" s="62"/>
      <c r="I85" s="62"/>
      <c r="J85" s="62"/>
    </row>
    <row r="86" spans="1:20" x14ac:dyDescent="0.25">
      <c r="A86" s="20" t="s">
        <v>97</v>
      </c>
      <c r="B86" s="63" t="s">
        <v>98</v>
      </c>
      <c r="C86" s="63"/>
      <c r="D86" s="63"/>
      <c r="E86" s="63"/>
      <c r="F86" s="63"/>
      <c r="G86" s="63"/>
      <c r="H86" s="63"/>
      <c r="I86" s="123" t="s">
        <v>32</v>
      </c>
      <c r="J86" s="123"/>
    </row>
    <row r="87" spans="1:20" x14ac:dyDescent="0.25">
      <c r="A87" s="12" t="s">
        <v>7</v>
      </c>
      <c r="B87" s="76" t="s">
        <v>99</v>
      </c>
      <c r="C87" s="77"/>
      <c r="D87" s="77"/>
      <c r="E87" s="77"/>
      <c r="F87" s="77"/>
      <c r="G87" s="78"/>
      <c r="H87" s="27">
        <f>'BC e Índices'!S46</f>
        <v>8.3299999999999999E-2</v>
      </c>
      <c r="I87" s="114">
        <f>ROUND($I$31*H87,2)</f>
        <v>78.97</v>
      </c>
      <c r="J87" s="114"/>
    </row>
    <row r="88" spans="1:20" x14ac:dyDescent="0.25">
      <c r="A88" s="12" t="s">
        <v>9</v>
      </c>
      <c r="B88" s="79" t="s">
        <v>146</v>
      </c>
      <c r="C88" s="79"/>
      <c r="D88" s="79"/>
      <c r="E88" s="79"/>
      <c r="F88" s="79"/>
      <c r="G88" s="79"/>
      <c r="H88" s="27">
        <f>'BC e Índices'!S47</f>
        <v>1.66E-2</v>
      </c>
      <c r="I88" s="114">
        <f t="shared" ref="I88:I91" si="3">ROUND($I$31*H88,2)</f>
        <v>15.74</v>
      </c>
      <c r="J88" s="114"/>
      <c r="K88" s="119" t="s">
        <v>202</v>
      </c>
      <c r="L88" s="119"/>
      <c r="M88" s="119"/>
      <c r="N88" s="119"/>
      <c r="O88" s="119"/>
      <c r="P88" s="119" t="s">
        <v>201</v>
      </c>
      <c r="Q88" s="119"/>
      <c r="R88" s="119"/>
      <c r="S88" s="119"/>
      <c r="T88" s="119"/>
    </row>
    <row r="89" spans="1:20" x14ac:dyDescent="0.25">
      <c r="A89" s="12" t="s">
        <v>12</v>
      </c>
      <c r="B89" s="79" t="s">
        <v>147</v>
      </c>
      <c r="C89" s="79"/>
      <c r="D89" s="79"/>
      <c r="E89" s="79"/>
      <c r="F89" s="79"/>
      <c r="G89" s="79"/>
      <c r="H89" s="27">
        <f>'BC e Índices'!S48</f>
        <v>8.0000000000000004E-4</v>
      </c>
      <c r="I89" s="114">
        <f t="shared" si="3"/>
        <v>0.76</v>
      </c>
      <c r="J89" s="114"/>
      <c r="K89" s="119" t="s">
        <v>200</v>
      </c>
      <c r="L89" s="119"/>
      <c r="M89" s="119"/>
      <c r="N89" s="119"/>
      <c r="O89" s="119"/>
      <c r="P89" s="119" t="s">
        <v>201</v>
      </c>
      <c r="Q89" s="119"/>
      <c r="R89" s="119"/>
      <c r="S89" s="119"/>
      <c r="T89" s="119"/>
    </row>
    <row r="90" spans="1:20" x14ac:dyDescent="0.25">
      <c r="A90" s="12" t="s">
        <v>15</v>
      </c>
      <c r="B90" s="79" t="s">
        <v>148</v>
      </c>
      <c r="C90" s="79"/>
      <c r="D90" s="79"/>
      <c r="E90" s="79"/>
      <c r="F90" s="79"/>
      <c r="G90" s="79"/>
      <c r="H90" s="27">
        <f>'BC e Índices'!S49</f>
        <v>7.3000000000000001E-3</v>
      </c>
      <c r="I90" s="114">
        <f t="shared" si="3"/>
        <v>6.92</v>
      </c>
      <c r="J90" s="114"/>
      <c r="K90" s="119" t="s">
        <v>203</v>
      </c>
      <c r="L90" s="119"/>
      <c r="M90" s="119"/>
      <c r="N90" s="119"/>
      <c r="O90" s="119"/>
      <c r="P90" s="119" t="s">
        <v>201</v>
      </c>
      <c r="Q90" s="119"/>
      <c r="R90" s="119"/>
      <c r="S90" s="119"/>
      <c r="T90" s="119"/>
    </row>
    <row r="91" spans="1:20" x14ac:dyDescent="0.25">
      <c r="A91" s="12" t="s">
        <v>35</v>
      </c>
      <c r="B91" s="79" t="s">
        <v>149</v>
      </c>
      <c r="C91" s="79"/>
      <c r="D91" s="79"/>
      <c r="E91" s="79"/>
      <c r="F91" s="79"/>
      <c r="G91" s="79"/>
      <c r="H91" s="27">
        <f>'BC e Índices'!S50</f>
        <v>2.7000000000000001E-3</v>
      </c>
      <c r="I91" s="114">
        <f t="shared" si="3"/>
        <v>2.56</v>
      </c>
      <c r="J91" s="114"/>
      <c r="K91" s="119" t="s">
        <v>204</v>
      </c>
      <c r="L91" s="119"/>
      <c r="M91" s="119"/>
      <c r="N91" s="119"/>
      <c r="O91" s="119"/>
      <c r="P91" s="119" t="s">
        <v>201</v>
      </c>
      <c r="Q91" s="119"/>
      <c r="R91" s="119"/>
      <c r="S91" s="119"/>
      <c r="T91" s="119"/>
    </row>
    <row r="92" spans="1:20" x14ac:dyDescent="0.25">
      <c r="A92" s="12"/>
      <c r="B92" s="115" t="s">
        <v>100</v>
      </c>
      <c r="C92" s="116"/>
      <c r="D92" s="116"/>
      <c r="E92" s="116"/>
      <c r="F92" s="116"/>
      <c r="G92" s="116"/>
      <c r="H92" s="15">
        <f>SUM(H87:H91)</f>
        <v>0.11069999999999999</v>
      </c>
      <c r="I92" s="118">
        <f>SUM(I87:J91)</f>
        <v>104.95</v>
      </c>
      <c r="J92" s="118"/>
    </row>
    <row r="93" spans="1:20" ht="15" customHeight="1" x14ac:dyDescent="0.25">
      <c r="A93" s="13" t="s">
        <v>39</v>
      </c>
      <c r="B93" s="113" t="s">
        <v>101</v>
      </c>
      <c r="C93" s="113"/>
      <c r="D93" s="113"/>
      <c r="E93" s="113"/>
      <c r="F93" s="113"/>
      <c r="G93" s="113"/>
      <c r="H93" s="16">
        <f>ROUND(H61*H92,4)</f>
        <v>4.07E-2</v>
      </c>
      <c r="I93" s="114">
        <f>ROUND(I92*H61,2)</f>
        <v>38.619999999999997</v>
      </c>
      <c r="J93" s="114"/>
    </row>
    <row r="94" spans="1:20" x14ac:dyDescent="0.25">
      <c r="A94" s="115" t="s">
        <v>102</v>
      </c>
      <c r="B94" s="116"/>
      <c r="C94" s="116"/>
      <c r="D94" s="116"/>
      <c r="E94" s="116"/>
      <c r="F94" s="116"/>
      <c r="G94" s="116"/>
      <c r="H94" s="117"/>
      <c r="I94" s="118">
        <f>SUM(I92:J93)</f>
        <v>143.57</v>
      </c>
      <c r="J94" s="118"/>
    </row>
    <row r="99" spans="1:13" s="1" customFormat="1" x14ac:dyDescent="0.25">
      <c r="A99" s="62" t="s">
        <v>103</v>
      </c>
      <c r="B99" s="62"/>
      <c r="C99" s="62"/>
      <c r="D99" s="62"/>
      <c r="E99" s="62"/>
      <c r="F99" s="62"/>
      <c r="G99" s="62"/>
      <c r="H99" s="62"/>
      <c r="I99" s="62"/>
      <c r="J99" s="62"/>
    </row>
    <row r="100" spans="1:13" s="1" customFormat="1" x14ac:dyDescent="0.25">
      <c r="A100" s="19">
        <v>4</v>
      </c>
      <c r="B100" s="65" t="s">
        <v>104</v>
      </c>
      <c r="C100" s="65"/>
      <c r="D100" s="65"/>
      <c r="E100" s="65"/>
      <c r="F100" s="65"/>
      <c r="G100" s="65"/>
      <c r="H100" s="65"/>
      <c r="I100" s="109" t="s">
        <v>32</v>
      </c>
      <c r="J100" s="109"/>
    </row>
    <row r="101" spans="1:13" s="1" customFormat="1" x14ac:dyDescent="0.25">
      <c r="A101" s="21" t="s">
        <v>70</v>
      </c>
      <c r="B101" s="68" t="s">
        <v>105</v>
      </c>
      <c r="C101" s="68"/>
      <c r="D101" s="68"/>
      <c r="E101" s="68"/>
      <c r="F101" s="68"/>
      <c r="G101" s="68"/>
      <c r="H101" s="68"/>
      <c r="I101" s="112">
        <f>I61</f>
        <v>348.87</v>
      </c>
      <c r="J101" s="112"/>
    </row>
    <row r="102" spans="1:13" s="1" customFormat="1" x14ac:dyDescent="0.25">
      <c r="A102" s="21" t="s">
        <v>80</v>
      </c>
      <c r="B102" s="68" t="s">
        <v>71</v>
      </c>
      <c r="C102" s="68"/>
      <c r="D102" s="68"/>
      <c r="E102" s="68"/>
      <c r="F102" s="68"/>
      <c r="G102" s="68"/>
      <c r="H102" s="68"/>
      <c r="I102" s="112">
        <f>I69</f>
        <v>144.07999999999998</v>
      </c>
      <c r="J102" s="112"/>
    </row>
    <row r="103" spans="1:13" s="1" customFormat="1" x14ac:dyDescent="0.25">
      <c r="A103" s="21" t="s">
        <v>84</v>
      </c>
      <c r="B103" s="68" t="s">
        <v>85</v>
      </c>
      <c r="C103" s="68"/>
      <c r="D103" s="68"/>
      <c r="E103" s="68"/>
      <c r="F103" s="68"/>
      <c r="G103" s="68"/>
      <c r="H103" s="68"/>
      <c r="I103" s="112">
        <f>I74</f>
        <v>0.37</v>
      </c>
      <c r="J103" s="112"/>
    </row>
    <row r="104" spans="1:13" s="1" customFormat="1" x14ac:dyDescent="0.25">
      <c r="A104" s="21" t="s">
        <v>88</v>
      </c>
      <c r="B104" s="68" t="s">
        <v>106</v>
      </c>
      <c r="C104" s="68"/>
      <c r="D104" s="68"/>
      <c r="E104" s="68"/>
      <c r="F104" s="68"/>
      <c r="G104" s="68"/>
      <c r="H104" s="68"/>
      <c r="I104" s="112">
        <f>I83</f>
        <v>70.61999999999999</v>
      </c>
      <c r="J104" s="112"/>
    </row>
    <row r="105" spans="1:13" s="1" customFormat="1" x14ac:dyDescent="0.25">
      <c r="A105" s="21" t="s">
        <v>97</v>
      </c>
      <c r="B105" s="68" t="s">
        <v>98</v>
      </c>
      <c r="C105" s="68"/>
      <c r="D105" s="68"/>
      <c r="E105" s="68"/>
      <c r="F105" s="68"/>
      <c r="G105" s="68"/>
      <c r="H105" s="68"/>
      <c r="I105" s="112">
        <f>I94</f>
        <v>143.57</v>
      </c>
      <c r="J105" s="112"/>
    </row>
    <row r="106" spans="1:13" s="1" customFormat="1" x14ac:dyDescent="0.25">
      <c r="A106" s="21" t="s">
        <v>107</v>
      </c>
      <c r="B106" s="68" t="s">
        <v>42</v>
      </c>
      <c r="C106" s="68"/>
      <c r="D106" s="68"/>
      <c r="E106" s="68"/>
      <c r="F106" s="68"/>
      <c r="G106" s="68"/>
      <c r="H106" s="68"/>
      <c r="I106" s="112">
        <v>0</v>
      </c>
      <c r="J106" s="112"/>
    </row>
    <row r="107" spans="1:13" s="1" customFormat="1" x14ac:dyDescent="0.25">
      <c r="A107" s="104" t="s">
        <v>108</v>
      </c>
      <c r="B107" s="104"/>
      <c r="C107" s="104"/>
      <c r="D107" s="104"/>
      <c r="E107" s="104"/>
      <c r="F107" s="104"/>
      <c r="G107" s="104"/>
      <c r="H107" s="104"/>
      <c r="I107" s="110">
        <f>SUM(I101:J106)</f>
        <v>707.51</v>
      </c>
      <c r="J107" s="110"/>
    </row>
    <row r="108" spans="1:13" s="1" customFormat="1" x14ac:dyDescent="0.25">
      <c r="A108" s="62" t="s">
        <v>109</v>
      </c>
      <c r="B108" s="62"/>
      <c r="C108" s="62"/>
      <c r="D108" s="62"/>
      <c r="E108" s="62"/>
      <c r="F108" s="62"/>
      <c r="G108" s="62"/>
      <c r="H108" s="62"/>
      <c r="I108" s="62"/>
      <c r="J108" s="62"/>
    </row>
    <row r="109" spans="1:13" s="1" customFormat="1" x14ac:dyDescent="0.25">
      <c r="A109" s="104" t="s">
        <v>153</v>
      </c>
      <c r="B109" s="104"/>
      <c r="C109" s="104"/>
      <c r="D109" s="104"/>
      <c r="E109" s="104"/>
      <c r="F109" s="104"/>
      <c r="G109" s="104"/>
      <c r="H109" s="104"/>
      <c r="I109" s="110">
        <f>I31+I40+I47+I107</f>
        <v>2164.63</v>
      </c>
      <c r="J109" s="110"/>
      <c r="M109" s="18"/>
    </row>
    <row r="110" spans="1:13" s="1" customFormat="1" x14ac:dyDescent="0.25">
      <c r="A110" s="62" t="s">
        <v>110</v>
      </c>
      <c r="B110" s="62"/>
      <c r="C110" s="62"/>
      <c r="D110" s="62"/>
      <c r="E110" s="62"/>
      <c r="F110" s="62"/>
      <c r="G110" s="62"/>
      <c r="H110" s="62"/>
      <c r="I110" s="62"/>
      <c r="J110" s="62"/>
    </row>
    <row r="111" spans="1:13" s="1" customFormat="1" x14ac:dyDescent="0.25">
      <c r="A111" s="19">
        <v>5</v>
      </c>
      <c r="B111" s="65" t="s">
        <v>111</v>
      </c>
      <c r="C111" s="65"/>
      <c r="D111" s="65"/>
      <c r="E111" s="65"/>
      <c r="F111" s="65"/>
      <c r="G111" s="65"/>
      <c r="H111" s="19" t="s">
        <v>31</v>
      </c>
      <c r="I111" s="109" t="s">
        <v>32</v>
      </c>
      <c r="J111" s="109"/>
    </row>
    <row r="112" spans="1:13" s="1" customFormat="1" x14ac:dyDescent="0.25">
      <c r="A112" s="21" t="s">
        <v>7</v>
      </c>
      <c r="B112" s="68" t="s">
        <v>112</v>
      </c>
      <c r="C112" s="68"/>
      <c r="D112" s="68"/>
      <c r="E112" s="68"/>
      <c r="F112" s="68"/>
      <c r="G112" s="68"/>
      <c r="H112" s="4">
        <f>'BC e Índices'!S53</f>
        <v>0.1</v>
      </c>
      <c r="I112" s="112">
        <f>ROUND(I109*H112,2)</f>
        <v>216.46</v>
      </c>
      <c r="J112" s="112"/>
    </row>
    <row r="113" spans="1:11" s="1" customFormat="1" x14ac:dyDescent="0.25">
      <c r="A113" s="21" t="s">
        <v>9</v>
      </c>
      <c r="B113" s="68" t="s">
        <v>113</v>
      </c>
      <c r="C113" s="68"/>
      <c r="D113" s="68"/>
      <c r="E113" s="68"/>
      <c r="F113" s="68"/>
      <c r="G113" s="68"/>
      <c r="H113" s="4">
        <f>'BC e Índices'!S54</f>
        <v>0.1</v>
      </c>
      <c r="I113" s="112">
        <f>ROUND((I109+I112)*H113,2)</f>
        <v>238.11</v>
      </c>
      <c r="J113" s="112"/>
    </row>
    <row r="114" spans="1:11" s="1" customFormat="1" x14ac:dyDescent="0.25">
      <c r="A114" s="21" t="s">
        <v>12</v>
      </c>
      <c r="B114" s="68" t="s">
        <v>114</v>
      </c>
      <c r="C114" s="68"/>
      <c r="D114" s="68"/>
      <c r="E114" s="68"/>
      <c r="F114" s="68"/>
      <c r="G114" s="68"/>
      <c r="H114" s="68"/>
      <c r="I114" s="68"/>
      <c r="J114" s="68"/>
    </row>
    <row r="115" spans="1:11" s="1" customFormat="1" x14ac:dyDescent="0.25">
      <c r="A115" s="21" t="s">
        <v>115</v>
      </c>
      <c r="B115" s="65" t="s">
        <v>116</v>
      </c>
      <c r="C115" s="65"/>
      <c r="D115" s="65"/>
      <c r="E115" s="65"/>
      <c r="F115" s="65"/>
      <c r="G115" s="65"/>
      <c r="H115" s="65"/>
      <c r="I115" s="65"/>
      <c r="J115" s="65"/>
    </row>
    <row r="116" spans="1:11" s="1" customFormat="1" x14ac:dyDescent="0.25">
      <c r="A116" s="80"/>
      <c r="B116" s="68" t="s">
        <v>117</v>
      </c>
      <c r="C116" s="68"/>
      <c r="D116" s="68"/>
      <c r="E116" s="68"/>
      <c r="F116" s="68"/>
      <c r="G116" s="68"/>
      <c r="H116" s="4">
        <f>'BC e Índices'!S56</f>
        <v>6.4999999999999997E-3</v>
      </c>
      <c r="I116" s="112">
        <f>I121*H116</f>
        <v>18.636865</v>
      </c>
      <c r="J116" s="112"/>
      <c r="K116" s="9"/>
    </row>
    <row r="117" spans="1:11" s="1" customFormat="1" x14ac:dyDescent="0.25">
      <c r="A117" s="80"/>
      <c r="B117" s="68" t="s">
        <v>118</v>
      </c>
      <c r="C117" s="68"/>
      <c r="D117" s="68"/>
      <c r="E117" s="68"/>
      <c r="F117" s="68"/>
      <c r="G117" s="68"/>
      <c r="H117" s="4">
        <f>'BC e Índices'!S57</f>
        <v>0.03</v>
      </c>
      <c r="I117" s="112">
        <f>I121*H117</f>
        <v>86.016300000000001</v>
      </c>
      <c r="J117" s="112"/>
      <c r="K117" s="9"/>
    </row>
    <row r="118" spans="1:11" s="1" customFormat="1" x14ac:dyDescent="0.25">
      <c r="A118" s="21" t="s">
        <v>119</v>
      </c>
      <c r="B118" s="65" t="s">
        <v>120</v>
      </c>
      <c r="C118" s="65"/>
      <c r="D118" s="65"/>
      <c r="E118" s="65"/>
      <c r="F118" s="65"/>
      <c r="G118" s="65"/>
      <c r="H118" s="65"/>
      <c r="I118" s="65"/>
      <c r="J118" s="65"/>
    </row>
    <row r="119" spans="1:11" s="1" customFormat="1" x14ac:dyDescent="0.25">
      <c r="A119" s="21"/>
      <c r="B119" s="68" t="s">
        <v>121</v>
      </c>
      <c r="C119" s="68"/>
      <c r="D119" s="68"/>
      <c r="E119" s="68"/>
      <c r="F119" s="68"/>
      <c r="G119" s="68"/>
      <c r="H119" s="4">
        <f>'BC e Índices'!S59</f>
        <v>0.05</v>
      </c>
      <c r="I119" s="112">
        <f>I121*H119</f>
        <v>143.3605</v>
      </c>
      <c r="J119" s="112"/>
      <c r="K119" s="9"/>
    </row>
    <row r="120" spans="1:11" s="1" customFormat="1" x14ac:dyDescent="0.25">
      <c r="A120" s="21" t="s">
        <v>122</v>
      </c>
      <c r="B120" s="65" t="s">
        <v>123</v>
      </c>
      <c r="C120" s="65"/>
      <c r="D120" s="65"/>
      <c r="E120" s="65"/>
      <c r="F120" s="65"/>
      <c r="G120" s="65"/>
      <c r="H120" s="65"/>
      <c r="I120" s="65"/>
      <c r="J120" s="65"/>
    </row>
    <row r="121" spans="1:11" s="1" customFormat="1" x14ac:dyDescent="0.25">
      <c r="A121" s="21"/>
      <c r="B121" s="104" t="s">
        <v>124</v>
      </c>
      <c r="C121" s="104"/>
      <c r="D121" s="104"/>
      <c r="E121" s="104"/>
      <c r="F121" s="104"/>
      <c r="G121" s="104"/>
      <c r="H121" s="10">
        <f>1-(SUM(H119,H117,H116))</f>
        <v>0.91349999999999998</v>
      </c>
      <c r="I121" s="112">
        <f>ROUND((I109+I112+I113)/H121,2)</f>
        <v>2867.21</v>
      </c>
      <c r="J121" s="112"/>
    </row>
    <row r="122" spans="1:11" s="1" customFormat="1" x14ac:dyDescent="0.25">
      <c r="A122" s="104" t="s">
        <v>125</v>
      </c>
      <c r="B122" s="104"/>
      <c r="C122" s="104"/>
      <c r="D122" s="104"/>
      <c r="E122" s="104"/>
      <c r="F122" s="104"/>
      <c r="G122" s="104"/>
      <c r="H122" s="104"/>
      <c r="I122" s="110">
        <f>I119+I117+I116+I113+I112</f>
        <v>702.583665</v>
      </c>
      <c r="J122" s="110"/>
    </row>
    <row r="123" spans="1:11" s="1" customFormat="1" x14ac:dyDescent="0.25">
      <c r="A123" s="111" t="s">
        <v>126</v>
      </c>
      <c r="B123" s="111"/>
      <c r="C123" s="111"/>
      <c r="D123" s="111"/>
      <c r="E123" s="111"/>
      <c r="F123" s="111"/>
      <c r="G123" s="111"/>
      <c r="H123" s="111"/>
      <c r="I123" s="111"/>
      <c r="J123" s="111"/>
    </row>
    <row r="124" spans="1:11" s="1" customFormat="1" x14ac:dyDescent="0.25">
      <c r="A124" s="111" t="s">
        <v>127</v>
      </c>
      <c r="B124" s="111"/>
      <c r="C124" s="111"/>
      <c r="D124" s="111"/>
      <c r="E124" s="111"/>
      <c r="F124" s="111"/>
      <c r="G124" s="111"/>
      <c r="H124" s="111"/>
      <c r="I124" s="111"/>
      <c r="J124" s="111"/>
    </row>
    <row r="125" spans="1:11" s="1" customFormat="1" x14ac:dyDescent="0.25">
      <c r="A125" s="111" t="s">
        <v>128</v>
      </c>
      <c r="B125" s="111"/>
      <c r="C125" s="111"/>
      <c r="D125" s="111"/>
      <c r="E125" s="111"/>
      <c r="F125" s="111"/>
      <c r="G125" s="111"/>
      <c r="H125" s="111"/>
      <c r="I125" s="111"/>
      <c r="J125" s="111"/>
    </row>
    <row r="126" spans="1:11" s="1" customFormat="1" x14ac:dyDescent="0.25">
      <c r="A126" s="62" t="s">
        <v>129</v>
      </c>
      <c r="B126" s="62"/>
      <c r="C126" s="62"/>
      <c r="D126" s="62"/>
      <c r="E126" s="62"/>
      <c r="F126" s="62"/>
      <c r="G126" s="62"/>
      <c r="H126" s="62"/>
      <c r="I126" s="62"/>
      <c r="J126" s="62"/>
    </row>
    <row r="127" spans="1:11" s="1" customFormat="1" x14ac:dyDescent="0.25">
      <c r="A127" s="65" t="s">
        <v>130</v>
      </c>
      <c r="B127" s="65"/>
      <c r="C127" s="65"/>
      <c r="D127" s="65"/>
      <c r="E127" s="65"/>
      <c r="F127" s="65"/>
      <c r="G127" s="65"/>
      <c r="H127" s="65"/>
      <c r="I127" s="65"/>
      <c r="J127" s="65"/>
    </row>
    <row r="128" spans="1:11" s="1" customFormat="1" x14ac:dyDescent="0.25">
      <c r="A128" s="2"/>
      <c r="B128" s="65" t="s">
        <v>131</v>
      </c>
      <c r="C128" s="65"/>
      <c r="D128" s="65"/>
      <c r="E128" s="65"/>
      <c r="F128" s="65"/>
      <c r="G128" s="65"/>
      <c r="H128" s="65"/>
      <c r="I128" s="109" t="s">
        <v>32</v>
      </c>
      <c r="J128" s="109"/>
    </row>
    <row r="129" spans="1:11" s="1" customFormat="1" x14ac:dyDescent="0.25">
      <c r="A129" s="21" t="s">
        <v>7</v>
      </c>
      <c r="B129" s="68" t="s">
        <v>132</v>
      </c>
      <c r="C129" s="68"/>
      <c r="D129" s="68"/>
      <c r="E129" s="68"/>
      <c r="F129" s="68"/>
      <c r="G129" s="68"/>
      <c r="H129" s="68"/>
      <c r="I129" s="107">
        <f>I31</f>
        <v>948</v>
      </c>
      <c r="J129" s="107"/>
    </row>
    <row r="130" spans="1:11" s="1" customFormat="1" x14ac:dyDescent="0.25">
      <c r="A130" s="21" t="s">
        <v>9</v>
      </c>
      <c r="B130" s="68" t="s">
        <v>133</v>
      </c>
      <c r="C130" s="68"/>
      <c r="D130" s="68"/>
      <c r="E130" s="68"/>
      <c r="F130" s="68"/>
      <c r="G130" s="68"/>
      <c r="H130" s="68"/>
      <c r="I130" s="107">
        <f>I40</f>
        <v>349.12</v>
      </c>
      <c r="J130" s="107"/>
    </row>
    <row r="131" spans="1:11" s="1" customFormat="1" x14ac:dyDescent="0.25">
      <c r="A131" s="21" t="s">
        <v>12</v>
      </c>
      <c r="B131" s="68" t="s">
        <v>134</v>
      </c>
      <c r="C131" s="68"/>
      <c r="D131" s="68"/>
      <c r="E131" s="68"/>
      <c r="F131" s="68"/>
      <c r="G131" s="68"/>
      <c r="H131" s="68"/>
      <c r="I131" s="107">
        <f>I47</f>
        <v>160</v>
      </c>
      <c r="J131" s="107"/>
    </row>
    <row r="132" spans="1:11" s="1" customFormat="1" x14ac:dyDescent="0.25">
      <c r="A132" s="21" t="s">
        <v>15</v>
      </c>
      <c r="B132" s="68" t="s">
        <v>104</v>
      </c>
      <c r="C132" s="68"/>
      <c r="D132" s="68"/>
      <c r="E132" s="68"/>
      <c r="F132" s="68"/>
      <c r="G132" s="68"/>
      <c r="H132" s="68"/>
      <c r="I132" s="107">
        <f>I107</f>
        <v>707.51</v>
      </c>
      <c r="J132" s="107"/>
    </row>
    <row r="133" spans="1:11" s="1" customFormat="1" x14ac:dyDescent="0.25">
      <c r="A133" s="21"/>
      <c r="B133" s="104" t="s">
        <v>135</v>
      </c>
      <c r="C133" s="104"/>
      <c r="D133" s="104"/>
      <c r="E133" s="104"/>
      <c r="F133" s="104"/>
      <c r="G133" s="104"/>
      <c r="H133" s="104"/>
      <c r="I133" s="105">
        <f>SUM(I129:J132)</f>
        <v>2164.63</v>
      </c>
      <c r="J133" s="105"/>
    </row>
    <row r="134" spans="1:11" s="1" customFormat="1" x14ac:dyDescent="0.25">
      <c r="A134" s="21" t="s">
        <v>35</v>
      </c>
      <c r="B134" s="68" t="s">
        <v>136</v>
      </c>
      <c r="C134" s="68"/>
      <c r="D134" s="68"/>
      <c r="E134" s="68"/>
      <c r="F134" s="68"/>
      <c r="G134" s="68"/>
      <c r="H134" s="68"/>
      <c r="I134" s="107">
        <f>I122</f>
        <v>702.583665</v>
      </c>
      <c r="J134" s="107"/>
    </row>
    <row r="135" spans="1:11" s="1" customFormat="1" x14ac:dyDescent="0.25">
      <c r="A135" s="2"/>
      <c r="B135" s="104" t="s">
        <v>207</v>
      </c>
      <c r="C135" s="104"/>
      <c r="D135" s="104"/>
      <c r="E135" s="104"/>
      <c r="F135" s="104"/>
      <c r="G135" s="104"/>
      <c r="H135" s="104"/>
      <c r="I135" s="108">
        <f>I134+I133</f>
        <v>2867.2136650000002</v>
      </c>
      <c r="J135" s="108"/>
      <c r="K135" s="17"/>
    </row>
    <row r="136" spans="1:11" s="1" customFormat="1" x14ac:dyDescent="0.25">
      <c r="A136" s="11"/>
      <c r="B136" s="104" t="s">
        <v>137</v>
      </c>
      <c r="C136" s="104"/>
      <c r="D136" s="104"/>
      <c r="E136" s="104"/>
      <c r="F136" s="104"/>
      <c r="G136" s="104"/>
      <c r="H136" s="104"/>
      <c r="I136" s="104">
        <f>H13</f>
        <v>2</v>
      </c>
      <c r="J136" s="104"/>
    </row>
    <row r="137" spans="1:11" s="1" customFormat="1" x14ac:dyDescent="0.25">
      <c r="A137" s="11"/>
      <c r="B137" s="104" t="s">
        <v>138</v>
      </c>
      <c r="C137" s="104"/>
      <c r="D137" s="104"/>
      <c r="E137" s="104"/>
      <c r="F137" s="104"/>
      <c r="G137" s="104"/>
      <c r="H137" s="104"/>
      <c r="I137" s="105">
        <f>I136*I135</f>
        <v>5734.4273300000004</v>
      </c>
      <c r="J137" s="105"/>
    </row>
    <row r="138" spans="1:11" s="1" customFormat="1" x14ac:dyDescent="0.25">
      <c r="A138" s="11"/>
      <c r="B138" s="104" t="s">
        <v>139</v>
      </c>
      <c r="C138" s="104"/>
      <c r="D138" s="104"/>
      <c r="E138" s="104"/>
      <c r="F138" s="104"/>
      <c r="G138" s="104"/>
      <c r="H138" s="104"/>
      <c r="I138" s="105">
        <f>I137*12</f>
        <v>68813.127960000013</v>
      </c>
      <c r="J138" s="105"/>
    </row>
  </sheetData>
  <mergeCells count="295">
    <mergeCell ref="A1:J1"/>
    <mergeCell ref="K1:T1"/>
    <mergeCell ref="A2:J2"/>
    <mergeCell ref="A3:B3"/>
    <mergeCell ref="C3:J3"/>
    <mergeCell ref="A4:B4"/>
    <mergeCell ref="C4:J4"/>
    <mergeCell ref="B9:H9"/>
    <mergeCell ref="I9:J9"/>
    <mergeCell ref="B10:H10"/>
    <mergeCell ref="I10:J10"/>
    <mergeCell ref="A11:J11"/>
    <mergeCell ref="A12:C12"/>
    <mergeCell ref="D12:G12"/>
    <mergeCell ref="H12:J12"/>
    <mergeCell ref="A5:B5"/>
    <mergeCell ref="C5:J5"/>
    <mergeCell ref="A6:J6"/>
    <mergeCell ref="B7:H7"/>
    <mergeCell ref="I7:J7"/>
    <mergeCell ref="B8:H8"/>
    <mergeCell ref="I8:J8"/>
    <mergeCell ref="B17:H17"/>
    <mergeCell ref="I17:J17"/>
    <mergeCell ref="B18:H18"/>
    <mergeCell ref="I18:J18"/>
    <mergeCell ref="B19:H19"/>
    <mergeCell ref="I19:J19"/>
    <mergeCell ref="A13:C13"/>
    <mergeCell ref="D13:G13"/>
    <mergeCell ref="H13:J13"/>
    <mergeCell ref="A14:J14"/>
    <mergeCell ref="A15:J15"/>
    <mergeCell ref="A16:J16"/>
    <mergeCell ref="B24:G24"/>
    <mergeCell ref="I24:J24"/>
    <mergeCell ref="B25:G25"/>
    <mergeCell ref="I25:J25"/>
    <mergeCell ref="B26:G26"/>
    <mergeCell ref="I26:J26"/>
    <mergeCell ref="B20:H20"/>
    <mergeCell ref="I20:J20"/>
    <mergeCell ref="A21:J21"/>
    <mergeCell ref="B22:G22"/>
    <mergeCell ref="I22:J22"/>
    <mergeCell ref="B23:H23"/>
    <mergeCell ref="I23:J23"/>
    <mergeCell ref="B30:G30"/>
    <mergeCell ref="I30:J30"/>
    <mergeCell ref="A31:H31"/>
    <mergeCell ref="I31:J31"/>
    <mergeCell ref="A32:J32"/>
    <mergeCell ref="K32:T32"/>
    <mergeCell ref="B27:G27"/>
    <mergeCell ref="I27:J27"/>
    <mergeCell ref="B28:G28"/>
    <mergeCell ref="I28:J28"/>
    <mergeCell ref="B29:G29"/>
    <mergeCell ref="I29:J29"/>
    <mergeCell ref="S33:T33"/>
    <mergeCell ref="B34:H34"/>
    <mergeCell ref="I34:J34"/>
    <mergeCell ref="K34:L34"/>
    <mergeCell ref="M34:N34"/>
    <mergeCell ref="O34:P34"/>
    <mergeCell ref="Q34:R34"/>
    <mergeCell ref="S34:T34"/>
    <mergeCell ref="B33:H33"/>
    <mergeCell ref="I33:J33"/>
    <mergeCell ref="K33:L33"/>
    <mergeCell ref="M33:N33"/>
    <mergeCell ref="O33:P33"/>
    <mergeCell ref="Q33:R33"/>
    <mergeCell ref="B35:H35"/>
    <mergeCell ref="I35:J35"/>
    <mergeCell ref="K35:T35"/>
    <mergeCell ref="B36:H36"/>
    <mergeCell ref="I36:J36"/>
    <mergeCell ref="K36:L36"/>
    <mergeCell ref="M36:N36"/>
    <mergeCell ref="O36:P36"/>
    <mergeCell ref="Q36:R36"/>
    <mergeCell ref="S36:T36"/>
    <mergeCell ref="A41:J41"/>
    <mergeCell ref="B42:H42"/>
    <mergeCell ref="I42:J42"/>
    <mergeCell ref="B43:H43"/>
    <mergeCell ref="I43:J43"/>
    <mergeCell ref="B44:H44"/>
    <mergeCell ref="I44:J44"/>
    <mergeCell ref="S37:T37"/>
    <mergeCell ref="B38:H38"/>
    <mergeCell ref="I38:J38"/>
    <mergeCell ref="B39:H39"/>
    <mergeCell ref="I39:J39"/>
    <mergeCell ref="A40:H40"/>
    <mergeCell ref="I40:J40"/>
    <mergeCell ref="B37:H37"/>
    <mergeCell ref="I37:J37"/>
    <mergeCell ref="K37:L37"/>
    <mergeCell ref="M37:N37"/>
    <mergeCell ref="O37:P37"/>
    <mergeCell ref="Q37:R37"/>
    <mergeCell ref="A50:J50"/>
    <mergeCell ref="A51:J51"/>
    <mergeCell ref="K51:T51"/>
    <mergeCell ref="B52:G52"/>
    <mergeCell ref="I52:J52"/>
    <mergeCell ref="B53:G53"/>
    <mergeCell ref="I53:J53"/>
    <mergeCell ref="K53:T53"/>
    <mergeCell ref="B45:H45"/>
    <mergeCell ref="I45:J45"/>
    <mergeCell ref="B46:H46"/>
    <mergeCell ref="I46:J46"/>
    <mergeCell ref="A47:H47"/>
    <mergeCell ref="I47:J47"/>
    <mergeCell ref="B56:G56"/>
    <mergeCell ref="I56:J56"/>
    <mergeCell ref="K56:T56"/>
    <mergeCell ref="B57:G57"/>
    <mergeCell ref="I57:J57"/>
    <mergeCell ref="K57:T57"/>
    <mergeCell ref="B54:G54"/>
    <mergeCell ref="I54:J54"/>
    <mergeCell ref="K54:T54"/>
    <mergeCell ref="B55:G55"/>
    <mergeCell ref="I55:J55"/>
    <mergeCell ref="K55:T55"/>
    <mergeCell ref="B60:G60"/>
    <mergeCell ref="I60:J60"/>
    <mergeCell ref="K60:T60"/>
    <mergeCell ref="A61:G61"/>
    <mergeCell ref="I61:J61"/>
    <mergeCell ref="A62:J62"/>
    <mergeCell ref="B58:G58"/>
    <mergeCell ref="I58:J58"/>
    <mergeCell ref="K58:T58"/>
    <mergeCell ref="B59:G59"/>
    <mergeCell ref="I59:J59"/>
    <mergeCell ref="K59:T59"/>
    <mergeCell ref="B66:G66"/>
    <mergeCell ref="I66:J66"/>
    <mergeCell ref="K66:M66"/>
    <mergeCell ref="B67:H67"/>
    <mergeCell ref="I67:J67"/>
    <mergeCell ref="K67:L67"/>
    <mergeCell ref="A63:J63"/>
    <mergeCell ref="B64:G64"/>
    <mergeCell ref="I64:J64"/>
    <mergeCell ref="B65:G65"/>
    <mergeCell ref="I65:J65"/>
    <mergeCell ref="K65:M65"/>
    <mergeCell ref="P70:T70"/>
    <mergeCell ref="B71:G71"/>
    <mergeCell ref="I71:J71"/>
    <mergeCell ref="B72:G72"/>
    <mergeCell ref="I72:J72"/>
    <mergeCell ref="K72:O72"/>
    <mergeCell ref="P72:T72"/>
    <mergeCell ref="B68:G68"/>
    <mergeCell ref="I68:J68"/>
    <mergeCell ref="A69:H69"/>
    <mergeCell ref="I69:J69"/>
    <mergeCell ref="A70:J70"/>
    <mergeCell ref="K70:O70"/>
    <mergeCell ref="B77:G77"/>
    <mergeCell ref="I77:J77"/>
    <mergeCell ref="K77:O77"/>
    <mergeCell ref="P77:T77"/>
    <mergeCell ref="B78:G78"/>
    <mergeCell ref="I78:J78"/>
    <mergeCell ref="K78:O78"/>
    <mergeCell ref="P78:T78"/>
    <mergeCell ref="B73:G73"/>
    <mergeCell ref="I73:J73"/>
    <mergeCell ref="A74:H74"/>
    <mergeCell ref="I74:J74"/>
    <mergeCell ref="A75:J75"/>
    <mergeCell ref="B76:G76"/>
    <mergeCell ref="I76:J76"/>
    <mergeCell ref="B81:G81"/>
    <mergeCell ref="I81:J81"/>
    <mergeCell ref="K81:T81"/>
    <mergeCell ref="B82:G82"/>
    <mergeCell ref="I82:J82"/>
    <mergeCell ref="K82:O82"/>
    <mergeCell ref="P82:T82"/>
    <mergeCell ref="B79:G79"/>
    <mergeCell ref="I79:J79"/>
    <mergeCell ref="K79:O79"/>
    <mergeCell ref="P79:T79"/>
    <mergeCell ref="B80:G80"/>
    <mergeCell ref="I80:J80"/>
    <mergeCell ref="K80:O80"/>
    <mergeCell ref="P80:T80"/>
    <mergeCell ref="B87:G87"/>
    <mergeCell ref="I87:J87"/>
    <mergeCell ref="B88:G88"/>
    <mergeCell ref="I88:J88"/>
    <mergeCell ref="K88:O88"/>
    <mergeCell ref="P88:T88"/>
    <mergeCell ref="A83:H83"/>
    <mergeCell ref="I83:J83"/>
    <mergeCell ref="A84:J84"/>
    <mergeCell ref="A85:J85"/>
    <mergeCell ref="B86:H86"/>
    <mergeCell ref="I86:J86"/>
    <mergeCell ref="B91:G91"/>
    <mergeCell ref="I91:J91"/>
    <mergeCell ref="K91:O91"/>
    <mergeCell ref="P91:T91"/>
    <mergeCell ref="B92:G92"/>
    <mergeCell ref="I92:J92"/>
    <mergeCell ref="B89:G89"/>
    <mergeCell ref="I89:J89"/>
    <mergeCell ref="K89:O89"/>
    <mergeCell ref="P89:T89"/>
    <mergeCell ref="B90:G90"/>
    <mergeCell ref="I90:J90"/>
    <mergeCell ref="K90:O90"/>
    <mergeCell ref="P90:T90"/>
    <mergeCell ref="B101:H101"/>
    <mergeCell ref="I101:J101"/>
    <mergeCell ref="B102:H102"/>
    <mergeCell ref="I102:J102"/>
    <mergeCell ref="B103:H103"/>
    <mergeCell ref="I103:J103"/>
    <mergeCell ref="B93:G93"/>
    <mergeCell ref="I93:J93"/>
    <mergeCell ref="A94:H94"/>
    <mergeCell ref="I94:J94"/>
    <mergeCell ref="A99:J99"/>
    <mergeCell ref="B100:H100"/>
    <mergeCell ref="I100:J100"/>
    <mergeCell ref="A107:H107"/>
    <mergeCell ref="I107:J107"/>
    <mergeCell ref="A108:J108"/>
    <mergeCell ref="A109:H109"/>
    <mergeCell ref="I109:J109"/>
    <mergeCell ref="A110:J110"/>
    <mergeCell ref="B104:H104"/>
    <mergeCell ref="I104:J104"/>
    <mergeCell ref="B105:H105"/>
    <mergeCell ref="I105:J105"/>
    <mergeCell ref="B106:H106"/>
    <mergeCell ref="I106:J106"/>
    <mergeCell ref="B114:J114"/>
    <mergeCell ref="B115:J115"/>
    <mergeCell ref="A116:A117"/>
    <mergeCell ref="B116:G116"/>
    <mergeCell ref="I116:J116"/>
    <mergeCell ref="B117:G117"/>
    <mergeCell ref="I117:J117"/>
    <mergeCell ref="B111:G111"/>
    <mergeCell ref="I111:J111"/>
    <mergeCell ref="B112:G112"/>
    <mergeCell ref="I112:J112"/>
    <mergeCell ref="B113:G113"/>
    <mergeCell ref="I113:J113"/>
    <mergeCell ref="A122:H122"/>
    <mergeCell ref="I122:J122"/>
    <mergeCell ref="A123:J123"/>
    <mergeCell ref="A124:J124"/>
    <mergeCell ref="A125:J125"/>
    <mergeCell ref="A126:J126"/>
    <mergeCell ref="B118:J118"/>
    <mergeCell ref="B119:G119"/>
    <mergeCell ref="I119:J119"/>
    <mergeCell ref="B120:J120"/>
    <mergeCell ref="B121:G121"/>
    <mergeCell ref="I121:J121"/>
    <mergeCell ref="B131:H131"/>
    <mergeCell ref="I131:J131"/>
    <mergeCell ref="B132:H132"/>
    <mergeCell ref="I132:J132"/>
    <mergeCell ref="B133:H133"/>
    <mergeCell ref="I133:J133"/>
    <mergeCell ref="A127:J127"/>
    <mergeCell ref="B128:H128"/>
    <mergeCell ref="I128:J128"/>
    <mergeCell ref="B129:H129"/>
    <mergeCell ref="I129:J129"/>
    <mergeCell ref="B130:H130"/>
    <mergeCell ref="I130:J130"/>
    <mergeCell ref="B137:H137"/>
    <mergeCell ref="I137:J137"/>
    <mergeCell ref="B138:H138"/>
    <mergeCell ref="I138:J138"/>
    <mergeCell ref="B134:H134"/>
    <mergeCell ref="I134:J134"/>
    <mergeCell ref="B135:H135"/>
    <mergeCell ref="I135:J135"/>
    <mergeCell ref="B136:H136"/>
    <mergeCell ref="I136:J136"/>
  </mergeCells>
  <pageMargins left="0.51180555555555496" right="0.51180555555555496" top="0.78749999999999998" bottom="0.78749999999999998" header="0.51180555555555496" footer="0.51180555555555496"/>
  <pageSetup paperSize="9" firstPageNumber="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1"/>
  <sheetViews>
    <sheetView view="pageBreakPreview" zoomScale="110" zoomScaleNormal="100" zoomScaleSheetLayoutView="110" workbookViewId="0">
      <selection activeCell="H26" sqref="H26"/>
    </sheetView>
  </sheetViews>
  <sheetFormatPr defaultRowHeight="15" x14ac:dyDescent="0.25"/>
  <cols>
    <col min="11" max="20" width="9.140625" style="1" customWidth="1"/>
  </cols>
  <sheetData>
    <row r="1" spans="1:20" x14ac:dyDescent="0.25">
      <c r="A1" s="153" t="s">
        <v>166</v>
      </c>
      <c r="B1" s="153"/>
      <c r="C1" s="153"/>
      <c r="D1" s="153"/>
      <c r="E1" s="153"/>
      <c r="F1" s="153"/>
      <c r="G1" s="153"/>
      <c r="H1" s="153"/>
      <c r="I1" s="153"/>
      <c r="J1" s="153"/>
      <c r="K1" s="152" t="s">
        <v>426</v>
      </c>
      <c r="L1" s="152"/>
      <c r="M1" s="152"/>
      <c r="N1" s="152"/>
      <c r="O1" s="152"/>
      <c r="P1" s="152"/>
      <c r="Q1" s="152"/>
      <c r="R1" s="152"/>
      <c r="S1" s="152"/>
      <c r="T1" s="152"/>
    </row>
    <row r="2" spans="1:20" x14ac:dyDescent="0.25">
      <c r="A2" s="153" t="s">
        <v>0</v>
      </c>
      <c r="B2" s="153"/>
      <c r="C2" s="153"/>
      <c r="D2" s="153"/>
      <c r="E2" s="153"/>
      <c r="F2" s="153"/>
      <c r="G2" s="153"/>
      <c r="H2" s="153"/>
      <c r="I2" s="153"/>
      <c r="J2" s="153"/>
    </row>
    <row r="3" spans="1:20" x14ac:dyDescent="0.25">
      <c r="A3" s="166" t="s">
        <v>6</v>
      </c>
      <c r="B3" s="167"/>
      <c r="C3" s="167"/>
      <c r="D3" s="167"/>
      <c r="E3" s="167"/>
      <c r="F3" s="167"/>
      <c r="G3" s="167"/>
      <c r="H3" s="167"/>
      <c r="I3" s="167"/>
      <c r="J3" s="168"/>
    </row>
    <row r="4" spans="1:20" ht="12.75" customHeight="1" x14ac:dyDescent="0.25">
      <c r="A4" s="157" t="s">
        <v>222</v>
      </c>
      <c r="B4" s="158"/>
      <c r="C4" s="159"/>
      <c r="D4" s="154" t="s">
        <v>223</v>
      </c>
      <c r="E4" s="155"/>
      <c r="F4" s="154" t="s">
        <v>224</v>
      </c>
      <c r="G4" s="156"/>
      <c r="H4" s="155"/>
      <c r="I4" s="154" t="s">
        <v>225</v>
      </c>
      <c r="J4" s="155"/>
    </row>
    <row r="5" spans="1:20" x14ac:dyDescent="0.25">
      <c r="A5" s="160" t="s">
        <v>280</v>
      </c>
      <c r="B5" s="161"/>
      <c r="C5" s="162"/>
      <c r="D5" s="163"/>
      <c r="E5" s="164"/>
      <c r="F5" s="163"/>
      <c r="G5" s="165"/>
      <c r="H5" s="164"/>
      <c r="I5" s="163"/>
      <c r="J5" s="164"/>
    </row>
    <row r="6" spans="1:20" ht="12.75" customHeight="1" x14ac:dyDescent="0.25">
      <c r="A6" s="157" t="s">
        <v>226</v>
      </c>
      <c r="B6" s="158"/>
      <c r="C6" s="159"/>
      <c r="D6" s="154" t="s">
        <v>227</v>
      </c>
      <c r="E6" s="155"/>
      <c r="F6" s="169" t="s">
        <v>228</v>
      </c>
      <c r="G6" s="170"/>
      <c r="H6" s="170"/>
      <c r="I6" s="170" t="s">
        <v>229</v>
      </c>
      <c r="J6" s="171"/>
    </row>
    <row r="7" spans="1:20" x14ac:dyDescent="0.25">
      <c r="A7" s="172" t="s">
        <v>241</v>
      </c>
      <c r="B7" s="172"/>
      <c r="C7" s="172"/>
      <c r="D7" s="172" t="s">
        <v>236</v>
      </c>
      <c r="E7" s="172"/>
      <c r="F7" s="173" t="s">
        <v>237</v>
      </c>
      <c r="G7" s="174"/>
      <c r="H7" s="175"/>
      <c r="I7" s="173"/>
      <c r="J7" s="175"/>
    </row>
    <row r="8" spans="1:20" ht="12.75" customHeight="1" x14ac:dyDescent="0.25">
      <c r="A8" s="157" t="s">
        <v>18</v>
      </c>
      <c r="B8" s="158"/>
      <c r="C8" s="158"/>
      <c r="D8" s="158"/>
      <c r="E8" s="158"/>
      <c r="F8" s="158"/>
      <c r="G8" s="158"/>
      <c r="H8" s="158"/>
      <c r="I8" s="158"/>
      <c r="J8" s="159"/>
    </row>
    <row r="9" spans="1:20" x14ac:dyDescent="0.25">
      <c r="A9" s="176" t="s">
        <v>243</v>
      </c>
      <c r="B9" s="177"/>
      <c r="C9" s="177"/>
      <c r="D9" s="177"/>
      <c r="E9" s="177"/>
      <c r="F9" s="177"/>
      <c r="G9" s="177"/>
      <c r="H9" s="177"/>
      <c r="I9" s="177"/>
      <c r="J9" s="178"/>
    </row>
    <row r="10" spans="1:20" x14ac:dyDescent="0.25">
      <c r="A10" s="166" t="s">
        <v>24</v>
      </c>
      <c r="B10" s="167"/>
      <c r="C10" s="167"/>
      <c r="D10" s="167"/>
      <c r="E10" s="167"/>
      <c r="F10" s="167"/>
      <c r="G10" s="167"/>
      <c r="H10" s="167"/>
      <c r="I10" s="167"/>
      <c r="J10" s="168"/>
    </row>
    <row r="11" spans="1:20" s="32" customFormat="1" ht="12.75" customHeight="1" x14ac:dyDescent="0.2">
      <c r="A11" s="179" t="s">
        <v>158</v>
      </c>
      <c r="B11" s="179"/>
      <c r="C11" s="179"/>
      <c r="D11" s="179"/>
      <c r="E11" s="179"/>
      <c r="F11" s="179" t="s">
        <v>19</v>
      </c>
      <c r="G11" s="179"/>
      <c r="H11" s="179"/>
      <c r="I11" s="179" t="s">
        <v>20</v>
      </c>
      <c r="J11" s="179"/>
      <c r="K11" s="31"/>
      <c r="L11" s="31"/>
      <c r="M11" s="31"/>
      <c r="N11" s="31"/>
      <c r="O11" s="31"/>
      <c r="P11" s="31"/>
      <c r="Q11" s="31"/>
      <c r="R11" s="31"/>
      <c r="S11" s="31"/>
      <c r="T11" s="31"/>
    </row>
    <row r="12" spans="1:20" x14ac:dyDescent="0.25">
      <c r="A12" s="182" t="s">
        <v>276</v>
      </c>
      <c r="B12" s="182"/>
      <c r="C12" s="182"/>
      <c r="D12" s="182"/>
      <c r="E12" s="182"/>
      <c r="F12" s="182" t="s">
        <v>167</v>
      </c>
      <c r="G12" s="182"/>
      <c r="H12" s="182"/>
      <c r="I12" s="182">
        <v>1</v>
      </c>
      <c r="J12" s="182"/>
    </row>
    <row r="13" spans="1:20" s="32" customFormat="1" ht="12.75" customHeight="1" x14ac:dyDescent="0.2">
      <c r="A13" s="179" t="s">
        <v>230</v>
      </c>
      <c r="B13" s="179"/>
      <c r="C13" s="179"/>
      <c r="D13" s="179"/>
      <c r="E13" s="179" t="s">
        <v>231</v>
      </c>
      <c r="F13" s="179"/>
      <c r="G13" s="179"/>
      <c r="H13" s="179"/>
      <c r="I13" s="179" t="s">
        <v>232</v>
      </c>
      <c r="J13" s="179"/>
      <c r="K13" s="31"/>
      <c r="L13" s="31"/>
      <c r="M13" s="31"/>
      <c r="N13" s="31"/>
      <c r="O13" s="31"/>
      <c r="P13" s="31"/>
      <c r="Q13" s="31"/>
      <c r="R13" s="31"/>
      <c r="S13" s="31"/>
      <c r="T13" s="31"/>
    </row>
    <row r="14" spans="1:20" x14ac:dyDescent="0.25">
      <c r="A14" s="182" t="s">
        <v>238</v>
      </c>
      <c r="B14" s="182"/>
      <c r="C14" s="182"/>
      <c r="D14" s="182"/>
      <c r="E14" s="182" t="s">
        <v>239</v>
      </c>
      <c r="F14" s="182"/>
      <c r="G14" s="182"/>
      <c r="H14" s="182"/>
      <c r="I14" s="182" t="s">
        <v>240</v>
      </c>
      <c r="J14" s="182"/>
    </row>
    <row r="15" spans="1:20" s="32" customFormat="1" ht="12.75" customHeight="1" x14ac:dyDescent="0.2">
      <c r="A15" s="179" t="s">
        <v>233</v>
      </c>
      <c r="B15" s="179"/>
      <c r="C15" s="179"/>
      <c r="D15" s="179"/>
      <c r="E15" s="179" t="s">
        <v>283</v>
      </c>
      <c r="F15" s="179"/>
      <c r="G15" s="179"/>
      <c r="H15" s="179"/>
      <c r="I15" s="179" t="s">
        <v>234</v>
      </c>
      <c r="J15" s="179"/>
      <c r="K15" s="31"/>
      <c r="L15" s="31"/>
      <c r="M15" s="31"/>
      <c r="N15" s="31"/>
      <c r="O15" s="31"/>
      <c r="P15" s="31"/>
      <c r="Q15" s="31"/>
      <c r="R15" s="31"/>
      <c r="S15" s="31"/>
      <c r="T15" s="31"/>
    </row>
    <row r="16" spans="1:20" x14ac:dyDescent="0.25">
      <c r="A16" s="189" t="s">
        <v>325</v>
      </c>
      <c r="B16" s="190"/>
      <c r="C16" s="190"/>
      <c r="D16" s="191"/>
      <c r="E16" s="189" t="s">
        <v>326</v>
      </c>
      <c r="F16" s="190"/>
      <c r="G16" s="190"/>
      <c r="H16" s="191"/>
      <c r="I16" s="192">
        <v>43221</v>
      </c>
      <c r="J16" s="193"/>
    </row>
    <row r="17" spans="1:20" x14ac:dyDescent="0.25">
      <c r="A17" s="186" t="s">
        <v>235</v>
      </c>
      <c r="B17" s="187"/>
      <c r="C17" s="187"/>
      <c r="D17" s="187"/>
      <c r="E17" s="187"/>
      <c r="F17" s="187"/>
      <c r="G17" s="187"/>
      <c r="H17" s="188"/>
      <c r="I17" s="185">
        <v>2972.92</v>
      </c>
      <c r="J17" s="185"/>
    </row>
    <row r="18" spans="1:20" x14ac:dyDescent="0.25">
      <c r="A18" s="62" t="s">
        <v>29</v>
      </c>
      <c r="B18" s="62"/>
      <c r="C18" s="62"/>
      <c r="D18" s="62"/>
      <c r="E18" s="62"/>
      <c r="F18" s="62"/>
      <c r="G18" s="62"/>
      <c r="H18" s="62"/>
      <c r="I18" s="62"/>
      <c r="J18" s="62"/>
    </row>
    <row r="19" spans="1:20" x14ac:dyDescent="0.25">
      <c r="A19" s="33">
        <v>1</v>
      </c>
      <c r="B19" s="65" t="s">
        <v>30</v>
      </c>
      <c r="C19" s="65"/>
      <c r="D19" s="65"/>
      <c r="E19" s="65"/>
      <c r="F19" s="65"/>
      <c r="G19" s="65"/>
      <c r="H19" s="33" t="s">
        <v>31</v>
      </c>
      <c r="I19" s="109" t="s">
        <v>32</v>
      </c>
      <c r="J19" s="109"/>
    </row>
    <row r="20" spans="1:20" x14ac:dyDescent="0.25">
      <c r="A20" s="35" t="s">
        <v>7</v>
      </c>
      <c r="B20" s="73" t="s">
        <v>33</v>
      </c>
      <c r="C20" s="74"/>
      <c r="D20" s="74"/>
      <c r="E20" s="74"/>
      <c r="F20" s="74"/>
      <c r="G20" s="74"/>
      <c r="H20" s="75"/>
      <c r="I20" s="112">
        <f>I17</f>
        <v>2972.92</v>
      </c>
      <c r="J20" s="112"/>
      <c r="K20" s="17"/>
    </row>
    <row r="21" spans="1:20" x14ac:dyDescent="0.25">
      <c r="A21" s="35" t="s">
        <v>9</v>
      </c>
      <c r="B21" s="68" t="s">
        <v>151</v>
      </c>
      <c r="C21" s="68"/>
      <c r="D21" s="68"/>
      <c r="E21" s="68"/>
      <c r="F21" s="68"/>
      <c r="G21" s="68"/>
      <c r="H21" s="4">
        <v>0.3</v>
      </c>
      <c r="I21" s="151">
        <f t="shared" ref="I21:I27" si="0">$I$20*H21</f>
        <v>891.87599999999998</v>
      </c>
      <c r="J21" s="151"/>
    </row>
    <row r="22" spans="1:20" x14ac:dyDescent="0.25">
      <c r="A22" s="35" t="s">
        <v>12</v>
      </c>
      <c r="B22" s="68" t="s">
        <v>152</v>
      </c>
      <c r="C22" s="68"/>
      <c r="D22" s="68"/>
      <c r="E22" s="68"/>
      <c r="F22" s="68"/>
      <c r="G22" s="68"/>
      <c r="H22" s="4">
        <v>0</v>
      </c>
      <c r="I22" s="151">
        <f t="shared" si="0"/>
        <v>0</v>
      </c>
      <c r="J22" s="151"/>
    </row>
    <row r="23" spans="1:20" x14ac:dyDescent="0.25">
      <c r="A23" s="35" t="s">
        <v>15</v>
      </c>
      <c r="B23" s="68" t="s">
        <v>34</v>
      </c>
      <c r="C23" s="68"/>
      <c r="D23" s="68"/>
      <c r="E23" s="68"/>
      <c r="F23" s="68"/>
      <c r="G23" s="68"/>
      <c r="H23" s="4">
        <v>0</v>
      </c>
      <c r="I23" s="151">
        <f t="shared" si="0"/>
        <v>0</v>
      </c>
      <c r="J23" s="151"/>
    </row>
    <row r="24" spans="1:20" x14ac:dyDescent="0.25">
      <c r="A24" s="35" t="s">
        <v>35</v>
      </c>
      <c r="B24" s="68" t="s">
        <v>36</v>
      </c>
      <c r="C24" s="68"/>
      <c r="D24" s="68"/>
      <c r="E24" s="68"/>
      <c r="F24" s="68"/>
      <c r="G24" s="68"/>
      <c r="H24" s="4">
        <v>0</v>
      </c>
      <c r="I24" s="151">
        <f t="shared" si="0"/>
        <v>0</v>
      </c>
      <c r="J24" s="151"/>
    </row>
    <row r="25" spans="1:20" x14ac:dyDescent="0.25">
      <c r="A25" s="35" t="s">
        <v>37</v>
      </c>
      <c r="B25" s="68" t="s">
        <v>38</v>
      </c>
      <c r="C25" s="68"/>
      <c r="D25" s="68"/>
      <c r="E25" s="68"/>
      <c r="F25" s="68"/>
      <c r="G25" s="68"/>
      <c r="H25" s="4">
        <v>0</v>
      </c>
      <c r="I25" s="151">
        <f t="shared" si="0"/>
        <v>0</v>
      </c>
      <c r="J25" s="151"/>
    </row>
    <row r="26" spans="1:20" x14ac:dyDescent="0.25">
      <c r="A26" s="35" t="s">
        <v>39</v>
      </c>
      <c r="B26" s="68" t="s">
        <v>40</v>
      </c>
      <c r="C26" s="68"/>
      <c r="D26" s="68"/>
      <c r="E26" s="68"/>
      <c r="F26" s="68"/>
      <c r="G26" s="68"/>
      <c r="H26" s="4">
        <v>0</v>
      </c>
      <c r="I26" s="151">
        <f t="shared" si="0"/>
        <v>0</v>
      </c>
      <c r="J26" s="151"/>
    </row>
    <row r="27" spans="1:20" x14ac:dyDescent="0.25">
      <c r="A27" s="35" t="s">
        <v>41</v>
      </c>
      <c r="B27" s="68" t="s">
        <v>42</v>
      </c>
      <c r="C27" s="68"/>
      <c r="D27" s="68"/>
      <c r="E27" s="68"/>
      <c r="F27" s="68"/>
      <c r="G27" s="68"/>
      <c r="H27" s="4">
        <v>0</v>
      </c>
      <c r="I27" s="151">
        <f t="shared" si="0"/>
        <v>0</v>
      </c>
      <c r="J27" s="151"/>
    </row>
    <row r="28" spans="1:20" x14ac:dyDescent="0.25">
      <c r="A28" s="104" t="s">
        <v>43</v>
      </c>
      <c r="B28" s="104"/>
      <c r="C28" s="104"/>
      <c r="D28" s="104"/>
      <c r="E28" s="104"/>
      <c r="F28" s="104"/>
      <c r="G28" s="104"/>
      <c r="H28" s="104"/>
      <c r="I28" s="110">
        <f>SUM(I20:J27)</f>
        <v>3864.7960000000003</v>
      </c>
      <c r="J28" s="110"/>
    </row>
    <row r="29" spans="1:20" x14ac:dyDescent="0.25">
      <c r="A29" s="62" t="s">
        <v>44</v>
      </c>
      <c r="B29" s="62"/>
      <c r="C29" s="62"/>
      <c r="D29" s="62"/>
      <c r="E29" s="62"/>
      <c r="F29" s="62"/>
      <c r="G29" s="62"/>
      <c r="H29" s="62"/>
      <c r="I29" s="62"/>
      <c r="J29" s="62"/>
      <c r="K29" s="152" t="s">
        <v>45</v>
      </c>
      <c r="L29" s="152"/>
      <c r="M29" s="152"/>
      <c r="N29" s="152"/>
      <c r="O29" s="152"/>
      <c r="P29" s="152"/>
      <c r="Q29" s="152"/>
      <c r="R29" s="152"/>
      <c r="S29" s="152"/>
      <c r="T29" s="152"/>
    </row>
    <row r="30" spans="1:20" x14ac:dyDescent="0.25">
      <c r="A30" s="33">
        <v>2</v>
      </c>
      <c r="B30" s="66" t="s">
        <v>46</v>
      </c>
      <c r="C30" s="67"/>
      <c r="D30" s="67"/>
      <c r="E30" s="67"/>
      <c r="F30" s="67"/>
      <c r="G30" s="67"/>
      <c r="H30" s="106"/>
      <c r="I30" s="109" t="s">
        <v>32</v>
      </c>
      <c r="J30" s="109"/>
      <c r="K30" s="152" t="s">
        <v>47</v>
      </c>
      <c r="L30" s="152"/>
      <c r="M30" s="152" t="s">
        <v>48</v>
      </c>
      <c r="N30" s="152"/>
      <c r="O30" s="152" t="s">
        <v>49</v>
      </c>
      <c r="P30" s="152"/>
      <c r="Q30" s="152" t="s">
        <v>50</v>
      </c>
      <c r="R30" s="152"/>
      <c r="S30" s="152" t="s">
        <v>51</v>
      </c>
      <c r="T30" s="152"/>
    </row>
    <row r="31" spans="1:20" x14ac:dyDescent="0.25">
      <c r="A31" s="35" t="s">
        <v>7</v>
      </c>
      <c r="B31" s="73" t="s">
        <v>52</v>
      </c>
      <c r="C31" s="74"/>
      <c r="D31" s="74"/>
      <c r="E31" s="74"/>
      <c r="F31" s="74"/>
      <c r="G31" s="74"/>
      <c r="H31" s="75"/>
      <c r="I31" s="112">
        <f>IF(S31&lt;0,0,S31)</f>
        <v>0</v>
      </c>
      <c r="J31" s="112"/>
      <c r="K31" s="69">
        <v>3.7</v>
      </c>
      <c r="L31" s="69"/>
      <c r="M31" s="150">
        <v>2</v>
      </c>
      <c r="N31" s="150"/>
      <c r="O31" s="150">
        <v>21</v>
      </c>
      <c r="P31" s="150"/>
      <c r="Q31" s="149">
        <f>I20*0.06</f>
        <v>178.37520000000001</v>
      </c>
      <c r="R31" s="149"/>
      <c r="S31" s="149">
        <f>(O31*M31*K31)-Q31</f>
        <v>-22.975200000000001</v>
      </c>
      <c r="T31" s="149"/>
    </row>
    <row r="32" spans="1:20" x14ac:dyDescent="0.25">
      <c r="A32" s="35" t="s">
        <v>9</v>
      </c>
      <c r="B32" s="68" t="s">
        <v>53</v>
      </c>
      <c r="C32" s="68"/>
      <c r="D32" s="68"/>
      <c r="E32" s="68"/>
      <c r="F32" s="68"/>
      <c r="G32" s="68"/>
      <c r="H32" s="68"/>
      <c r="I32" s="151">
        <f>S34</f>
        <v>435.60999999999996</v>
      </c>
      <c r="J32" s="151"/>
      <c r="K32" s="152" t="s">
        <v>54</v>
      </c>
      <c r="L32" s="152"/>
      <c r="M32" s="152"/>
      <c r="N32" s="152"/>
      <c r="O32" s="152"/>
      <c r="P32" s="152"/>
      <c r="Q32" s="152"/>
      <c r="R32" s="152"/>
      <c r="S32" s="152"/>
      <c r="T32" s="152"/>
    </row>
    <row r="33" spans="1:20" x14ac:dyDescent="0.25">
      <c r="A33" s="35" t="s">
        <v>12</v>
      </c>
      <c r="B33" s="68" t="s">
        <v>55</v>
      </c>
      <c r="C33" s="68"/>
      <c r="D33" s="68"/>
      <c r="E33" s="68"/>
      <c r="F33" s="68"/>
      <c r="G33" s="68"/>
      <c r="H33" s="68"/>
      <c r="I33" s="69">
        <v>0</v>
      </c>
      <c r="J33" s="69"/>
      <c r="K33" s="152" t="s">
        <v>47</v>
      </c>
      <c r="L33" s="152"/>
      <c r="M33" s="152" t="s">
        <v>49</v>
      </c>
      <c r="N33" s="152"/>
      <c r="O33" s="152" t="s">
        <v>50</v>
      </c>
      <c r="P33" s="152"/>
      <c r="Q33" s="152" t="s">
        <v>56</v>
      </c>
      <c r="R33" s="152"/>
      <c r="S33" s="152" t="s">
        <v>57</v>
      </c>
      <c r="T33" s="152"/>
    </row>
    <row r="34" spans="1:20" x14ac:dyDescent="0.25">
      <c r="A34" s="35" t="s">
        <v>15</v>
      </c>
      <c r="B34" s="68" t="s">
        <v>58</v>
      </c>
      <c r="C34" s="68"/>
      <c r="D34" s="68"/>
      <c r="E34" s="68"/>
      <c r="F34" s="68"/>
      <c r="G34" s="68"/>
      <c r="H34" s="68"/>
      <c r="I34" s="69">
        <v>0</v>
      </c>
      <c r="J34" s="69"/>
      <c r="K34" s="69">
        <v>20.9</v>
      </c>
      <c r="L34" s="69"/>
      <c r="M34" s="150">
        <v>21</v>
      </c>
      <c r="N34" s="150"/>
      <c r="O34" s="150">
        <v>3.29</v>
      </c>
      <c r="P34" s="150"/>
      <c r="Q34" s="149">
        <f>M34*K34</f>
        <v>438.9</v>
      </c>
      <c r="R34" s="149"/>
      <c r="S34" s="149">
        <f>Q34-O34</f>
        <v>435.60999999999996</v>
      </c>
      <c r="T34" s="149"/>
    </row>
    <row r="35" spans="1:20" x14ac:dyDescent="0.25">
      <c r="A35" s="35" t="s">
        <v>35</v>
      </c>
      <c r="B35" s="68" t="s">
        <v>59</v>
      </c>
      <c r="C35" s="68"/>
      <c r="D35" s="68"/>
      <c r="E35" s="68"/>
      <c r="F35" s="68"/>
      <c r="G35" s="68"/>
      <c r="H35" s="68"/>
      <c r="I35" s="69"/>
      <c r="J35" s="69"/>
    </row>
    <row r="36" spans="1:20" x14ac:dyDescent="0.25">
      <c r="A36" s="35" t="s">
        <v>37</v>
      </c>
      <c r="B36" s="68" t="s">
        <v>42</v>
      </c>
      <c r="C36" s="68"/>
      <c r="D36" s="68"/>
      <c r="E36" s="68"/>
      <c r="F36" s="68"/>
      <c r="G36" s="68"/>
      <c r="H36" s="68"/>
      <c r="I36" s="69">
        <v>0</v>
      </c>
      <c r="J36" s="69"/>
    </row>
    <row r="37" spans="1:20" x14ac:dyDescent="0.25">
      <c r="A37" s="104" t="s">
        <v>60</v>
      </c>
      <c r="B37" s="104"/>
      <c r="C37" s="104"/>
      <c r="D37" s="104"/>
      <c r="E37" s="104"/>
      <c r="F37" s="104"/>
      <c r="G37" s="104"/>
      <c r="H37" s="104"/>
      <c r="I37" s="110">
        <f>SUM(I31:J36)</f>
        <v>435.60999999999996</v>
      </c>
      <c r="J37" s="110"/>
    </row>
    <row r="38" spans="1:20" x14ac:dyDescent="0.25">
      <c r="A38" s="62" t="s">
        <v>61</v>
      </c>
      <c r="B38" s="62"/>
      <c r="C38" s="62"/>
      <c r="D38" s="62"/>
      <c r="E38" s="62"/>
      <c r="F38" s="62"/>
      <c r="G38" s="62"/>
      <c r="H38" s="62"/>
      <c r="I38" s="62"/>
      <c r="J38" s="62"/>
    </row>
    <row r="39" spans="1:20" x14ac:dyDescent="0.25">
      <c r="A39" s="33">
        <v>3</v>
      </c>
      <c r="B39" s="65" t="s">
        <v>62</v>
      </c>
      <c r="C39" s="65"/>
      <c r="D39" s="65"/>
      <c r="E39" s="65"/>
      <c r="F39" s="65"/>
      <c r="G39" s="65"/>
      <c r="H39" s="65"/>
      <c r="I39" s="109" t="s">
        <v>32</v>
      </c>
      <c r="J39" s="109"/>
    </row>
    <row r="40" spans="1:20" x14ac:dyDescent="0.25">
      <c r="A40" s="35" t="s">
        <v>7</v>
      </c>
      <c r="B40" s="68" t="s">
        <v>63</v>
      </c>
      <c r="C40" s="68"/>
      <c r="D40" s="68"/>
      <c r="E40" s="68"/>
      <c r="F40" s="68"/>
      <c r="G40" s="68"/>
      <c r="H40" s="68"/>
      <c r="I40" s="69">
        <f>'Memória de Cálculo'!J28</f>
        <v>92.11333333333333</v>
      </c>
      <c r="J40" s="69"/>
    </row>
    <row r="41" spans="1:20" x14ac:dyDescent="0.25">
      <c r="A41" s="35" t="s">
        <v>9</v>
      </c>
      <c r="B41" s="68" t="s">
        <v>425</v>
      </c>
      <c r="C41" s="68"/>
      <c r="D41" s="68"/>
      <c r="E41" s="68"/>
      <c r="F41" s="68"/>
      <c r="G41" s="68"/>
      <c r="H41" s="68"/>
      <c r="I41" s="69">
        <f>'Memória de Cálculo'!J129</f>
        <v>63.206153846153825</v>
      </c>
      <c r="J41" s="69"/>
    </row>
    <row r="42" spans="1:20" x14ac:dyDescent="0.25">
      <c r="A42" s="35" t="s">
        <v>12</v>
      </c>
      <c r="B42" s="73" t="s">
        <v>66</v>
      </c>
      <c r="C42" s="74"/>
      <c r="D42" s="74"/>
      <c r="E42" s="74"/>
      <c r="F42" s="74"/>
      <c r="G42" s="74"/>
      <c r="H42" s="75"/>
      <c r="I42" s="69">
        <v>0</v>
      </c>
      <c r="J42" s="69"/>
    </row>
    <row r="43" spans="1:20" x14ac:dyDescent="0.25">
      <c r="A43" s="35"/>
      <c r="B43" s="73"/>
      <c r="C43" s="74"/>
      <c r="D43" s="74"/>
      <c r="E43" s="74"/>
      <c r="F43" s="74"/>
      <c r="G43" s="74"/>
      <c r="H43" s="75"/>
      <c r="I43" s="69">
        <v>0</v>
      </c>
      <c r="J43" s="69"/>
    </row>
    <row r="44" spans="1:20" x14ac:dyDescent="0.25">
      <c r="A44" s="104" t="s">
        <v>67</v>
      </c>
      <c r="B44" s="104"/>
      <c r="C44" s="104"/>
      <c r="D44" s="104"/>
      <c r="E44" s="104"/>
      <c r="F44" s="104"/>
      <c r="G44" s="104"/>
      <c r="H44" s="104"/>
      <c r="I44" s="110">
        <f>SUM(I40:J43)</f>
        <v>155.31948717948717</v>
      </c>
      <c r="J44" s="110"/>
    </row>
    <row r="52" spans="1:20" s="1" customFormat="1" x14ac:dyDescent="0.25">
      <c r="A52" s="62" t="s">
        <v>68</v>
      </c>
      <c r="B52" s="62"/>
      <c r="C52" s="62"/>
      <c r="D52" s="62"/>
      <c r="E52" s="62"/>
      <c r="F52" s="62"/>
      <c r="G52" s="62"/>
      <c r="H52" s="62"/>
      <c r="I52" s="62"/>
      <c r="J52" s="62"/>
    </row>
    <row r="53" spans="1:20" s="1" customFormat="1" x14ac:dyDescent="0.25">
      <c r="A53" s="62" t="s">
        <v>69</v>
      </c>
      <c r="B53" s="62"/>
      <c r="C53" s="62"/>
      <c r="D53" s="62"/>
      <c r="E53" s="62"/>
      <c r="F53" s="62"/>
      <c r="G53" s="62"/>
      <c r="H53" s="62"/>
      <c r="I53" s="62"/>
      <c r="J53" s="62"/>
      <c r="K53" s="145" t="s">
        <v>170</v>
      </c>
      <c r="L53" s="146"/>
      <c r="M53" s="146"/>
      <c r="N53" s="146"/>
      <c r="O53" s="146"/>
      <c r="P53" s="146"/>
      <c r="Q53" s="146"/>
      <c r="R53" s="146"/>
      <c r="S53" s="146"/>
      <c r="T53" s="146"/>
    </row>
    <row r="54" spans="1:20" s="1" customFormat="1" x14ac:dyDescent="0.25">
      <c r="A54" s="33" t="s">
        <v>70</v>
      </c>
      <c r="B54" s="65" t="s">
        <v>71</v>
      </c>
      <c r="C54" s="65"/>
      <c r="D54" s="65"/>
      <c r="E54" s="65"/>
      <c r="F54" s="65"/>
      <c r="G54" s="65"/>
      <c r="H54" s="33" t="s">
        <v>31</v>
      </c>
      <c r="I54" s="109" t="s">
        <v>32</v>
      </c>
      <c r="J54" s="109"/>
    </row>
    <row r="55" spans="1:20" s="1" customFormat="1" x14ac:dyDescent="0.25">
      <c r="A55" s="35" t="s">
        <v>7</v>
      </c>
      <c r="B55" s="68" t="s">
        <v>72</v>
      </c>
      <c r="C55" s="68"/>
      <c r="D55" s="68"/>
      <c r="E55" s="68"/>
      <c r="F55" s="68"/>
      <c r="G55" s="68"/>
      <c r="H55" s="5">
        <v>0.2</v>
      </c>
      <c r="I55" s="112">
        <f>H55*$I$28</f>
        <v>772.95920000000012</v>
      </c>
      <c r="J55" s="112"/>
      <c r="K55" s="147" t="s">
        <v>169</v>
      </c>
      <c r="L55" s="148"/>
      <c r="M55" s="148"/>
      <c r="N55" s="148"/>
      <c r="O55" s="148"/>
      <c r="P55" s="148"/>
      <c r="Q55" s="148"/>
      <c r="R55" s="148"/>
      <c r="S55" s="148"/>
      <c r="T55" s="148"/>
    </row>
    <row r="56" spans="1:20" s="1" customFormat="1" x14ac:dyDescent="0.25">
      <c r="A56" s="35" t="s">
        <v>9</v>
      </c>
      <c r="B56" s="68" t="s">
        <v>73</v>
      </c>
      <c r="C56" s="68"/>
      <c r="D56" s="68"/>
      <c r="E56" s="68"/>
      <c r="F56" s="68"/>
      <c r="G56" s="68"/>
      <c r="H56" s="5">
        <v>1.4999999999999999E-2</v>
      </c>
      <c r="I56" s="112">
        <f t="shared" ref="I56:I62" si="1">H56*$I$28</f>
        <v>57.971940000000004</v>
      </c>
      <c r="J56" s="112"/>
      <c r="K56" s="136" t="s">
        <v>172</v>
      </c>
      <c r="L56" s="137"/>
      <c r="M56" s="137"/>
      <c r="N56" s="137"/>
      <c r="O56" s="137"/>
      <c r="P56" s="137"/>
      <c r="Q56" s="137"/>
      <c r="R56" s="137"/>
      <c r="S56" s="137"/>
      <c r="T56" s="137"/>
    </row>
    <row r="57" spans="1:20" s="1" customFormat="1" x14ac:dyDescent="0.25">
      <c r="A57" s="35" t="s">
        <v>12</v>
      </c>
      <c r="B57" s="68" t="s">
        <v>74</v>
      </c>
      <c r="C57" s="68"/>
      <c r="D57" s="68"/>
      <c r="E57" s="68"/>
      <c r="F57" s="68"/>
      <c r="G57" s="68"/>
      <c r="H57" s="5">
        <v>0.01</v>
      </c>
      <c r="I57" s="112">
        <f t="shared" si="1"/>
        <v>38.647960000000005</v>
      </c>
      <c r="J57" s="112"/>
      <c r="K57" s="136" t="s">
        <v>173</v>
      </c>
      <c r="L57" s="137"/>
      <c r="M57" s="137"/>
      <c r="N57" s="137"/>
      <c r="O57" s="137"/>
      <c r="P57" s="137"/>
      <c r="Q57" s="137"/>
      <c r="R57" s="137"/>
      <c r="S57" s="137"/>
      <c r="T57" s="137"/>
    </row>
    <row r="58" spans="1:20" s="1" customFormat="1" x14ac:dyDescent="0.25">
      <c r="A58" s="35" t="s">
        <v>15</v>
      </c>
      <c r="B58" s="68" t="s">
        <v>75</v>
      </c>
      <c r="C58" s="68"/>
      <c r="D58" s="68"/>
      <c r="E58" s="68"/>
      <c r="F58" s="68"/>
      <c r="G58" s="68"/>
      <c r="H58" s="5">
        <v>2E-3</v>
      </c>
      <c r="I58" s="112">
        <f t="shared" si="1"/>
        <v>7.7295920000000011</v>
      </c>
      <c r="J58" s="112"/>
      <c r="K58" s="136" t="s">
        <v>174</v>
      </c>
      <c r="L58" s="137"/>
      <c r="M58" s="137"/>
      <c r="N58" s="137"/>
      <c r="O58" s="137"/>
      <c r="P58" s="137"/>
      <c r="Q58" s="137"/>
      <c r="R58" s="137"/>
      <c r="S58" s="137"/>
      <c r="T58" s="137"/>
    </row>
    <row r="59" spans="1:20" s="1" customFormat="1" x14ac:dyDescent="0.25">
      <c r="A59" s="35" t="s">
        <v>35</v>
      </c>
      <c r="B59" s="68" t="s">
        <v>76</v>
      </c>
      <c r="C59" s="68"/>
      <c r="D59" s="68"/>
      <c r="E59" s="68"/>
      <c r="F59" s="68"/>
      <c r="G59" s="68"/>
      <c r="H59" s="5">
        <v>2.5000000000000001E-2</v>
      </c>
      <c r="I59" s="112">
        <f t="shared" si="1"/>
        <v>96.619900000000015</v>
      </c>
      <c r="J59" s="112"/>
      <c r="K59" s="136" t="s">
        <v>175</v>
      </c>
      <c r="L59" s="137"/>
      <c r="M59" s="137"/>
      <c r="N59" s="137"/>
      <c r="O59" s="137"/>
      <c r="P59" s="137"/>
      <c r="Q59" s="137"/>
      <c r="R59" s="137"/>
      <c r="S59" s="137"/>
      <c r="T59" s="137"/>
    </row>
    <row r="60" spans="1:20" s="1" customFormat="1" x14ac:dyDescent="0.25">
      <c r="A60" s="35" t="s">
        <v>37</v>
      </c>
      <c r="B60" s="68" t="s">
        <v>77</v>
      </c>
      <c r="C60" s="68"/>
      <c r="D60" s="68"/>
      <c r="E60" s="68"/>
      <c r="F60" s="68"/>
      <c r="G60" s="68"/>
      <c r="H60" s="5">
        <v>0.08</v>
      </c>
      <c r="I60" s="112">
        <f t="shared" si="1"/>
        <v>309.18368000000004</v>
      </c>
      <c r="J60" s="112"/>
      <c r="K60" s="136" t="s">
        <v>171</v>
      </c>
      <c r="L60" s="137"/>
      <c r="M60" s="137"/>
      <c r="N60" s="137"/>
      <c r="O60" s="137"/>
      <c r="P60" s="137"/>
      <c r="Q60" s="137"/>
      <c r="R60" s="137"/>
      <c r="S60" s="137"/>
      <c r="T60" s="137"/>
    </row>
    <row r="61" spans="1:20" s="1" customFormat="1" ht="17.25" x14ac:dyDescent="0.25">
      <c r="A61" s="35" t="s">
        <v>39</v>
      </c>
      <c r="B61" s="68" t="s">
        <v>178</v>
      </c>
      <c r="C61" s="68"/>
      <c r="D61" s="68"/>
      <c r="E61" s="68"/>
      <c r="F61" s="68"/>
      <c r="G61" s="68"/>
      <c r="H61" s="5">
        <v>0.03</v>
      </c>
      <c r="I61" s="112">
        <f t="shared" si="1"/>
        <v>115.94388000000001</v>
      </c>
      <c r="J61" s="112"/>
      <c r="K61" s="136" t="s">
        <v>177</v>
      </c>
      <c r="L61" s="137"/>
      <c r="M61" s="137"/>
      <c r="N61" s="137"/>
      <c r="O61" s="137"/>
      <c r="P61" s="137"/>
      <c r="Q61" s="137"/>
      <c r="R61" s="137"/>
      <c r="S61" s="137"/>
      <c r="T61" s="137"/>
    </row>
    <row r="62" spans="1:20" s="1" customFormat="1" x14ac:dyDescent="0.25">
      <c r="A62" s="35" t="s">
        <v>41</v>
      </c>
      <c r="B62" s="68" t="s">
        <v>78</v>
      </c>
      <c r="C62" s="68"/>
      <c r="D62" s="68"/>
      <c r="E62" s="68"/>
      <c r="F62" s="68"/>
      <c r="G62" s="68"/>
      <c r="H62" s="5">
        <v>6.0000000000000001E-3</v>
      </c>
      <c r="I62" s="112">
        <f t="shared" si="1"/>
        <v>23.188776000000001</v>
      </c>
      <c r="J62" s="112"/>
      <c r="K62" s="136" t="s">
        <v>176</v>
      </c>
      <c r="L62" s="137"/>
      <c r="M62" s="137"/>
      <c r="N62" s="137"/>
      <c r="O62" s="137"/>
      <c r="P62" s="137"/>
      <c r="Q62" s="137"/>
      <c r="R62" s="137"/>
      <c r="S62" s="137"/>
      <c r="T62" s="137"/>
    </row>
    <row r="63" spans="1:20" s="1" customFormat="1" x14ac:dyDescent="0.25">
      <c r="A63" s="104" t="s">
        <v>79</v>
      </c>
      <c r="B63" s="104"/>
      <c r="C63" s="104"/>
      <c r="D63" s="104"/>
      <c r="E63" s="104"/>
      <c r="F63" s="104"/>
      <c r="G63" s="104"/>
      <c r="H63" s="6">
        <f>SUM(H55:H62)</f>
        <v>0.3680000000000001</v>
      </c>
      <c r="I63" s="143">
        <f>SUM(I55:J62)</f>
        <v>1422.2449280000003</v>
      </c>
      <c r="J63" s="144"/>
      <c r="K63" s="22"/>
      <c r="L63" s="22"/>
      <c r="M63" s="22"/>
      <c r="N63" s="22"/>
      <c r="O63" s="22"/>
      <c r="P63" s="22"/>
    </row>
    <row r="64" spans="1:20" s="24" customFormat="1" ht="26.25" customHeight="1" x14ac:dyDescent="0.25">
      <c r="A64" s="121" t="s">
        <v>179</v>
      </c>
      <c r="B64" s="122"/>
      <c r="C64" s="122"/>
      <c r="D64" s="122"/>
      <c r="E64" s="122"/>
      <c r="F64" s="122"/>
      <c r="G64" s="122"/>
      <c r="H64" s="122"/>
      <c r="I64" s="122"/>
      <c r="J64" s="122"/>
      <c r="K64" s="23"/>
      <c r="L64" s="23"/>
      <c r="M64" s="23"/>
      <c r="N64" s="23"/>
      <c r="O64" s="23"/>
      <c r="P64" s="23"/>
    </row>
    <row r="65" spans="1:20" s="1" customFormat="1" x14ac:dyDescent="0.25">
      <c r="A65" s="62" t="s">
        <v>189</v>
      </c>
      <c r="B65" s="62"/>
      <c r="C65" s="62"/>
      <c r="D65" s="62"/>
      <c r="E65" s="62"/>
      <c r="F65" s="62"/>
      <c r="G65" s="62"/>
      <c r="H65" s="62"/>
      <c r="I65" s="62"/>
      <c r="J65" s="62"/>
    </row>
    <row r="66" spans="1:20" s="1" customFormat="1" x14ac:dyDescent="0.25">
      <c r="A66" s="34" t="s">
        <v>80</v>
      </c>
      <c r="B66" s="138" t="s">
        <v>140</v>
      </c>
      <c r="C66" s="139"/>
      <c r="D66" s="139"/>
      <c r="E66" s="139"/>
      <c r="F66" s="139"/>
      <c r="G66" s="140"/>
      <c r="H66" s="34" t="s">
        <v>31</v>
      </c>
      <c r="I66" s="123" t="s">
        <v>32</v>
      </c>
      <c r="J66" s="123"/>
    </row>
    <row r="67" spans="1:20" x14ac:dyDescent="0.25">
      <c r="A67" s="12" t="s">
        <v>7</v>
      </c>
      <c r="B67" s="76" t="s">
        <v>81</v>
      </c>
      <c r="C67" s="77"/>
      <c r="D67" s="77"/>
      <c r="E67" s="77"/>
      <c r="F67" s="77"/>
      <c r="G67" s="78"/>
      <c r="H67" s="26">
        <v>8.3299999999999999E-2</v>
      </c>
      <c r="I67" s="114">
        <f>ROUND(I28*H67,2)</f>
        <v>321.94</v>
      </c>
      <c r="J67" s="114"/>
      <c r="K67" s="141" t="s">
        <v>180</v>
      </c>
      <c r="L67" s="142"/>
      <c r="M67" s="142"/>
    </row>
    <row r="68" spans="1:20" x14ac:dyDescent="0.25">
      <c r="A68" s="12" t="s">
        <v>9</v>
      </c>
      <c r="B68" s="76" t="s">
        <v>141</v>
      </c>
      <c r="C68" s="77"/>
      <c r="D68" s="77"/>
      <c r="E68" s="77"/>
      <c r="F68" s="77"/>
      <c r="G68" s="78"/>
      <c r="H68" s="26">
        <v>2.7799999999999998E-2</v>
      </c>
      <c r="I68" s="132">
        <f>ROUND(I28*H68,2)</f>
        <v>107.44</v>
      </c>
      <c r="J68" s="133"/>
      <c r="K68" s="134" t="s">
        <v>181</v>
      </c>
      <c r="L68" s="135"/>
      <c r="M68" s="135"/>
    </row>
    <row r="69" spans="1:20" x14ac:dyDescent="0.25">
      <c r="A69" s="12"/>
      <c r="B69" s="120" t="s">
        <v>82</v>
      </c>
      <c r="C69" s="120"/>
      <c r="D69" s="120"/>
      <c r="E69" s="120"/>
      <c r="F69" s="120"/>
      <c r="G69" s="120"/>
      <c r="H69" s="120"/>
      <c r="I69" s="118">
        <f>SUM(I67:J68)</f>
        <v>429.38</v>
      </c>
      <c r="J69" s="118"/>
      <c r="K69" s="136"/>
      <c r="L69" s="137"/>
    </row>
    <row r="70" spans="1:20" ht="15" customHeight="1" x14ac:dyDescent="0.25">
      <c r="A70" s="13" t="s">
        <v>12</v>
      </c>
      <c r="B70" s="128" t="s">
        <v>142</v>
      </c>
      <c r="C70" s="129"/>
      <c r="D70" s="129"/>
      <c r="E70" s="129"/>
      <c r="F70" s="129"/>
      <c r="G70" s="130"/>
      <c r="H70" s="25">
        <f>ROUND((H67+H68)*H63,4)</f>
        <v>4.0899999999999999E-2</v>
      </c>
      <c r="I70" s="131">
        <f>I69*H70</f>
        <v>17.561641999999999</v>
      </c>
      <c r="J70" s="131"/>
      <c r="K70" s="7"/>
    </row>
    <row r="71" spans="1:20" x14ac:dyDescent="0.25">
      <c r="A71" s="120" t="s">
        <v>83</v>
      </c>
      <c r="B71" s="120"/>
      <c r="C71" s="120"/>
      <c r="D71" s="120"/>
      <c r="E71" s="120"/>
      <c r="F71" s="120"/>
      <c r="G71" s="120"/>
      <c r="H71" s="120"/>
      <c r="I71" s="118">
        <f>I69+I70</f>
        <v>446.941642</v>
      </c>
      <c r="J71" s="118"/>
    </row>
    <row r="72" spans="1:20" x14ac:dyDescent="0.25">
      <c r="A72" s="62" t="s">
        <v>143</v>
      </c>
      <c r="B72" s="62"/>
      <c r="C72" s="62"/>
      <c r="D72" s="62"/>
      <c r="E72" s="62"/>
      <c r="F72" s="62"/>
      <c r="G72" s="62"/>
      <c r="H72" s="62"/>
      <c r="I72" s="62"/>
      <c r="J72" s="62"/>
      <c r="K72" s="127" t="s">
        <v>190</v>
      </c>
      <c r="L72" s="127"/>
      <c r="M72" s="127"/>
      <c r="N72" s="127"/>
      <c r="O72" s="127"/>
      <c r="P72" s="127" t="s">
        <v>191</v>
      </c>
      <c r="Q72" s="127"/>
      <c r="R72" s="127"/>
      <c r="S72" s="127"/>
      <c r="T72" s="127"/>
    </row>
    <row r="73" spans="1:20" x14ac:dyDescent="0.25">
      <c r="A73" s="34" t="s">
        <v>84</v>
      </c>
      <c r="B73" s="63" t="s">
        <v>85</v>
      </c>
      <c r="C73" s="63"/>
      <c r="D73" s="63"/>
      <c r="E73" s="63"/>
      <c r="F73" s="63"/>
      <c r="G73" s="63"/>
      <c r="H73" s="34" t="s">
        <v>31</v>
      </c>
      <c r="I73" s="123" t="s">
        <v>32</v>
      </c>
      <c r="J73" s="123"/>
    </row>
    <row r="74" spans="1:20" x14ac:dyDescent="0.25">
      <c r="A74" s="12" t="s">
        <v>7</v>
      </c>
      <c r="B74" s="79" t="s">
        <v>85</v>
      </c>
      <c r="C74" s="79"/>
      <c r="D74" s="79"/>
      <c r="E74" s="79"/>
      <c r="F74" s="79"/>
      <c r="G74" s="79"/>
      <c r="H74" s="27">
        <v>2.9999999999999997E-4</v>
      </c>
      <c r="I74" s="114">
        <f>I28*H74</f>
        <v>1.1594388</v>
      </c>
      <c r="J74" s="114"/>
      <c r="K74" s="119" t="s">
        <v>192</v>
      </c>
      <c r="L74" s="119"/>
      <c r="M74" s="119"/>
      <c r="N74" s="119"/>
      <c r="O74" s="119"/>
      <c r="P74" s="119" t="s">
        <v>193</v>
      </c>
      <c r="Q74" s="119"/>
      <c r="R74" s="119"/>
      <c r="S74" s="119"/>
      <c r="T74" s="119"/>
    </row>
    <row r="75" spans="1:20" x14ac:dyDescent="0.25">
      <c r="A75" s="12" t="s">
        <v>9</v>
      </c>
      <c r="B75" s="76" t="s">
        <v>144</v>
      </c>
      <c r="C75" s="77"/>
      <c r="D75" s="77"/>
      <c r="E75" s="77"/>
      <c r="F75" s="77"/>
      <c r="G75" s="77"/>
      <c r="H75" s="14">
        <f>H63*H74</f>
        <v>1.1040000000000003E-4</v>
      </c>
      <c r="I75" s="114">
        <f>I28*H75</f>
        <v>0.42667347840000014</v>
      </c>
      <c r="J75" s="114"/>
    </row>
    <row r="76" spans="1:20" x14ac:dyDescent="0.25">
      <c r="A76" s="120" t="s">
        <v>86</v>
      </c>
      <c r="B76" s="120"/>
      <c r="C76" s="120"/>
      <c r="D76" s="120"/>
      <c r="E76" s="120"/>
      <c r="F76" s="120"/>
      <c r="G76" s="120"/>
      <c r="H76" s="120"/>
      <c r="I76" s="118">
        <f>SUM(I74:J75)</f>
        <v>1.5861122784000001</v>
      </c>
      <c r="J76" s="118"/>
    </row>
    <row r="77" spans="1:20" x14ac:dyDescent="0.25">
      <c r="A77" s="62" t="s">
        <v>87</v>
      </c>
      <c r="B77" s="62"/>
      <c r="C77" s="62"/>
      <c r="D77" s="62"/>
      <c r="E77" s="62"/>
      <c r="F77" s="62"/>
      <c r="G77" s="62"/>
      <c r="H77" s="62"/>
      <c r="I77" s="62"/>
      <c r="J77" s="62"/>
      <c r="M77" s="8"/>
    </row>
    <row r="78" spans="1:20" x14ac:dyDescent="0.25">
      <c r="A78" s="34" t="s">
        <v>88</v>
      </c>
      <c r="B78" s="63" t="s">
        <v>89</v>
      </c>
      <c r="C78" s="63"/>
      <c r="D78" s="63"/>
      <c r="E78" s="63"/>
      <c r="F78" s="63"/>
      <c r="G78" s="63"/>
      <c r="H78" s="34" t="s">
        <v>31</v>
      </c>
      <c r="I78" s="123" t="s">
        <v>32</v>
      </c>
      <c r="J78" s="123"/>
    </row>
    <row r="79" spans="1:20" x14ac:dyDescent="0.25">
      <c r="A79" s="12" t="s">
        <v>7</v>
      </c>
      <c r="B79" s="79" t="s">
        <v>90</v>
      </c>
      <c r="C79" s="79"/>
      <c r="D79" s="79"/>
      <c r="E79" s="79"/>
      <c r="F79" s="79"/>
      <c r="G79" s="79"/>
      <c r="H79" s="28">
        <v>4.5999999999999999E-3</v>
      </c>
      <c r="I79" s="114">
        <f t="shared" ref="I79:I84" si="2">$I$28*H79</f>
        <v>17.778061600000001</v>
      </c>
      <c r="J79" s="124"/>
      <c r="K79" s="119" t="s">
        <v>194</v>
      </c>
      <c r="L79" s="119"/>
      <c r="M79" s="119"/>
      <c r="N79" s="119"/>
      <c r="O79" s="119"/>
      <c r="P79" s="119" t="s">
        <v>195</v>
      </c>
      <c r="Q79" s="119"/>
      <c r="R79" s="119"/>
      <c r="S79" s="119"/>
      <c r="T79" s="119"/>
    </row>
    <row r="80" spans="1:20" x14ac:dyDescent="0.25">
      <c r="A80" s="12" t="s">
        <v>9</v>
      </c>
      <c r="B80" s="79" t="s">
        <v>91</v>
      </c>
      <c r="C80" s="79"/>
      <c r="D80" s="79"/>
      <c r="E80" s="79"/>
      <c r="F80" s="79"/>
      <c r="G80" s="79"/>
      <c r="H80" s="30">
        <f>H79*H60</f>
        <v>3.68E-4</v>
      </c>
      <c r="I80" s="114">
        <f t="shared" si="2"/>
        <v>1.422244928</v>
      </c>
      <c r="J80" s="124"/>
      <c r="K80" s="119"/>
      <c r="L80" s="119"/>
      <c r="M80" s="119"/>
      <c r="N80" s="119"/>
      <c r="O80" s="119"/>
      <c r="P80" s="119" t="s">
        <v>196</v>
      </c>
      <c r="Q80" s="119"/>
      <c r="R80" s="119"/>
      <c r="S80" s="119"/>
      <c r="T80" s="119"/>
    </row>
    <row r="81" spans="1:20" x14ac:dyDescent="0.25">
      <c r="A81" s="12" t="s">
        <v>12</v>
      </c>
      <c r="B81" s="79" t="s">
        <v>92</v>
      </c>
      <c r="C81" s="79"/>
      <c r="D81" s="79"/>
      <c r="E81" s="79"/>
      <c r="F81" s="79"/>
      <c r="G81" s="79"/>
      <c r="H81" s="28">
        <v>2.1499999999999998E-2</v>
      </c>
      <c r="I81" s="114">
        <f t="shared" si="2"/>
        <v>83.093114</v>
      </c>
      <c r="J81" s="124"/>
      <c r="K81" s="119"/>
      <c r="L81" s="119"/>
      <c r="M81" s="119"/>
      <c r="N81" s="119"/>
      <c r="O81" s="119"/>
      <c r="P81" s="119" t="s">
        <v>197</v>
      </c>
      <c r="Q81" s="119"/>
      <c r="R81" s="119"/>
      <c r="S81" s="119"/>
      <c r="T81" s="119"/>
    </row>
    <row r="82" spans="1:20" ht="17.25" x14ac:dyDescent="0.25">
      <c r="A82" s="12" t="s">
        <v>15</v>
      </c>
      <c r="B82" s="79" t="s">
        <v>205</v>
      </c>
      <c r="C82" s="79"/>
      <c r="D82" s="79"/>
      <c r="E82" s="79"/>
      <c r="F82" s="79"/>
      <c r="G82" s="79"/>
      <c r="H82" s="28">
        <v>1.9400000000000001E-2</v>
      </c>
      <c r="I82" s="114">
        <f t="shared" si="2"/>
        <v>74.977042400000002</v>
      </c>
      <c r="J82" s="124"/>
      <c r="K82" s="126" t="s">
        <v>198</v>
      </c>
      <c r="L82" s="126"/>
      <c r="M82" s="126"/>
      <c r="N82" s="126"/>
      <c r="O82" s="126"/>
      <c r="P82" s="126" t="s">
        <v>199</v>
      </c>
      <c r="Q82" s="126"/>
      <c r="R82" s="126"/>
      <c r="S82" s="126"/>
      <c r="T82" s="126"/>
    </row>
    <row r="83" spans="1:20" x14ac:dyDescent="0.25">
      <c r="A83" s="12" t="s">
        <v>35</v>
      </c>
      <c r="B83" s="76" t="s">
        <v>145</v>
      </c>
      <c r="C83" s="77"/>
      <c r="D83" s="77"/>
      <c r="E83" s="77"/>
      <c r="F83" s="77"/>
      <c r="G83" s="78"/>
      <c r="H83" s="14">
        <f>H63*H82</f>
        <v>7.1392000000000027E-3</v>
      </c>
      <c r="I83" s="114">
        <f t="shared" si="2"/>
        <v>27.591551603200013</v>
      </c>
      <c r="J83" s="124"/>
      <c r="K83" s="125"/>
      <c r="L83" s="125"/>
      <c r="M83" s="125"/>
      <c r="N83" s="125"/>
      <c r="O83" s="125"/>
      <c r="P83" s="125"/>
      <c r="Q83" s="125"/>
      <c r="R83" s="125"/>
      <c r="S83" s="125"/>
      <c r="T83" s="125"/>
    </row>
    <row r="84" spans="1:20" x14ac:dyDescent="0.25">
      <c r="A84" s="12" t="s">
        <v>37</v>
      </c>
      <c r="B84" s="79" t="s">
        <v>94</v>
      </c>
      <c r="C84" s="79"/>
      <c r="D84" s="79"/>
      <c r="E84" s="79"/>
      <c r="F84" s="79"/>
      <c r="G84" s="79"/>
      <c r="H84" s="28">
        <v>2.1499999999999998E-2</v>
      </c>
      <c r="I84" s="114">
        <f t="shared" si="2"/>
        <v>83.093114</v>
      </c>
      <c r="J84" s="124"/>
      <c r="K84" s="119"/>
      <c r="L84" s="119"/>
      <c r="M84" s="119"/>
      <c r="N84" s="119"/>
      <c r="O84" s="119"/>
      <c r="P84" s="119" t="s">
        <v>197</v>
      </c>
      <c r="Q84" s="119"/>
      <c r="R84" s="119"/>
      <c r="S84" s="119"/>
      <c r="T84" s="119"/>
    </row>
    <row r="85" spans="1:20" x14ac:dyDescent="0.25">
      <c r="A85" s="120" t="s">
        <v>95</v>
      </c>
      <c r="B85" s="120"/>
      <c r="C85" s="120"/>
      <c r="D85" s="120"/>
      <c r="E85" s="120"/>
      <c r="F85" s="120"/>
      <c r="G85" s="120"/>
      <c r="H85" s="120"/>
      <c r="I85" s="118">
        <f>SUM(I79:J84)</f>
        <v>287.95512853119999</v>
      </c>
      <c r="J85" s="118"/>
    </row>
    <row r="86" spans="1:20" x14ac:dyDescent="0.25">
      <c r="A86" s="121" t="s">
        <v>206</v>
      </c>
      <c r="B86" s="122"/>
      <c r="C86" s="122"/>
      <c r="D86" s="122"/>
      <c r="E86" s="122"/>
      <c r="F86" s="122"/>
      <c r="G86" s="122"/>
      <c r="H86" s="122"/>
      <c r="I86" s="122"/>
      <c r="J86" s="122"/>
    </row>
    <row r="87" spans="1:20" x14ac:dyDescent="0.25">
      <c r="A87" s="62" t="s">
        <v>96</v>
      </c>
      <c r="B87" s="62"/>
      <c r="C87" s="62"/>
      <c r="D87" s="62"/>
      <c r="E87" s="62"/>
      <c r="F87" s="62"/>
      <c r="G87" s="62"/>
      <c r="H87" s="62"/>
      <c r="I87" s="62"/>
      <c r="J87" s="62"/>
    </row>
    <row r="88" spans="1:20" x14ac:dyDescent="0.25">
      <c r="A88" s="34" t="s">
        <v>97</v>
      </c>
      <c r="B88" s="63" t="s">
        <v>98</v>
      </c>
      <c r="C88" s="63"/>
      <c r="D88" s="63"/>
      <c r="E88" s="63"/>
      <c r="F88" s="63"/>
      <c r="G88" s="63"/>
      <c r="H88" s="63"/>
      <c r="I88" s="123" t="s">
        <v>32</v>
      </c>
      <c r="J88" s="123"/>
    </row>
    <row r="89" spans="1:20" x14ac:dyDescent="0.25">
      <c r="A89" s="12" t="s">
        <v>7</v>
      </c>
      <c r="B89" s="76" t="s">
        <v>430</v>
      </c>
      <c r="C89" s="77"/>
      <c r="D89" s="77"/>
      <c r="E89" s="77"/>
      <c r="F89" s="77"/>
      <c r="G89" s="78"/>
      <c r="H89" s="27">
        <v>0</v>
      </c>
      <c r="I89" s="114">
        <f>$I$28*H89</f>
        <v>0</v>
      </c>
      <c r="J89" s="114"/>
    </row>
    <row r="90" spans="1:20" x14ac:dyDescent="0.25">
      <c r="A90" s="12" t="s">
        <v>9</v>
      </c>
      <c r="B90" s="79" t="s">
        <v>431</v>
      </c>
      <c r="C90" s="79"/>
      <c r="D90" s="79"/>
      <c r="E90" s="79"/>
      <c r="F90" s="79"/>
      <c r="G90" s="79"/>
      <c r="H90" s="27">
        <v>0</v>
      </c>
      <c r="I90" s="114">
        <f t="shared" ref="I90:I93" si="3">$I$28*H90</f>
        <v>0</v>
      </c>
      <c r="J90" s="114"/>
      <c r="K90" s="119"/>
      <c r="L90" s="119"/>
      <c r="M90" s="119"/>
      <c r="N90" s="119"/>
      <c r="O90" s="119"/>
      <c r="P90" s="119"/>
      <c r="Q90" s="119"/>
      <c r="R90" s="119"/>
      <c r="S90" s="119"/>
      <c r="T90" s="119"/>
    </row>
    <row r="91" spans="1:20" x14ac:dyDescent="0.25">
      <c r="A91" s="12" t="s">
        <v>12</v>
      </c>
      <c r="B91" s="79" t="s">
        <v>432</v>
      </c>
      <c r="C91" s="79"/>
      <c r="D91" s="79"/>
      <c r="E91" s="79"/>
      <c r="F91" s="79"/>
      <c r="G91" s="79"/>
      <c r="H91" s="27">
        <v>0</v>
      </c>
      <c r="I91" s="114">
        <f t="shared" si="3"/>
        <v>0</v>
      </c>
      <c r="J91" s="114"/>
      <c r="K91" s="119"/>
      <c r="L91" s="119"/>
      <c r="M91" s="119"/>
      <c r="N91" s="119"/>
      <c r="O91" s="119"/>
      <c r="P91" s="119"/>
      <c r="Q91" s="119"/>
      <c r="R91" s="119"/>
      <c r="S91" s="119"/>
      <c r="T91" s="119"/>
    </row>
    <row r="92" spans="1:20" x14ac:dyDescent="0.25">
      <c r="A92" s="12" t="s">
        <v>15</v>
      </c>
      <c r="B92" s="79" t="s">
        <v>433</v>
      </c>
      <c r="C92" s="79"/>
      <c r="D92" s="79"/>
      <c r="E92" s="79"/>
      <c r="F92" s="79"/>
      <c r="G92" s="79"/>
      <c r="H92" s="27">
        <v>0</v>
      </c>
      <c r="I92" s="114">
        <f t="shared" si="3"/>
        <v>0</v>
      </c>
      <c r="J92" s="114"/>
      <c r="K92" s="119"/>
      <c r="L92" s="119"/>
      <c r="M92" s="119"/>
      <c r="N92" s="119"/>
      <c r="O92" s="119"/>
      <c r="P92" s="119"/>
      <c r="Q92" s="119"/>
      <c r="R92" s="119"/>
      <c r="S92" s="119"/>
      <c r="T92" s="119"/>
    </row>
    <row r="93" spans="1:20" x14ac:dyDescent="0.25">
      <c r="A93" s="12" t="s">
        <v>35</v>
      </c>
      <c r="B93" s="79" t="s">
        <v>434</v>
      </c>
      <c r="C93" s="79"/>
      <c r="D93" s="79"/>
      <c r="E93" s="79"/>
      <c r="F93" s="79"/>
      <c r="G93" s="79"/>
      <c r="H93" s="27">
        <v>0</v>
      </c>
      <c r="I93" s="114">
        <f t="shared" si="3"/>
        <v>0</v>
      </c>
      <c r="J93" s="114"/>
      <c r="K93" s="119"/>
      <c r="L93" s="119"/>
      <c r="M93" s="119"/>
      <c r="N93" s="119"/>
      <c r="O93" s="119"/>
      <c r="P93" s="119"/>
      <c r="Q93" s="119"/>
      <c r="R93" s="119"/>
      <c r="S93" s="119"/>
      <c r="T93" s="119"/>
    </row>
    <row r="94" spans="1:20" x14ac:dyDescent="0.25">
      <c r="A94" s="12"/>
      <c r="B94" s="115" t="s">
        <v>100</v>
      </c>
      <c r="C94" s="116"/>
      <c r="D94" s="116"/>
      <c r="E94" s="116"/>
      <c r="F94" s="116"/>
      <c r="G94" s="116"/>
      <c r="H94" s="15">
        <f>SUM(H89:H93)</f>
        <v>0</v>
      </c>
      <c r="I94" s="118">
        <f>SUM(I89:J93)</f>
        <v>0</v>
      </c>
      <c r="J94" s="118"/>
    </row>
    <row r="95" spans="1:20" ht="15" customHeight="1" x14ac:dyDescent="0.25">
      <c r="A95" s="13" t="s">
        <v>39</v>
      </c>
      <c r="B95" s="113" t="s">
        <v>101</v>
      </c>
      <c r="C95" s="113"/>
      <c r="D95" s="113"/>
      <c r="E95" s="113"/>
      <c r="F95" s="113"/>
      <c r="G95" s="113"/>
      <c r="H95" s="16">
        <f>ROUND(H63*H94,4)</f>
        <v>0</v>
      </c>
      <c r="I95" s="114">
        <f>H95*I28</f>
        <v>0</v>
      </c>
      <c r="J95" s="114"/>
    </row>
    <row r="96" spans="1:20" x14ac:dyDescent="0.25">
      <c r="A96" s="115" t="s">
        <v>102</v>
      </c>
      <c r="B96" s="116"/>
      <c r="C96" s="116"/>
      <c r="D96" s="116"/>
      <c r="E96" s="116"/>
      <c r="F96" s="116"/>
      <c r="G96" s="116"/>
      <c r="H96" s="117"/>
      <c r="I96" s="118">
        <f>SUM(I94:J95)</f>
        <v>0</v>
      </c>
      <c r="J96" s="118"/>
    </row>
    <row r="101" spans="1:13" s="1" customFormat="1" x14ac:dyDescent="0.25">
      <c r="A101" s="62" t="s">
        <v>103</v>
      </c>
      <c r="B101" s="62"/>
      <c r="C101" s="62"/>
      <c r="D101" s="62"/>
      <c r="E101" s="62"/>
      <c r="F101" s="62"/>
      <c r="G101" s="62"/>
      <c r="H101" s="62"/>
      <c r="I101" s="62"/>
      <c r="J101" s="62"/>
    </row>
    <row r="102" spans="1:13" s="1" customFormat="1" x14ac:dyDescent="0.25">
      <c r="A102" s="33">
        <v>4</v>
      </c>
      <c r="B102" s="65" t="s">
        <v>104</v>
      </c>
      <c r="C102" s="65"/>
      <c r="D102" s="65"/>
      <c r="E102" s="65"/>
      <c r="F102" s="65"/>
      <c r="G102" s="65"/>
      <c r="H102" s="65"/>
      <c r="I102" s="109" t="s">
        <v>32</v>
      </c>
      <c r="J102" s="109"/>
    </row>
    <row r="103" spans="1:13" s="1" customFormat="1" x14ac:dyDescent="0.25">
      <c r="A103" s="35" t="s">
        <v>70</v>
      </c>
      <c r="B103" s="68" t="s">
        <v>71</v>
      </c>
      <c r="C103" s="68"/>
      <c r="D103" s="68"/>
      <c r="E103" s="68"/>
      <c r="F103" s="68"/>
      <c r="G103" s="68"/>
      <c r="H103" s="68"/>
      <c r="I103" s="112">
        <f>I63</f>
        <v>1422.2449280000003</v>
      </c>
      <c r="J103" s="112"/>
    </row>
    <row r="104" spans="1:13" s="1" customFormat="1" x14ac:dyDescent="0.25">
      <c r="A104" s="35" t="s">
        <v>80</v>
      </c>
      <c r="B104" s="68" t="s">
        <v>105</v>
      </c>
      <c r="C104" s="68"/>
      <c r="D104" s="68"/>
      <c r="E104" s="68"/>
      <c r="F104" s="68"/>
      <c r="G104" s="68"/>
      <c r="H104" s="68"/>
      <c r="I104" s="112">
        <f>I71</f>
        <v>446.941642</v>
      </c>
      <c r="J104" s="112"/>
    </row>
    <row r="105" spans="1:13" s="1" customFormat="1" x14ac:dyDescent="0.25">
      <c r="A105" s="35" t="s">
        <v>84</v>
      </c>
      <c r="B105" s="68" t="s">
        <v>85</v>
      </c>
      <c r="C105" s="68"/>
      <c r="D105" s="68"/>
      <c r="E105" s="68"/>
      <c r="F105" s="68"/>
      <c r="G105" s="68"/>
      <c r="H105" s="68"/>
      <c r="I105" s="112">
        <f>I76</f>
        <v>1.5861122784000001</v>
      </c>
      <c r="J105" s="112"/>
    </row>
    <row r="106" spans="1:13" s="1" customFormat="1" x14ac:dyDescent="0.25">
      <c r="A106" s="35" t="s">
        <v>88</v>
      </c>
      <c r="B106" s="68" t="s">
        <v>106</v>
      </c>
      <c r="C106" s="68"/>
      <c r="D106" s="68"/>
      <c r="E106" s="68"/>
      <c r="F106" s="68"/>
      <c r="G106" s="68"/>
      <c r="H106" s="68"/>
      <c r="I106" s="112">
        <f>I85</f>
        <v>287.95512853119999</v>
      </c>
      <c r="J106" s="112"/>
    </row>
    <row r="107" spans="1:13" s="1" customFormat="1" x14ac:dyDescent="0.25">
      <c r="A107" s="35" t="s">
        <v>97</v>
      </c>
      <c r="B107" s="68" t="s">
        <v>98</v>
      </c>
      <c r="C107" s="68"/>
      <c r="D107" s="68"/>
      <c r="E107" s="68"/>
      <c r="F107" s="68"/>
      <c r="G107" s="68"/>
      <c r="H107" s="68"/>
      <c r="I107" s="112">
        <f>I96</f>
        <v>0</v>
      </c>
      <c r="J107" s="112"/>
    </row>
    <row r="108" spans="1:13" s="1" customFormat="1" x14ac:dyDescent="0.25">
      <c r="A108" s="35" t="s">
        <v>107</v>
      </c>
      <c r="B108" s="68" t="s">
        <v>42</v>
      </c>
      <c r="C108" s="68"/>
      <c r="D108" s="68"/>
      <c r="E108" s="68"/>
      <c r="F108" s="68"/>
      <c r="G108" s="68"/>
      <c r="H108" s="68"/>
      <c r="I108" s="112">
        <v>0</v>
      </c>
      <c r="J108" s="112"/>
    </row>
    <row r="109" spans="1:13" s="1" customFormat="1" x14ac:dyDescent="0.25">
      <c r="A109" s="104" t="s">
        <v>108</v>
      </c>
      <c r="B109" s="104"/>
      <c r="C109" s="104"/>
      <c r="D109" s="104"/>
      <c r="E109" s="104"/>
      <c r="F109" s="104"/>
      <c r="G109" s="104"/>
      <c r="H109" s="104"/>
      <c r="I109" s="110">
        <f>SUM(I103:J108)</f>
        <v>2158.7278108096002</v>
      </c>
      <c r="J109" s="110"/>
    </row>
    <row r="110" spans="1:13" s="1" customFormat="1" x14ac:dyDescent="0.25">
      <c r="A110" s="62" t="s">
        <v>109</v>
      </c>
      <c r="B110" s="62"/>
      <c r="C110" s="62"/>
      <c r="D110" s="62"/>
      <c r="E110" s="62"/>
      <c r="F110" s="62"/>
      <c r="G110" s="62"/>
      <c r="H110" s="62"/>
      <c r="I110" s="62"/>
      <c r="J110" s="62"/>
    </row>
    <row r="111" spans="1:13" s="1" customFormat="1" x14ac:dyDescent="0.25">
      <c r="A111" s="104" t="s">
        <v>153</v>
      </c>
      <c r="B111" s="104"/>
      <c r="C111" s="104"/>
      <c r="D111" s="104"/>
      <c r="E111" s="104"/>
      <c r="F111" s="104"/>
      <c r="G111" s="104"/>
      <c r="H111" s="104"/>
      <c r="I111" s="110">
        <f>I28+I37+I44+I109</f>
        <v>6614.4532979890864</v>
      </c>
      <c r="J111" s="110"/>
      <c r="M111" s="18"/>
    </row>
    <row r="112" spans="1:13" s="1" customFormat="1" x14ac:dyDescent="0.25">
      <c r="A112" s="62" t="s">
        <v>110</v>
      </c>
      <c r="B112" s="62"/>
      <c r="C112" s="62"/>
      <c r="D112" s="62"/>
      <c r="E112" s="62"/>
      <c r="F112" s="62"/>
      <c r="G112" s="62"/>
      <c r="H112" s="62"/>
      <c r="I112" s="62"/>
      <c r="J112" s="62"/>
    </row>
    <row r="113" spans="1:11" s="1" customFormat="1" x14ac:dyDescent="0.25">
      <c r="A113" s="33">
        <v>5</v>
      </c>
      <c r="B113" s="65" t="s">
        <v>111</v>
      </c>
      <c r="C113" s="65"/>
      <c r="D113" s="65"/>
      <c r="E113" s="65"/>
      <c r="F113" s="65"/>
      <c r="G113" s="65"/>
      <c r="H113" s="33" t="s">
        <v>31</v>
      </c>
      <c r="I113" s="109" t="s">
        <v>32</v>
      </c>
      <c r="J113" s="109"/>
    </row>
    <row r="114" spans="1:11" s="1" customFormat="1" x14ac:dyDescent="0.25">
      <c r="A114" s="35" t="s">
        <v>7</v>
      </c>
      <c r="B114" s="68" t="s">
        <v>112</v>
      </c>
      <c r="C114" s="68"/>
      <c r="D114" s="68"/>
      <c r="E114" s="68"/>
      <c r="F114" s="68"/>
      <c r="G114" s="68"/>
      <c r="H114" s="4">
        <v>0.1</v>
      </c>
      <c r="I114" s="112">
        <f>I111*H114</f>
        <v>661.44532979890869</v>
      </c>
      <c r="J114" s="112"/>
      <c r="K114" s="1" t="s">
        <v>219</v>
      </c>
    </row>
    <row r="115" spans="1:11" s="1" customFormat="1" x14ac:dyDescent="0.25">
      <c r="A115" s="35" t="s">
        <v>9</v>
      </c>
      <c r="B115" s="68" t="s">
        <v>113</v>
      </c>
      <c r="C115" s="68"/>
      <c r="D115" s="68"/>
      <c r="E115" s="68"/>
      <c r="F115" s="68"/>
      <c r="G115" s="68"/>
      <c r="H115" s="4">
        <v>0.1</v>
      </c>
      <c r="I115" s="112">
        <f>(I111+I114)*H115</f>
        <v>727.58986277879956</v>
      </c>
      <c r="J115" s="112"/>
      <c r="K115" s="1" t="s">
        <v>219</v>
      </c>
    </row>
    <row r="116" spans="1:11" s="1" customFormat="1" x14ac:dyDescent="0.25">
      <c r="A116" s="35" t="s">
        <v>12</v>
      </c>
      <c r="B116" s="68" t="s">
        <v>114</v>
      </c>
      <c r="C116" s="68"/>
      <c r="D116" s="68"/>
      <c r="E116" s="68"/>
      <c r="F116" s="68"/>
      <c r="G116" s="68"/>
      <c r="H116" s="68"/>
      <c r="I116" s="68"/>
      <c r="J116" s="68"/>
    </row>
    <row r="117" spans="1:11" s="1" customFormat="1" x14ac:dyDescent="0.25">
      <c r="A117" s="35" t="s">
        <v>115</v>
      </c>
      <c r="B117" s="65" t="s">
        <v>116</v>
      </c>
      <c r="C117" s="65"/>
      <c r="D117" s="65"/>
      <c r="E117" s="65"/>
      <c r="F117" s="65"/>
      <c r="G117" s="65"/>
      <c r="H117" s="65"/>
      <c r="I117" s="65"/>
      <c r="J117" s="65"/>
    </row>
    <row r="118" spans="1:11" s="1" customFormat="1" x14ac:dyDescent="0.25">
      <c r="A118" s="80"/>
      <c r="B118" s="68" t="s">
        <v>117</v>
      </c>
      <c r="C118" s="68"/>
      <c r="D118" s="68"/>
      <c r="E118" s="68"/>
      <c r="F118" s="68"/>
      <c r="G118" s="68"/>
      <c r="H118" s="4">
        <v>1.6500000000000001E-2</v>
      </c>
      <c r="I118" s="112">
        <f>I123*H118</f>
        <v>154.00298553277216</v>
      </c>
      <c r="J118" s="112"/>
      <c r="K118" s="9" t="s">
        <v>220</v>
      </c>
    </row>
    <row r="119" spans="1:11" s="1" customFormat="1" x14ac:dyDescent="0.25">
      <c r="A119" s="80"/>
      <c r="B119" s="68" t="s">
        <v>118</v>
      </c>
      <c r="C119" s="68"/>
      <c r="D119" s="68"/>
      <c r="E119" s="68"/>
      <c r="F119" s="68"/>
      <c r="G119" s="68"/>
      <c r="H119" s="4">
        <v>7.5999999999999998E-2</v>
      </c>
      <c r="I119" s="112">
        <f>I123*H119</f>
        <v>709.3470848782232</v>
      </c>
      <c r="J119" s="112"/>
      <c r="K119" s="9" t="s">
        <v>220</v>
      </c>
    </row>
    <row r="120" spans="1:11" s="1" customFormat="1" x14ac:dyDescent="0.25">
      <c r="A120" s="35" t="s">
        <v>119</v>
      </c>
      <c r="B120" s="65" t="s">
        <v>120</v>
      </c>
      <c r="C120" s="65"/>
      <c r="D120" s="65"/>
      <c r="E120" s="65"/>
      <c r="F120" s="65"/>
      <c r="G120" s="65"/>
      <c r="H120" s="65"/>
      <c r="I120" s="65"/>
      <c r="J120" s="65"/>
    </row>
    <row r="121" spans="1:11" s="1" customFormat="1" x14ac:dyDescent="0.25">
      <c r="A121" s="35"/>
      <c r="B121" s="68" t="s">
        <v>121</v>
      </c>
      <c r="C121" s="68"/>
      <c r="D121" s="68"/>
      <c r="E121" s="68"/>
      <c r="F121" s="68"/>
      <c r="G121" s="68"/>
      <c r="H121" s="4">
        <v>0.05</v>
      </c>
      <c r="I121" s="112">
        <f>I123*H121</f>
        <v>466.67571373567318</v>
      </c>
      <c r="J121" s="112"/>
      <c r="K121" s="9" t="s">
        <v>221</v>
      </c>
    </row>
    <row r="122" spans="1:11" s="1" customFormat="1" x14ac:dyDescent="0.25">
      <c r="A122" s="35" t="s">
        <v>122</v>
      </c>
      <c r="B122" s="65" t="s">
        <v>123</v>
      </c>
      <c r="C122" s="65"/>
      <c r="D122" s="65"/>
      <c r="E122" s="65"/>
      <c r="F122" s="65"/>
      <c r="G122" s="65"/>
      <c r="H122" s="65"/>
      <c r="I122" s="65"/>
      <c r="J122" s="65"/>
    </row>
    <row r="123" spans="1:11" s="1" customFormat="1" x14ac:dyDescent="0.25">
      <c r="A123" s="35"/>
      <c r="B123" s="104" t="s">
        <v>124</v>
      </c>
      <c r="C123" s="104"/>
      <c r="D123" s="104"/>
      <c r="E123" s="104"/>
      <c r="F123" s="104"/>
      <c r="G123" s="104"/>
      <c r="H123" s="10">
        <f>1-(SUM(H121,H119,H118))</f>
        <v>0.85749999999999993</v>
      </c>
      <c r="I123" s="112">
        <f>(I111+I114+I115)/H123</f>
        <v>9333.5142747134632</v>
      </c>
      <c r="J123" s="112"/>
    </row>
    <row r="124" spans="1:11" s="1" customFormat="1" x14ac:dyDescent="0.25">
      <c r="A124" s="104" t="s">
        <v>125</v>
      </c>
      <c r="B124" s="104"/>
      <c r="C124" s="104"/>
      <c r="D124" s="104"/>
      <c r="E124" s="104"/>
      <c r="F124" s="104"/>
      <c r="G124" s="104"/>
      <c r="H124" s="104"/>
      <c r="I124" s="110">
        <f>I121+I119+I118+I115+I114</f>
        <v>2719.0609767243768</v>
      </c>
      <c r="J124" s="110"/>
    </row>
    <row r="125" spans="1:11" s="1" customFormat="1" x14ac:dyDescent="0.25">
      <c r="A125" s="111" t="s">
        <v>126</v>
      </c>
      <c r="B125" s="111"/>
      <c r="C125" s="111"/>
      <c r="D125" s="111"/>
      <c r="E125" s="111"/>
      <c r="F125" s="111"/>
      <c r="G125" s="111"/>
      <c r="H125" s="111"/>
      <c r="I125" s="111"/>
      <c r="J125" s="111"/>
    </row>
    <row r="126" spans="1:11" s="1" customFormat="1" x14ac:dyDescent="0.25">
      <c r="A126" s="111" t="s">
        <v>127</v>
      </c>
      <c r="B126" s="111"/>
      <c r="C126" s="111"/>
      <c r="D126" s="111"/>
      <c r="E126" s="111"/>
      <c r="F126" s="111"/>
      <c r="G126" s="111"/>
      <c r="H126" s="111"/>
      <c r="I126" s="111"/>
      <c r="J126" s="111"/>
    </row>
    <row r="127" spans="1:11" s="1" customFormat="1" x14ac:dyDescent="0.25">
      <c r="A127" s="111" t="s">
        <v>128</v>
      </c>
      <c r="B127" s="111"/>
      <c r="C127" s="111"/>
      <c r="D127" s="111"/>
      <c r="E127" s="111"/>
      <c r="F127" s="111"/>
      <c r="G127" s="111"/>
      <c r="H127" s="111"/>
      <c r="I127" s="111"/>
      <c r="J127" s="111"/>
    </row>
    <row r="128" spans="1:11" s="1" customFormat="1" x14ac:dyDescent="0.25">
      <c r="A128" s="62" t="s">
        <v>129</v>
      </c>
      <c r="B128" s="62"/>
      <c r="C128" s="62"/>
      <c r="D128" s="62"/>
      <c r="E128" s="62"/>
      <c r="F128" s="62"/>
      <c r="G128" s="62"/>
      <c r="H128" s="62"/>
      <c r="I128" s="62"/>
      <c r="J128" s="62"/>
    </row>
    <row r="129" spans="1:20" s="1" customFormat="1" x14ac:dyDescent="0.25">
      <c r="A129" s="65" t="s">
        <v>130</v>
      </c>
      <c r="B129" s="65"/>
      <c r="C129" s="65"/>
      <c r="D129" s="65"/>
      <c r="E129" s="65"/>
      <c r="F129" s="65"/>
      <c r="G129" s="65"/>
      <c r="H129" s="65"/>
      <c r="I129" s="65"/>
      <c r="J129" s="65"/>
    </row>
    <row r="130" spans="1:20" s="1" customFormat="1" x14ac:dyDescent="0.25">
      <c r="A130" s="2"/>
      <c r="B130" s="65" t="s">
        <v>131</v>
      </c>
      <c r="C130" s="65"/>
      <c r="D130" s="65"/>
      <c r="E130" s="65"/>
      <c r="F130" s="65"/>
      <c r="G130" s="65"/>
      <c r="H130" s="65"/>
      <c r="I130" s="109" t="s">
        <v>32</v>
      </c>
      <c r="J130" s="109"/>
    </row>
    <row r="131" spans="1:20" s="1" customFormat="1" x14ac:dyDescent="0.25">
      <c r="A131" s="35" t="s">
        <v>7</v>
      </c>
      <c r="B131" s="68" t="s">
        <v>132</v>
      </c>
      <c r="C131" s="68"/>
      <c r="D131" s="68"/>
      <c r="E131" s="68"/>
      <c r="F131" s="68"/>
      <c r="G131" s="68"/>
      <c r="H131" s="68"/>
      <c r="I131" s="107">
        <f>I28</f>
        <v>3864.7960000000003</v>
      </c>
      <c r="J131" s="107"/>
    </row>
    <row r="132" spans="1:20" s="1" customFormat="1" x14ac:dyDescent="0.25">
      <c r="A132" s="35" t="s">
        <v>9</v>
      </c>
      <c r="B132" s="68" t="s">
        <v>133</v>
      </c>
      <c r="C132" s="68"/>
      <c r="D132" s="68"/>
      <c r="E132" s="68"/>
      <c r="F132" s="68"/>
      <c r="G132" s="68"/>
      <c r="H132" s="68"/>
      <c r="I132" s="107">
        <f>I37</f>
        <v>435.60999999999996</v>
      </c>
      <c r="J132" s="107"/>
    </row>
    <row r="133" spans="1:20" s="1" customFormat="1" x14ac:dyDescent="0.25">
      <c r="A133" s="35" t="s">
        <v>12</v>
      </c>
      <c r="B133" s="68" t="s">
        <v>134</v>
      </c>
      <c r="C133" s="68"/>
      <c r="D133" s="68"/>
      <c r="E133" s="68"/>
      <c r="F133" s="68"/>
      <c r="G133" s="68"/>
      <c r="H133" s="68"/>
      <c r="I133" s="107">
        <f>I44</f>
        <v>155.31948717948717</v>
      </c>
      <c r="J133" s="107"/>
    </row>
    <row r="134" spans="1:20" s="1" customFormat="1" x14ac:dyDescent="0.25">
      <c r="A134" s="35" t="s">
        <v>15</v>
      </c>
      <c r="B134" s="68" t="s">
        <v>104</v>
      </c>
      <c r="C134" s="68"/>
      <c r="D134" s="68"/>
      <c r="E134" s="68"/>
      <c r="F134" s="68"/>
      <c r="G134" s="68"/>
      <c r="H134" s="68"/>
      <c r="I134" s="107">
        <f>I109</f>
        <v>2158.7278108096002</v>
      </c>
      <c r="J134" s="107"/>
    </row>
    <row r="135" spans="1:20" s="1" customFormat="1" x14ac:dyDescent="0.25">
      <c r="A135" s="35"/>
      <c r="B135" s="104" t="s">
        <v>135</v>
      </c>
      <c r="C135" s="104"/>
      <c r="D135" s="104"/>
      <c r="E135" s="104"/>
      <c r="F135" s="104"/>
      <c r="G135" s="104"/>
      <c r="H135" s="104"/>
      <c r="I135" s="105">
        <f>SUM(I131:J134)</f>
        <v>6614.4532979890864</v>
      </c>
      <c r="J135" s="105"/>
      <c r="K135" s="9"/>
    </row>
    <row r="136" spans="1:20" s="1" customFormat="1" x14ac:dyDescent="0.25">
      <c r="A136" s="35" t="s">
        <v>35</v>
      </c>
      <c r="B136" s="68" t="s">
        <v>136</v>
      </c>
      <c r="C136" s="68"/>
      <c r="D136" s="68"/>
      <c r="E136" s="68"/>
      <c r="F136" s="68"/>
      <c r="G136" s="68"/>
      <c r="H136" s="68"/>
      <c r="I136" s="107">
        <f>I124</f>
        <v>2719.0609767243768</v>
      </c>
      <c r="J136" s="107"/>
    </row>
    <row r="137" spans="1:20" s="1" customFormat="1" ht="17.25" x14ac:dyDescent="0.25">
      <c r="A137" s="2"/>
      <c r="B137" s="104" t="s">
        <v>281</v>
      </c>
      <c r="C137" s="104"/>
      <c r="D137" s="104"/>
      <c r="E137" s="104"/>
      <c r="F137" s="104"/>
      <c r="G137" s="104"/>
      <c r="H137" s="104"/>
      <c r="I137" s="108">
        <f>ROUND(I136+I135,2)</f>
        <v>9333.51</v>
      </c>
      <c r="J137" s="108"/>
      <c r="K137" s="183" t="s">
        <v>242</v>
      </c>
      <c r="L137" s="184"/>
      <c r="M137" s="184"/>
      <c r="N137" s="184"/>
      <c r="O137" s="184"/>
      <c r="P137" s="184"/>
      <c r="Q137" s="184"/>
      <c r="R137" s="184"/>
      <c r="S137" s="184"/>
      <c r="T137" s="184"/>
    </row>
    <row r="138" spans="1:20" s="1" customFormat="1" x14ac:dyDescent="0.25">
      <c r="A138" s="11"/>
      <c r="B138" s="104" t="s">
        <v>137</v>
      </c>
      <c r="C138" s="104"/>
      <c r="D138" s="104"/>
      <c r="E138" s="104"/>
      <c r="F138" s="104"/>
      <c r="G138" s="104"/>
      <c r="H138" s="104"/>
      <c r="I138" s="104">
        <f>I12</f>
        <v>1</v>
      </c>
      <c r="J138" s="104"/>
    </row>
    <row r="139" spans="1:20" s="1" customFormat="1" x14ac:dyDescent="0.25">
      <c r="A139" s="11"/>
      <c r="B139" s="104" t="s">
        <v>138</v>
      </c>
      <c r="C139" s="104"/>
      <c r="D139" s="104"/>
      <c r="E139" s="104"/>
      <c r="F139" s="104"/>
      <c r="G139" s="104"/>
      <c r="H139" s="104"/>
      <c r="I139" s="105">
        <f>I138*I137</f>
        <v>9333.51</v>
      </c>
      <c r="J139" s="105"/>
    </row>
    <row r="140" spans="1:20" s="1" customFormat="1" x14ac:dyDescent="0.25">
      <c r="A140" s="11"/>
      <c r="B140" s="104" t="s">
        <v>139</v>
      </c>
      <c r="C140" s="104"/>
      <c r="D140" s="104"/>
      <c r="E140" s="104"/>
      <c r="F140" s="104"/>
      <c r="G140" s="104"/>
      <c r="H140" s="104"/>
      <c r="I140" s="105">
        <f>I139*12</f>
        <v>112002.12</v>
      </c>
      <c r="J140" s="105"/>
    </row>
    <row r="141" spans="1:20" x14ac:dyDescent="0.25">
      <c r="A141" s="121" t="s">
        <v>282</v>
      </c>
      <c r="B141" s="122"/>
      <c r="C141" s="122"/>
      <c r="D141" s="122"/>
      <c r="E141" s="122"/>
      <c r="F141" s="122"/>
      <c r="G141" s="122"/>
      <c r="H141" s="122"/>
      <c r="I141" s="122"/>
      <c r="J141" s="122"/>
    </row>
  </sheetData>
  <mergeCells count="304">
    <mergeCell ref="B139:H139"/>
    <mergeCell ref="I139:J139"/>
    <mergeCell ref="B140:H140"/>
    <mergeCell ref="I140:J140"/>
    <mergeCell ref="B136:H136"/>
    <mergeCell ref="I136:J136"/>
    <mergeCell ref="B137:H137"/>
    <mergeCell ref="I137:J137"/>
    <mergeCell ref="K137:T137"/>
    <mergeCell ref="B138:H138"/>
    <mergeCell ref="I138:J138"/>
    <mergeCell ref="B133:H133"/>
    <mergeCell ref="I133:J133"/>
    <mergeCell ref="B134:H134"/>
    <mergeCell ref="I134:J134"/>
    <mergeCell ref="B135:H135"/>
    <mergeCell ref="I135:J135"/>
    <mergeCell ref="A129:J129"/>
    <mergeCell ref="B130:H130"/>
    <mergeCell ref="I130:J130"/>
    <mergeCell ref="B131:H131"/>
    <mergeCell ref="I131:J131"/>
    <mergeCell ref="B132:H132"/>
    <mergeCell ref="I132:J132"/>
    <mergeCell ref="A124:H124"/>
    <mergeCell ref="I124:J124"/>
    <mergeCell ref="A125:J125"/>
    <mergeCell ref="A126:J126"/>
    <mergeCell ref="A127:J127"/>
    <mergeCell ref="A128:J128"/>
    <mergeCell ref="B120:J120"/>
    <mergeCell ref="B121:G121"/>
    <mergeCell ref="I121:J121"/>
    <mergeCell ref="B122:J122"/>
    <mergeCell ref="B123:G123"/>
    <mergeCell ref="I123:J123"/>
    <mergeCell ref="B116:J116"/>
    <mergeCell ref="B117:J117"/>
    <mergeCell ref="A118:A119"/>
    <mergeCell ref="B118:G118"/>
    <mergeCell ref="I118:J118"/>
    <mergeCell ref="B119:G119"/>
    <mergeCell ref="I119:J119"/>
    <mergeCell ref="B113:G113"/>
    <mergeCell ref="I113:J113"/>
    <mergeCell ref="B114:G114"/>
    <mergeCell ref="I114:J114"/>
    <mergeCell ref="B115:G115"/>
    <mergeCell ref="I115:J115"/>
    <mergeCell ref="A109:H109"/>
    <mergeCell ref="I109:J109"/>
    <mergeCell ref="A110:J110"/>
    <mergeCell ref="A111:H111"/>
    <mergeCell ref="I111:J111"/>
    <mergeCell ref="A112:J112"/>
    <mergeCell ref="B106:H106"/>
    <mergeCell ref="I106:J106"/>
    <mergeCell ref="B107:H107"/>
    <mergeCell ref="I107:J107"/>
    <mergeCell ref="B108:H108"/>
    <mergeCell ref="I108:J108"/>
    <mergeCell ref="B103:H103"/>
    <mergeCell ref="I103:J103"/>
    <mergeCell ref="B104:H104"/>
    <mergeCell ref="I104:J104"/>
    <mergeCell ref="B105:H105"/>
    <mergeCell ref="I105:J105"/>
    <mergeCell ref="B95:G95"/>
    <mergeCell ref="I95:J95"/>
    <mergeCell ref="A96:H96"/>
    <mergeCell ref="I96:J96"/>
    <mergeCell ref="A101:J101"/>
    <mergeCell ref="B102:H102"/>
    <mergeCell ref="I102:J102"/>
    <mergeCell ref="B93:G93"/>
    <mergeCell ref="I93:J93"/>
    <mergeCell ref="K93:O93"/>
    <mergeCell ref="P93:T93"/>
    <mergeCell ref="B94:G94"/>
    <mergeCell ref="I94:J94"/>
    <mergeCell ref="B91:G91"/>
    <mergeCell ref="I91:J91"/>
    <mergeCell ref="K91:O91"/>
    <mergeCell ref="P91:T91"/>
    <mergeCell ref="B92:G92"/>
    <mergeCell ref="I92:J92"/>
    <mergeCell ref="K92:O92"/>
    <mergeCell ref="P92:T92"/>
    <mergeCell ref="B89:G89"/>
    <mergeCell ref="I89:J89"/>
    <mergeCell ref="B90:G90"/>
    <mergeCell ref="I90:J90"/>
    <mergeCell ref="K90:O90"/>
    <mergeCell ref="P90:T90"/>
    <mergeCell ref="A85:H85"/>
    <mergeCell ref="I85:J85"/>
    <mergeCell ref="A86:J86"/>
    <mergeCell ref="A87:J87"/>
    <mergeCell ref="B88:H88"/>
    <mergeCell ref="I88:J88"/>
    <mergeCell ref="B83:G83"/>
    <mergeCell ref="I83:J83"/>
    <mergeCell ref="K83:T83"/>
    <mergeCell ref="B84:G84"/>
    <mergeCell ref="I84:J84"/>
    <mergeCell ref="K84:O84"/>
    <mergeCell ref="P84:T84"/>
    <mergeCell ref="B81:G81"/>
    <mergeCell ref="I81:J81"/>
    <mergeCell ref="K81:O81"/>
    <mergeCell ref="P81:T81"/>
    <mergeCell ref="B82:G82"/>
    <mergeCell ref="I82:J82"/>
    <mergeCell ref="K82:O82"/>
    <mergeCell ref="P82:T82"/>
    <mergeCell ref="B79:G79"/>
    <mergeCell ref="I79:J79"/>
    <mergeCell ref="K79:O79"/>
    <mergeCell ref="P79:T79"/>
    <mergeCell ref="B80:G80"/>
    <mergeCell ref="I80:J80"/>
    <mergeCell ref="K80:O80"/>
    <mergeCell ref="P80:T80"/>
    <mergeCell ref="B75:G75"/>
    <mergeCell ref="I75:J75"/>
    <mergeCell ref="A76:H76"/>
    <mergeCell ref="I76:J76"/>
    <mergeCell ref="A77:J77"/>
    <mergeCell ref="B78:G78"/>
    <mergeCell ref="I78:J78"/>
    <mergeCell ref="P72:T72"/>
    <mergeCell ref="B73:G73"/>
    <mergeCell ref="I73:J73"/>
    <mergeCell ref="B74:G74"/>
    <mergeCell ref="I74:J74"/>
    <mergeCell ref="K74:O74"/>
    <mergeCell ref="P74:T74"/>
    <mergeCell ref="B70:G70"/>
    <mergeCell ref="I70:J70"/>
    <mergeCell ref="A71:H71"/>
    <mergeCell ref="I71:J71"/>
    <mergeCell ref="A72:J72"/>
    <mergeCell ref="K72:O72"/>
    <mergeCell ref="B68:G68"/>
    <mergeCell ref="I68:J68"/>
    <mergeCell ref="K68:M68"/>
    <mergeCell ref="B69:H69"/>
    <mergeCell ref="I69:J69"/>
    <mergeCell ref="K69:L69"/>
    <mergeCell ref="A65:J65"/>
    <mergeCell ref="B66:G66"/>
    <mergeCell ref="I66:J66"/>
    <mergeCell ref="B67:G67"/>
    <mergeCell ref="I67:J67"/>
    <mergeCell ref="K67:M67"/>
    <mergeCell ref="B62:G62"/>
    <mergeCell ref="I62:J62"/>
    <mergeCell ref="K62:T62"/>
    <mergeCell ref="A63:G63"/>
    <mergeCell ref="I63:J63"/>
    <mergeCell ref="A64:J64"/>
    <mergeCell ref="B60:G60"/>
    <mergeCell ref="I60:J60"/>
    <mergeCell ref="K60:T60"/>
    <mergeCell ref="B61:G61"/>
    <mergeCell ref="I61:J61"/>
    <mergeCell ref="K61:T61"/>
    <mergeCell ref="B58:G58"/>
    <mergeCell ref="I58:J58"/>
    <mergeCell ref="K58:T58"/>
    <mergeCell ref="B59:G59"/>
    <mergeCell ref="I59:J59"/>
    <mergeCell ref="K59:T59"/>
    <mergeCell ref="B56:G56"/>
    <mergeCell ref="I56:J56"/>
    <mergeCell ref="K56:T56"/>
    <mergeCell ref="B57:G57"/>
    <mergeCell ref="I57:J57"/>
    <mergeCell ref="K57:T57"/>
    <mergeCell ref="A52:J52"/>
    <mergeCell ref="A53:J53"/>
    <mergeCell ref="K53:T53"/>
    <mergeCell ref="B54:G54"/>
    <mergeCell ref="I54:J54"/>
    <mergeCell ref="B55:G55"/>
    <mergeCell ref="I55:J55"/>
    <mergeCell ref="K55:T55"/>
    <mergeCell ref="B42:H42"/>
    <mergeCell ref="I42:J42"/>
    <mergeCell ref="B43:H43"/>
    <mergeCell ref="I43:J43"/>
    <mergeCell ref="A44:H44"/>
    <mergeCell ref="I44:J44"/>
    <mergeCell ref="A38:J38"/>
    <mergeCell ref="B39:H39"/>
    <mergeCell ref="I39:J39"/>
    <mergeCell ref="B40:H40"/>
    <mergeCell ref="I40:J40"/>
    <mergeCell ref="B41:H41"/>
    <mergeCell ref="I41:J41"/>
    <mergeCell ref="S34:T34"/>
    <mergeCell ref="B35:H35"/>
    <mergeCell ref="I35:J35"/>
    <mergeCell ref="B36:H36"/>
    <mergeCell ref="I36:J36"/>
    <mergeCell ref="A37:H37"/>
    <mergeCell ref="I37:J37"/>
    <mergeCell ref="B34:H34"/>
    <mergeCell ref="I34:J34"/>
    <mergeCell ref="K34:L34"/>
    <mergeCell ref="M34:N34"/>
    <mergeCell ref="O34:P34"/>
    <mergeCell ref="Q34:R34"/>
    <mergeCell ref="B32:H32"/>
    <mergeCell ref="I32:J32"/>
    <mergeCell ref="K32:T32"/>
    <mergeCell ref="B33:H33"/>
    <mergeCell ref="I33:J33"/>
    <mergeCell ref="K33:L33"/>
    <mergeCell ref="M33:N33"/>
    <mergeCell ref="O33:P33"/>
    <mergeCell ref="Q33:R33"/>
    <mergeCell ref="S33:T33"/>
    <mergeCell ref="S30:T30"/>
    <mergeCell ref="B31:H31"/>
    <mergeCell ref="I31:J31"/>
    <mergeCell ref="K31:L31"/>
    <mergeCell ref="M31:N31"/>
    <mergeCell ref="O31:P31"/>
    <mergeCell ref="Q31:R31"/>
    <mergeCell ref="S31:T31"/>
    <mergeCell ref="B30:H30"/>
    <mergeCell ref="I30:J30"/>
    <mergeCell ref="K30:L30"/>
    <mergeCell ref="M30:N30"/>
    <mergeCell ref="O30:P30"/>
    <mergeCell ref="Q30:R30"/>
    <mergeCell ref="B27:G27"/>
    <mergeCell ref="I27:J27"/>
    <mergeCell ref="A28:H28"/>
    <mergeCell ref="I28:J28"/>
    <mergeCell ref="A29:J29"/>
    <mergeCell ref="K29:T29"/>
    <mergeCell ref="B24:G24"/>
    <mergeCell ref="I24:J24"/>
    <mergeCell ref="B25:G25"/>
    <mergeCell ref="I25:J25"/>
    <mergeCell ref="B26:G26"/>
    <mergeCell ref="I26:J26"/>
    <mergeCell ref="B21:G21"/>
    <mergeCell ref="I21:J21"/>
    <mergeCell ref="B22:G22"/>
    <mergeCell ref="I22:J22"/>
    <mergeCell ref="B23:G23"/>
    <mergeCell ref="I23:J23"/>
    <mergeCell ref="A17:H17"/>
    <mergeCell ref="I17:J17"/>
    <mergeCell ref="A18:J18"/>
    <mergeCell ref="B19:G19"/>
    <mergeCell ref="I19:J19"/>
    <mergeCell ref="B20:H20"/>
    <mergeCell ref="I20:J20"/>
    <mergeCell ref="A16:D16"/>
    <mergeCell ref="E16:H16"/>
    <mergeCell ref="I16:J16"/>
    <mergeCell ref="A13:D13"/>
    <mergeCell ref="E13:H13"/>
    <mergeCell ref="I13:J13"/>
    <mergeCell ref="A14:D14"/>
    <mergeCell ref="E14:H14"/>
    <mergeCell ref="I14:J14"/>
    <mergeCell ref="A7:C7"/>
    <mergeCell ref="D7:E7"/>
    <mergeCell ref="F7:H7"/>
    <mergeCell ref="I7:J7"/>
    <mergeCell ref="A8:J8"/>
    <mergeCell ref="A9:J9"/>
    <mergeCell ref="A15:D15"/>
    <mergeCell ref="E15:H15"/>
    <mergeCell ref="I15:J15"/>
    <mergeCell ref="A141:J141"/>
    <mergeCell ref="K1:T1"/>
    <mergeCell ref="A2:J2"/>
    <mergeCell ref="A3:J3"/>
    <mergeCell ref="A4:C4"/>
    <mergeCell ref="D4:E4"/>
    <mergeCell ref="F4:H4"/>
    <mergeCell ref="I4:J4"/>
    <mergeCell ref="A5:C5"/>
    <mergeCell ref="D5:E5"/>
    <mergeCell ref="F5:H5"/>
    <mergeCell ref="I5:J5"/>
    <mergeCell ref="A6:C6"/>
    <mergeCell ref="D6:E6"/>
    <mergeCell ref="F6:H6"/>
    <mergeCell ref="I6:J6"/>
    <mergeCell ref="A1:J1"/>
    <mergeCell ref="A10:J10"/>
    <mergeCell ref="A11:E11"/>
    <mergeCell ref="F11:H11"/>
    <mergeCell ref="I11:J11"/>
    <mergeCell ref="A12:E12"/>
    <mergeCell ref="F12:H12"/>
    <mergeCell ref="I12:J12"/>
  </mergeCells>
  <pageMargins left="0.51180555555555496" right="0.51180555555555496" top="0.78749999999999998" bottom="0.78749999999999998" header="0.51180555555555496" footer="0.51180555555555496"/>
  <pageSetup paperSize="9" scale="99" firstPageNumber="0" orientation="portrait" r:id="rId1"/>
  <rowBreaks count="1" manualBreakCount="1">
    <brk id="100"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1"/>
  <sheetViews>
    <sheetView view="pageBreakPreview" zoomScale="110" zoomScaleNormal="100" zoomScaleSheetLayoutView="110" workbookViewId="0">
      <selection activeCell="I21" sqref="I21:J21"/>
    </sheetView>
  </sheetViews>
  <sheetFormatPr defaultRowHeight="15" x14ac:dyDescent="0.25"/>
  <cols>
    <col min="11" max="20" width="9.140625" style="1" customWidth="1"/>
  </cols>
  <sheetData>
    <row r="1" spans="1:20" x14ac:dyDescent="0.25">
      <c r="A1" s="153" t="s">
        <v>166</v>
      </c>
      <c r="B1" s="153"/>
      <c r="C1" s="153"/>
      <c r="D1" s="153"/>
      <c r="E1" s="153"/>
      <c r="F1" s="153"/>
      <c r="G1" s="153"/>
      <c r="H1" s="153"/>
      <c r="I1" s="153"/>
      <c r="J1" s="153"/>
      <c r="K1" s="152" t="s">
        <v>426</v>
      </c>
      <c r="L1" s="152"/>
      <c r="M1" s="152"/>
      <c r="N1" s="152"/>
      <c r="O1" s="152"/>
      <c r="P1" s="152"/>
      <c r="Q1" s="152"/>
      <c r="R1" s="152"/>
      <c r="S1" s="152"/>
      <c r="T1" s="152"/>
    </row>
    <row r="2" spans="1:20" x14ac:dyDescent="0.25">
      <c r="A2" s="153" t="s">
        <v>0</v>
      </c>
      <c r="B2" s="153"/>
      <c r="C2" s="153"/>
      <c r="D2" s="153"/>
      <c r="E2" s="153"/>
      <c r="F2" s="153"/>
      <c r="G2" s="153"/>
      <c r="H2" s="153"/>
      <c r="I2" s="153"/>
      <c r="J2" s="153"/>
    </row>
    <row r="3" spans="1:20" x14ac:dyDescent="0.25">
      <c r="A3" s="166" t="s">
        <v>6</v>
      </c>
      <c r="B3" s="167"/>
      <c r="C3" s="167"/>
      <c r="D3" s="167"/>
      <c r="E3" s="167"/>
      <c r="F3" s="167"/>
      <c r="G3" s="167"/>
      <c r="H3" s="167"/>
      <c r="I3" s="167"/>
      <c r="J3" s="168"/>
    </row>
    <row r="4" spans="1:20" ht="12.75" customHeight="1" x14ac:dyDescent="0.25">
      <c r="A4" s="157" t="s">
        <v>222</v>
      </c>
      <c r="B4" s="158"/>
      <c r="C4" s="159"/>
      <c r="D4" s="154" t="s">
        <v>223</v>
      </c>
      <c r="E4" s="155"/>
      <c r="F4" s="154" t="s">
        <v>224</v>
      </c>
      <c r="G4" s="156"/>
      <c r="H4" s="155"/>
      <c r="I4" s="154" t="s">
        <v>225</v>
      </c>
      <c r="J4" s="155"/>
    </row>
    <row r="5" spans="1:20" x14ac:dyDescent="0.25">
      <c r="A5" s="160" t="s">
        <v>280</v>
      </c>
      <c r="B5" s="161"/>
      <c r="C5" s="162"/>
      <c r="D5" s="163"/>
      <c r="E5" s="164"/>
      <c r="F5" s="163"/>
      <c r="G5" s="165"/>
      <c r="H5" s="164"/>
      <c r="I5" s="163"/>
      <c r="J5" s="164"/>
    </row>
    <row r="6" spans="1:20" ht="12.75" customHeight="1" x14ac:dyDescent="0.25">
      <c r="A6" s="157" t="s">
        <v>226</v>
      </c>
      <c r="B6" s="158"/>
      <c r="C6" s="159"/>
      <c r="D6" s="154" t="s">
        <v>227</v>
      </c>
      <c r="E6" s="155"/>
      <c r="F6" s="169" t="s">
        <v>228</v>
      </c>
      <c r="G6" s="170"/>
      <c r="H6" s="170"/>
      <c r="I6" s="170" t="s">
        <v>229</v>
      </c>
      <c r="J6" s="171"/>
    </row>
    <row r="7" spans="1:20" x14ac:dyDescent="0.25">
      <c r="A7" s="172" t="s">
        <v>241</v>
      </c>
      <c r="B7" s="172"/>
      <c r="C7" s="172"/>
      <c r="D7" s="172" t="s">
        <v>236</v>
      </c>
      <c r="E7" s="172"/>
      <c r="F7" s="173" t="s">
        <v>237</v>
      </c>
      <c r="G7" s="174"/>
      <c r="H7" s="175"/>
      <c r="I7" s="173"/>
      <c r="J7" s="175"/>
    </row>
    <row r="8" spans="1:20" ht="12.75" customHeight="1" x14ac:dyDescent="0.25">
      <c r="A8" s="157" t="s">
        <v>18</v>
      </c>
      <c r="B8" s="158"/>
      <c r="C8" s="158"/>
      <c r="D8" s="158"/>
      <c r="E8" s="158"/>
      <c r="F8" s="158"/>
      <c r="G8" s="158"/>
      <c r="H8" s="158"/>
      <c r="I8" s="158"/>
      <c r="J8" s="159"/>
    </row>
    <row r="9" spans="1:20" x14ac:dyDescent="0.25">
      <c r="A9" s="176" t="s">
        <v>243</v>
      </c>
      <c r="B9" s="177"/>
      <c r="C9" s="177"/>
      <c r="D9" s="177"/>
      <c r="E9" s="177"/>
      <c r="F9" s="177"/>
      <c r="G9" s="177"/>
      <c r="H9" s="177"/>
      <c r="I9" s="177"/>
      <c r="J9" s="178"/>
    </row>
    <row r="10" spans="1:20" x14ac:dyDescent="0.25">
      <c r="A10" s="166" t="s">
        <v>24</v>
      </c>
      <c r="B10" s="167"/>
      <c r="C10" s="167"/>
      <c r="D10" s="167"/>
      <c r="E10" s="167"/>
      <c r="F10" s="167"/>
      <c r="G10" s="167"/>
      <c r="H10" s="167"/>
      <c r="I10" s="167"/>
      <c r="J10" s="168"/>
    </row>
    <row r="11" spans="1:20" s="32" customFormat="1" ht="12.75" customHeight="1" x14ac:dyDescent="0.2">
      <c r="A11" s="179" t="s">
        <v>158</v>
      </c>
      <c r="B11" s="179"/>
      <c r="C11" s="179"/>
      <c r="D11" s="179"/>
      <c r="E11" s="179"/>
      <c r="F11" s="179" t="s">
        <v>19</v>
      </c>
      <c r="G11" s="179"/>
      <c r="H11" s="179"/>
      <c r="I11" s="179" t="s">
        <v>20</v>
      </c>
      <c r="J11" s="179"/>
      <c r="K11" s="31"/>
      <c r="L11" s="31"/>
      <c r="M11" s="31"/>
      <c r="N11" s="31"/>
      <c r="O11" s="31"/>
      <c r="P11" s="31"/>
      <c r="Q11" s="31"/>
      <c r="R11" s="31"/>
      <c r="S11" s="31"/>
      <c r="T11" s="31"/>
    </row>
    <row r="12" spans="1:20" x14ac:dyDescent="0.25">
      <c r="A12" s="182" t="s">
        <v>154</v>
      </c>
      <c r="B12" s="182"/>
      <c r="C12" s="182"/>
      <c r="D12" s="182"/>
      <c r="E12" s="182"/>
      <c r="F12" s="182" t="s">
        <v>167</v>
      </c>
      <c r="G12" s="182"/>
      <c r="H12" s="182"/>
      <c r="I12" s="182">
        <v>5</v>
      </c>
      <c r="J12" s="182"/>
    </row>
    <row r="13" spans="1:20" s="32" customFormat="1" ht="12.75" customHeight="1" x14ac:dyDescent="0.2">
      <c r="A13" s="179" t="s">
        <v>230</v>
      </c>
      <c r="B13" s="179"/>
      <c r="C13" s="179"/>
      <c r="D13" s="179"/>
      <c r="E13" s="179" t="s">
        <v>231</v>
      </c>
      <c r="F13" s="179"/>
      <c r="G13" s="179"/>
      <c r="H13" s="179"/>
      <c r="I13" s="179" t="s">
        <v>232</v>
      </c>
      <c r="J13" s="179"/>
      <c r="K13" s="31"/>
      <c r="L13" s="31"/>
      <c r="M13" s="31"/>
      <c r="N13" s="31"/>
      <c r="O13" s="31"/>
      <c r="P13" s="31"/>
      <c r="Q13" s="31"/>
      <c r="R13" s="31"/>
      <c r="S13" s="31"/>
      <c r="T13" s="31"/>
    </row>
    <row r="14" spans="1:20" x14ac:dyDescent="0.25">
      <c r="A14" s="182" t="s">
        <v>238</v>
      </c>
      <c r="B14" s="182"/>
      <c r="C14" s="182"/>
      <c r="D14" s="182"/>
      <c r="E14" s="182" t="s">
        <v>239</v>
      </c>
      <c r="F14" s="182"/>
      <c r="G14" s="182"/>
      <c r="H14" s="182"/>
      <c r="I14" s="182" t="s">
        <v>240</v>
      </c>
      <c r="J14" s="182"/>
    </row>
    <row r="15" spans="1:20" s="32" customFormat="1" ht="12.75" customHeight="1" x14ac:dyDescent="0.2">
      <c r="A15" s="179" t="s">
        <v>233</v>
      </c>
      <c r="B15" s="179"/>
      <c r="C15" s="179"/>
      <c r="D15" s="179"/>
      <c r="E15" s="179" t="s">
        <v>283</v>
      </c>
      <c r="F15" s="179"/>
      <c r="G15" s="179"/>
      <c r="H15" s="179"/>
      <c r="I15" s="179" t="s">
        <v>234</v>
      </c>
      <c r="J15" s="179"/>
      <c r="K15" s="31"/>
      <c r="L15" s="31"/>
      <c r="M15" s="31"/>
      <c r="N15" s="31"/>
      <c r="O15" s="31"/>
      <c r="P15" s="31"/>
      <c r="Q15" s="31"/>
      <c r="R15" s="31"/>
      <c r="S15" s="31"/>
      <c r="T15" s="31"/>
    </row>
    <row r="16" spans="1:20" x14ac:dyDescent="0.25">
      <c r="A16" s="189" t="s">
        <v>284</v>
      </c>
      <c r="B16" s="190"/>
      <c r="C16" s="190"/>
      <c r="D16" s="191"/>
      <c r="E16" s="189" t="s">
        <v>427</v>
      </c>
      <c r="F16" s="190"/>
      <c r="G16" s="190"/>
      <c r="H16" s="191"/>
      <c r="I16" s="192">
        <v>43160</v>
      </c>
      <c r="J16" s="193"/>
    </row>
    <row r="17" spans="1:20" x14ac:dyDescent="0.25">
      <c r="A17" s="186" t="s">
        <v>235</v>
      </c>
      <c r="B17" s="187"/>
      <c r="C17" s="187"/>
      <c r="D17" s="187"/>
      <c r="E17" s="187"/>
      <c r="F17" s="187"/>
      <c r="G17" s="187"/>
      <c r="H17" s="188"/>
      <c r="I17" s="185">
        <v>2016.65</v>
      </c>
      <c r="J17" s="185"/>
    </row>
    <row r="18" spans="1:20" x14ac:dyDescent="0.25">
      <c r="A18" s="62" t="s">
        <v>29</v>
      </c>
      <c r="B18" s="62"/>
      <c r="C18" s="62"/>
      <c r="D18" s="62"/>
      <c r="E18" s="62"/>
      <c r="F18" s="62"/>
      <c r="G18" s="62"/>
      <c r="H18" s="62"/>
      <c r="I18" s="62"/>
      <c r="J18" s="62"/>
    </row>
    <row r="19" spans="1:20" x14ac:dyDescent="0.25">
      <c r="A19" s="33">
        <v>1</v>
      </c>
      <c r="B19" s="65" t="s">
        <v>30</v>
      </c>
      <c r="C19" s="65"/>
      <c r="D19" s="65"/>
      <c r="E19" s="65"/>
      <c r="F19" s="65"/>
      <c r="G19" s="65"/>
      <c r="H19" s="33" t="s">
        <v>31</v>
      </c>
      <c r="I19" s="109" t="s">
        <v>32</v>
      </c>
      <c r="J19" s="109"/>
    </row>
    <row r="20" spans="1:20" x14ac:dyDescent="0.25">
      <c r="A20" s="35" t="s">
        <v>7</v>
      </c>
      <c r="B20" s="73" t="s">
        <v>33</v>
      </c>
      <c r="C20" s="74"/>
      <c r="D20" s="74"/>
      <c r="E20" s="74"/>
      <c r="F20" s="74"/>
      <c r="G20" s="74"/>
      <c r="H20" s="75"/>
      <c r="I20" s="112">
        <f>I17</f>
        <v>2016.65</v>
      </c>
      <c r="J20" s="112"/>
      <c r="K20" s="17"/>
    </row>
    <row r="21" spans="1:20" x14ac:dyDescent="0.25">
      <c r="A21" s="35" t="s">
        <v>9</v>
      </c>
      <c r="B21" s="68" t="s">
        <v>151</v>
      </c>
      <c r="C21" s="68"/>
      <c r="D21" s="68"/>
      <c r="E21" s="68"/>
      <c r="F21" s="68"/>
      <c r="G21" s="68"/>
      <c r="H21" s="4">
        <v>0.3</v>
      </c>
      <c r="I21" s="151">
        <f t="shared" ref="I21:I27" si="0">$I$20*H21</f>
        <v>604.995</v>
      </c>
      <c r="J21" s="151"/>
    </row>
    <row r="22" spans="1:20" x14ac:dyDescent="0.25">
      <c r="A22" s="35" t="s">
        <v>12</v>
      </c>
      <c r="B22" s="68" t="s">
        <v>152</v>
      </c>
      <c r="C22" s="68"/>
      <c r="D22" s="68"/>
      <c r="E22" s="68"/>
      <c r="F22" s="68"/>
      <c r="G22" s="68"/>
      <c r="H22" s="4">
        <v>0</v>
      </c>
      <c r="I22" s="151">
        <f t="shared" si="0"/>
        <v>0</v>
      </c>
      <c r="J22" s="151"/>
    </row>
    <row r="23" spans="1:20" x14ac:dyDescent="0.25">
      <c r="A23" s="35" t="s">
        <v>15</v>
      </c>
      <c r="B23" s="68" t="s">
        <v>34</v>
      </c>
      <c r="C23" s="68"/>
      <c r="D23" s="68"/>
      <c r="E23" s="68"/>
      <c r="F23" s="68"/>
      <c r="G23" s="68"/>
      <c r="H23" s="4">
        <v>0</v>
      </c>
      <c r="I23" s="151">
        <f t="shared" si="0"/>
        <v>0</v>
      </c>
      <c r="J23" s="151"/>
    </row>
    <row r="24" spans="1:20" x14ac:dyDescent="0.25">
      <c r="A24" s="35" t="s">
        <v>35</v>
      </c>
      <c r="B24" s="68" t="s">
        <v>36</v>
      </c>
      <c r="C24" s="68"/>
      <c r="D24" s="68"/>
      <c r="E24" s="68"/>
      <c r="F24" s="68"/>
      <c r="G24" s="68"/>
      <c r="H24" s="4">
        <v>0</v>
      </c>
      <c r="I24" s="151">
        <f t="shared" si="0"/>
        <v>0</v>
      </c>
      <c r="J24" s="151"/>
    </row>
    <row r="25" spans="1:20" x14ac:dyDescent="0.25">
      <c r="A25" s="35" t="s">
        <v>37</v>
      </c>
      <c r="B25" s="68" t="s">
        <v>38</v>
      </c>
      <c r="C25" s="68"/>
      <c r="D25" s="68"/>
      <c r="E25" s="68"/>
      <c r="F25" s="68"/>
      <c r="G25" s="68"/>
      <c r="H25" s="4">
        <v>0</v>
      </c>
      <c r="I25" s="151">
        <f t="shared" si="0"/>
        <v>0</v>
      </c>
      <c r="J25" s="151"/>
    </row>
    <row r="26" spans="1:20" x14ac:dyDescent="0.25">
      <c r="A26" s="35" t="s">
        <v>39</v>
      </c>
      <c r="B26" s="68" t="s">
        <v>40</v>
      </c>
      <c r="C26" s="68"/>
      <c r="D26" s="68"/>
      <c r="E26" s="68"/>
      <c r="F26" s="68"/>
      <c r="G26" s="68"/>
      <c r="H26" s="4">
        <v>0</v>
      </c>
      <c r="I26" s="151">
        <f t="shared" si="0"/>
        <v>0</v>
      </c>
      <c r="J26" s="151"/>
    </row>
    <row r="27" spans="1:20" x14ac:dyDescent="0.25">
      <c r="A27" s="35" t="s">
        <v>41</v>
      </c>
      <c r="B27" s="68" t="s">
        <v>42</v>
      </c>
      <c r="C27" s="68"/>
      <c r="D27" s="68"/>
      <c r="E27" s="68"/>
      <c r="F27" s="68"/>
      <c r="G27" s="68"/>
      <c r="H27" s="4">
        <v>0</v>
      </c>
      <c r="I27" s="151">
        <f t="shared" si="0"/>
        <v>0</v>
      </c>
      <c r="J27" s="151"/>
    </row>
    <row r="28" spans="1:20" x14ac:dyDescent="0.25">
      <c r="A28" s="104" t="s">
        <v>43</v>
      </c>
      <c r="B28" s="104"/>
      <c r="C28" s="104"/>
      <c r="D28" s="104"/>
      <c r="E28" s="104"/>
      <c r="F28" s="104"/>
      <c r="G28" s="104"/>
      <c r="H28" s="104"/>
      <c r="I28" s="110">
        <f>SUM(I20:J27)</f>
        <v>2621.645</v>
      </c>
      <c r="J28" s="110"/>
    </row>
    <row r="29" spans="1:20" x14ac:dyDescent="0.25">
      <c r="A29" s="62" t="s">
        <v>44</v>
      </c>
      <c r="B29" s="62"/>
      <c r="C29" s="62"/>
      <c r="D29" s="62"/>
      <c r="E29" s="62"/>
      <c r="F29" s="62"/>
      <c r="G29" s="62"/>
      <c r="H29" s="62"/>
      <c r="I29" s="62"/>
      <c r="J29" s="62"/>
      <c r="K29" s="152" t="s">
        <v>45</v>
      </c>
      <c r="L29" s="152"/>
      <c r="M29" s="152"/>
      <c r="N29" s="152"/>
      <c r="O29" s="152"/>
      <c r="P29" s="152"/>
      <c r="Q29" s="152"/>
      <c r="R29" s="152"/>
      <c r="S29" s="152"/>
      <c r="T29" s="152"/>
    </row>
    <row r="30" spans="1:20" x14ac:dyDescent="0.25">
      <c r="A30" s="33">
        <v>2</v>
      </c>
      <c r="B30" s="66" t="s">
        <v>46</v>
      </c>
      <c r="C30" s="67"/>
      <c r="D30" s="67"/>
      <c r="E30" s="67"/>
      <c r="F30" s="67"/>
      <c r="G30" s="67"/>
      <c r="H30" s="106"/>
      <c r="I30" s="109" t="s">
        <v>32</v>
      </c>
      <c r="J30" s="109"/>
      <c r="K30" s="152" t="s">
        <v>47</v>
      </c>
      <c r="L30" s="152"/>
      <c r="M30" s="152" t="s">
        <v>48</v>
      </c>
      <c r="N30" s="152"/>
      <c r="O30" s="152" t="s">
        <v>49</v>
      </c>
      <c r="P30" s="152"/>
      <c r="Q30" s="152" t="s">
        <v>50</v>
      </c>
      <c r="R30" s="152"/>
      <c r="S30" s="152" t="s">
        <v>51</v>
      </c>
      <c r="T30" s="152"/>
    </row>
    <row r="31" spans="1:20" x14ac:dyDescent="0.25">
      <c r="A31" s="35" t="s">
        <v>7</v>
      </c>
      <c r="B31" s="73" t="s">
        <v>52</v>
      </c>
      <c r="C31" s="74"/>
      <c r="D31" s="74"/>
      <c r="E31" s="74"/>
      <c r="F31" s="74"/>
      <c r="G31" s="74"/>
      <c r="H31" s="75"/>
      <c r="I31" s="112">
        <f>IF(S31&lt;0,0,S31)</f>
        <v>34.40100000000001</v>
      </c>
      <c r="J31" s="112"/>
      <c r="K31" s="69">
        <v>3.7</v>
      </c>
      <c r="L31" s="69"/>
      <c r="M31" s="150">
        <v>2</v>
      </c>
      <c r="N31" s="150"/>
      <c r="O31" s="150">
        <v>21</v>
      </c>
      <c r="P31" s="150"/>
      <c r="Q31" s="149">
        <f>I20*0.06</f>
        <v>120.999</v>
      </c>
      <c r="R31" s="149"/>
      <c r="S31" s="149">
        <f>(O31*M31*K31)-Q31</f>
        <v>34.40100000000001</v>
      </c>
      <c r="T31" s="149"/>
    </row>
    <row r="32" spans="1:20" x14ac:dyDescent="0.25">
      <c r="A32" s="35" t="s">
        <v>9</v>
      </c>
      <c r="B32" s="68" t="s">
        <v>53</v>
      </c>
      <c r="C32" s="68"/>
      <c r="D32" s="68"/>
      <c r="E32" s="68"/>
      <c r="F32" s="68"/>
      <c r="G32" s="68"/>
      <c r="H32" s="68"/>
      <c r="I32" s="151">
        <f>S34</f>
        <v>263.14</v>
      </c>
      <c r="J32" s="151"/>
      <c r="K32" s="152" t="s">
        <v>54</v>
      </c>
      <c r="L32" s="152"/>
      <c r="M32" s="152"/>
      <c r="N32" s="152"/>
      <c r="O32" s="152"/>
      <c r="P32" s="152"/>
      <c r="Q32" s="152"/>
      <c r="R32" s="152"/>
      <c r="S32" s="152"/>
      <c r="T32" s="152"/>
    </row>
    <row r="33" spans="1:20" x14ac:dyDescent="0.25">
      <c r="A33" s="35" t="s">
        <v>12</v>
      </c>
      <c r="B33" s="68" t="s">
        <v>55</v>
      </c>
      <c r="C33" s="68"/>
      <c r="D33" s="68"/>
      <c r="E33" s="68"/>
      <c r="F33" s="68"/>
      <c r="G33" s="68"/>
      <c r="H33" s="68"/>
      <c r="I33" s="69">
        <v>0</v>
      </c>
      <c r="J33" s="69"/>
      <c r="K33" s="152" t="s">
        <v>47</v>
      </c>
      <c r="L33" s="152"/>
      <c r="M33" s="152" t="s">
        <v>49</v>
      </c>
      <c r="N33" s="152"/>
      <c r="O33" s="152" t="s">
        <v>50</v>
      </c>
      <c r="P33" s="152"/>
      <c r="Q33" s="152" t="s">
        <v>56</v>
      </c>
      <c r="R33" s="152"/>
      <c r="S33" s="152" t="s">
        <v>57</v>
      </c>
      <c r="T33" s="152"/>
    </row>
    <row r="34" spans="1:20" x14ac:dyDescent="0.25">
      <c r="A34" s="35" t="s">
        <v>15</v>
      </c>
      <c r="B34" s="68" t="s">
        <v>58</v>
      </c>
      <c r="C34" s="68"/>
      <c r="D34" s="68"/>
      <c r="E34" s="68"/>
      <c r="F34" s="68"/>
      <c r="G34" s="68"/>
      <c r="H34" s="68"/>
      <c r="I34" s="69">
        <v>0</v>
      </c>
      <c r="J34" s="69"/>
      <c r="K34" s="69">
        <v>13.19</v>
      </c>
      <c r="L34" s="69"/>
      <c r="M34" s="150">
        <v>21</v>
      </c>
      <c r="N34" s="150"/>
      <c r="O34" s="195">
        <v>0.05</v>
      </c>
      <c r="P34" s="195"/>
      <c r="Q34" s="149">
        <f>M34*K34</f>
        <v>276.99</v>
      </c>
      <c r="R34" s="149"/>
      <c r="S34" s="149">
        <f>ROUND(Q34-(Q34*O34),2)</f>
        <v>263.14</v>
      </c>
      <c r="T34" s="149"/>
    </row>
    <row r="35" spans="1:20" x14ac:dyDescent="0.25">
      <c r="A35" s="35" t="s">
        <v>35</v>
      </c>
      <c r="B35" s="68" t="s">
        <v>59</v>
      </c>
      <c r="C35" s="68"/>
      <c r="D35" s="68"/>
      <c r="E35" s="68"/>
      <c r="F35" s="68"/>
      <c r="G35" s="68"/>
      <c r="H35" s="68"/>
      <c r="I35" s="69">
        <v>0</v>
      </c>
      <c r="J35" s="69"/>
    </row>
    <row r="36" spans="1:20" x14ac:dyDescent="0.25">
      <c r="A36" s="35" t="s">
        <v>37</v>
      </c>
      <c r="B36" s="68" t="s">
        <v>42</v>
      </c>
      <c r="C36" s="68"/>
      <c r="D36" s="68"/>
      <c r="E36" s="68"/>
      <c r="F36" s="68"/>
      <c r="G36" s="68"/>
      <c r="H36" s="68"/>
      <c r="I36" s="69">
        <v>0</v>
      </c>
      <c r="J36" s="69"/>
    </row>
    <row r="37" spans="1:20" x14ac:dyDescent="0.25">
      <c r="A37" s="104" t="s">
        <v>60</v>
      </c>
      <c r="B37" s="104"/>
      <c r="C37" s="104"/>
      <c r="D37" s="104"/>
      <c r="E37" s="104"/>
      <c r="F37" s="104"/>
      <c r="G37" s="104"/>
      <c r="H37" s="104"/>
      <c r="I37" s="110">
        <f>SUM(I31:J36)</f>
        <v>297.541</v>
      </c>
      <c r="J37" s="110"/>
    </row>
    <row r="38" spans="1:20" x14ac:dyDescent="0.25">
      <c r="A38" s="62" t="s">
        <v>61</v>
      </c>
      <c r="B38" s="62"/>
      <c r="C38" s="62"/>
      <c r="D38" s="62"/>
      <c r="E38" s="62"/>
      <c r="F38" s="62"/>
      <c r="G38" s="62"/>
      <c r="H38" s="62"/>
      <c r="I38" s="62"/>
      <c r="J38" s="62"/>
    </row>
    <row r="39" spans="1:20" x14ac:dyDescent="0.25">
      <c r="A39" s="33">
        <v>3</v>
      </c>
      <c r="B39" s="65" t="s">
        <v>62</v>
      </c>
      <c r="C39" s="65"/>
      <c r="D39" s="65"/>
      <c r="E39" s="65"/>
      <c r="F39" s="65"/>
      <c r="G39" s="65"/>
      <c r="H39" s="65"/>
      <c r="I39" s="109" t="s">
        <v>32</v>
      </c>
      <c r="J39" s="109"/>
    </row>
    <row r="40" spans="1:20" x14ac:dyDescent="0.25">
      <c r="A40" s="35" t="s">
        <v>7</v>
      </c>
      <c r="B40" s="68" t="s">
        <v>63</v>
      </c>
      <c r="C40" s="68"/>
      <c r="D40" s="68"/>
      <c r="E40" s="68"/>
      <c r="F40" s="68"/>
      <c r="G40" s="68"/>
      <c r="H40" s="68"/>
      <c r="I40" s="69">
        <f>'Memória de Cálculo'!J28</f>
        <v>92.11333333333333</v>
      </c>
      <c r="J40" s="69"/>
    </row>
    <row r="41" spans="1:20" x14ac:dyDescent="0.25">
      <c r="A41" s="35" t="s">
        <v>9</v>
      </c>
      <c r="B41" s="68" t="s">
        <v>425</v>
      </c>
      <c r="C41" s="68"/>
      <c r="D41" s="68"/>
      <c r="E41" s="68"/>
      <c r="F41" s="68"/>
      <c r="G41" s="68"/>
      <c r="H41" s="68"/>
      <c r="I41" s="69">
        <f>'Memória de Cálculo'!J129</f>
        <v>63.206153846153825</v>
      </c>
      <c r="J41" s="69"/>
    </row>
    <row r="42" spans="1:20" x14ac:dyDescent="0.25">
      <c r="A42" s="35" t="s">
        <v>12</v>
      </c>
      <c r="B42" s="68" t="s">
        <v>66</v>
      </c>
      <c r="C42" s="68"/>
      <c r="D42" s="68"/>
      <c r="E42" s="68"/>
      <c r="F42" s="68"/>
      <c r="G42" s="68"/>
      <c r="H42" s="68"/>
      <c r="I42" s="69">
        <v>0</v>
      </c>
      <c r="J42" s="69"/>
    </row>
    <row r="43" spans="1:20" x14ac:dyDescent="0.25">
      <c r="A43" s="35"/>
      <c r="B43" s="68"/>
      <c r="C43" s="68"/>
      <c r="D43" s="68"/>
      <c r="E43" s="68"/>
      <c r="F43" s="68"/>
      <c r="G43" s="68"/>
      <c r="H43" s="68"/>
      <c r="I43" s="69">
        <v>0</v>
      </c>
      <c r="J43" s="69"/>
    </row>
    <row r="44" spans="1:20" x14ac:dyDescent="0.25">
      <c r="A44" s="104" t="s">
        <v>67</v>
      </c>
      <c r="B44" s="104"/>
      <c r="C44" s="104"/>
      <c r="D44" s="104"/>
      <c r="E44" s="104"/>
      <c r="F44" s="104"/>
      <c r="G44" s="104"/>
      <c r="H44" s="104"/>
      <c r="I44" s="110">
        <f>SUM(I40:J43)</f>
        <v>155.31948717948717</v>
      </c>
      <c r="J44" s="110"/>
    </row>
    <row r="52" spans="1:20" s="1" customFormat="1" x14ac:dyDescent="0.25">
      <c r="A52" s="62" t="s">
        <v>68</v>
      </c>
      <c r="B52" s="62"/>
      <c r="C52" s="62"/>
      <c r="D52" s="62"/>
      <c r="E52" s="62"/>
      <c r="F52" s="62"/>
      <c r="G52" s="62"/>
      <c r="H52" s="62"/>
      <c r="I52" s="62"/>
      <c r="J52" s="62"/>
    </row>
    <row r="53" spans="1:20" s="1" customFormat="1" x14ac:dyDescent="0.25">
      <c r="A53" s="62" t="s">
        <v>69</v>
      </c>
      <c r="B53" s="62"/>
      <c r="C53" s="62"/>
      <c r="D53" s="62"/>
      <c r="E53" s="62"/>
      <c r="F53" s="62"/>
      <c r="G53" s="62"/>
      <c r="H53" s="62"/>
      <c r="I53" s="62"/>
      <c r="J53" s="62"/>
      <c r="K53" s="145" t="s">
        <v>170</v>
      </c>
      <c r="L53" s="146"/>
      <c r="M53" s="146"/>
      <c r="N53" s="146"/>
      <c r="O53" s="146"/>
      <c r="P53" s="146"/>
      <c r="Q53" s="146"/>
      <c r="R53" s="146"/>
      <c r="S53" s="146"/>
      <c r="T53" s="146"/>
    </row>
    <row r="54" spans="1:20" s="1" customFormat="1" x14ac:dyDescent="0.25">
      <c r="A54" s="33" t="s">
        <v>70</v>
      </c>
      <c r="B54" s="65" t="s">
        <v>71</v>
      </c>
      <c r="C54" s="65"/>
      <c r="D54" s="65"/>
      <c r="E54" s="65"/>
      <c r="F54" s="65"/>
      <c r="G54" s="65"/>
      <c r="H54" s="33" t="s">
        <v>31</v>
      </c>
      <c r="I54" s="109" t="s">
        <v>32</v>
      </c>
      <c r="J54" s="109"/>
    </row>
    <row r="55" spans="1:20" s="1" customFormat="1" x14ac:dyDescent="0.25">
      <c r="A55" s="35" t="s">
        <v>7</v>
      </c>
      <c r="B55" s="68" t="s">
        <v>72</v>
      </c>
      <c r="C55" s="68"/>
      <c r="D55" s="68"/>
      <c r="E55" s="68"/>
      <c r="F55" s="68"/>
      <c r="G55" s="68"/>
      <c r="H55" s="5">
        <v>0.2</v>
      </c>
      <c r="I55" s="112">
        <f>H55*$I$28</f>
        <v>524.32900000000006</v>
      </c>
      <c r="J55" s="112"/>
      <c r="K55" s="147" t="s">
        <v>169</v>
      </c>
      <c r="L55" s="148"/>
      <c r="M55" s="148"/>
      <c r="N55" s="148"/>
      <c r="O55" s="148"/>
      <c r="P55" s="148"/>
      <c r="Q55" s="148"/>
      <c r="R55" s="148"/>
      <c r="S55" s="148"/>
      <c r="T55" s="148"/>
    </row>
    <row r="56" spans="1:20" s="1" customFormat="1" x14ac:dyDescent="0.25">
      <c r="A56" s="35" t="s">
        <v>9</v>
      </c>
      <c r="B56" s="68" t="s">
        <v>73</v>
      </c>
      <c r="C56" s="68"/>
      <c r="D56" s="68"/>
      <c r="E56" s="68"/>
      <c r="F56" s="68"/>
      <c r="G56" s="68"/>
      <c r="H56" s="5">
        <v>1.4999999999999999E-2</v>
      </c>
      <c r="I56" s="112">
        <f t="shared" ref="I56:I62" si="1">H56*$I$28</f>
        <v>39.324674999999999</v>
      </c>
      <c r="J56" s="112"/>
      <c r="K56" s="136" t="s">
        <v>172</v>
      </c>
      <c r="L56" s="137"/>
      <c r="M56" s="137"/>
      <c r="N56" s="137"/>
      <c r="O56" s="137"/>
      <c r="P56" s="137"/>
      <c r="Q56" s="137"/>
      <c r="R56" s="137"/>
      <c r="S56" s="137"/>
      <c r="T56" s="137"/>
    </row>
    <row r="57" spans="1:20" s="1" customFormat="1" x14ac:dyDescent="0.25">
      <c r="A57" s="35" t="s">
        <v>12</v>
      </c>
      <c r="B57" s="68" t="s">
        <v>74</v>
      </c>
      <c r="C57" s="68"/>
      <c r="D57" s="68"/>
      <c r="E57" s="68"/>
      <c r="F57" s="68"/>
      <c r="G57" s="68"/>
      <c r="H57" s="5">
        <v>0.01</v>
      </c>
      <c r="I57" s="112">
        <f t="shared" si="1"/>
        <v>26.216450000000002</v>
      </c>
      <c r="J57" s="112"/>
      <c r="K57" s="136" t="s">
        <v>173</v>
      </c>
      <c r="L57" s="137"/>
      <c r="M57" s="137"/>
      <c r="N57" s="137"/>
      <c r="O57" s="137"/>
      <c r="P57" s="137"/>
      <c r="Q57" s="137"/>
      <c r="R57" s="137"/>
      <c r="S57" s="137"/>
      <c r="T57" s="137"/>
    </row>
    <row r="58" spans="1:20" s="1" customFormat="1" x14ac:dyDescent="0.25">
      <c r="A58" s="35" t="s">
        <v>15</v>
      </c>
      <c r="B58" s="68" t="s">
        <v>75</v>
      </c>
      <c r="C58" s="68"/>
      <c r="D58" s="68"/>
      <c r="E58" s="68"/>
      <c r="F58" s="68"/>
      <c r="G58" s="68"/>
      <c r="H58" s="5">
        <v>2E-3</v>
      </c>
      <c r="I58" s="112">
        <f t="shared" si="1"/>
        <v>5.24329</v>
      </c>
      <c r="J58" s="112"/>
      <c r="K58" s="136" t="s">
        <v>174</v>
      </c>
      <c r="L58" s="137"/>
      <c r="M58" s="137"/>
      <c r="N58" s="137"/>
      <c r="O58" s="137"/>
      <c r="P58" s="137"/>
      <c r="Q58" s="137"/>
      <c r="R58" s="137"/>
      <c r="S58" s="137"/>
      <c r="T58" s="137"/>
    </row>
    <row r="59" spans="1:20" s="1" customFormat="1" x14ac:dyDescent="0.25">
      <c r="A59" s="35" t="s">
        <v>35</v>
      </c>
      <c r="B59" s="68" t="s">
        <v>76</v>
      </c>
      <c r="C59" s="68"/>
      <c r="D59" s="68"/>
      <c r="E59" s="68"/>
      <c r="F59" s="68"/>
      <c r="G59" s="68"/>
      <c r="H59" s="5">
        <v>2.5000000000000001E-2</v>
      </c>
      <c r="I59" s="112">
        <f t="shared" si="1"/>
        <v>65.541125000000008</v>
      </c>
      <c r="J59" s="112"/>
      <c r="K59" s="136" t="s">
        <v>175</v>
      </c>
      <c r="L59" s="137"/>
      <c r="M59" s="137"/>
      <c r="N59" s="137"/>
      <c r="O59" s="137"/>
      <c r="P59" s="137"/>
      <c r="Q59" s="137"/>
      <c r="R59" s="137"/>
      <c r="S59" s="137"/>
      <c r="T59" s="137"/>
    </row>
    <row r="60" spans="1:20" s="1" customFormat="1" x14ac:dyDescent="0.25">
      <c r="A60" s="35" t="s">
        <v>37</v>
      </c>
      <c r="B60" s="68" t="s">
        <v>77</v>
      </c>
      <c r="C60" s="68"/>
      <c r="D60" s="68"/>
      <c r="E60" s="68"/>
      <c r="F60" s="68"/>
      <c r="G60" s="68"/>
      <c r="H60" s="5">
        <v>0.08</v>
      </c>
      <c r="I60" s="112">
        <f t="shared" si="1"/>
        <v>209.73160000000001</v>
      </c>
      <c r="J60" s="112"/>
      <c r="K60" s="136" t="s">
        <v>171</v>
      </c>
      <c r="L60" s="137"/>
      <c r="M60" s="137"/>
      <c r="N60" s="137"/>
      <c r="O60" s="137"/>
      <c r="P60" s="137"/>
      <c r="Q60" s="137"/>
      <c r="R60" s="137"/>
      <c r="S60" s="137"/>
      <c r="T60" s="137"/>
    </row>
    <row r="61" spans="1:20" s="1" customFormat="1" ht="17.25" x14ac:dyDescent="0.25">
      <c r="A61" s="35" t="s">
        <v>39</v>
      </c>
      <c r="B61" s="68" t="s">
        <v>178</v>
      </c>
      <c r="C61" s="68"/>
      <c r="D61" s="68"/>
      <c r="E61" s="68"/>
      <c r="F61" s="68"/>
      <c r="G61" s="68"/>
      <c r="H61" s="5">
        <v>0.03</v>
      </c>
      <c r="I61" s="112">
        <f t="shared" si="1"/>
        <v>78.649349999999998</v>
      </c>
      <c r="J61" s="112"/>
      <c r="K61" s="136" t="s">
        <v>177</v>
      </c>
      <c r="L61" s="137"/>
      <c r="M61" s="137"/>
      <c r="N61" s="137"/>
      <c r="O61" s="137"/>
      <c r="P61" s="137"/>
      <c r="Q61" s="137"/>
      <c r="R61" s="137"/>
      <c r="S61" s="137"/>
      <c r="T61" s="137"/>
    </row>
    <row r="62" spans="1:20" s="1" customFormat="1" x14ac:dyDescent="0.25">
      <c r="A62" s="35" t="s">
        <v>41</v>
      </c>
      <c r="B62" s="68" t="s">
        <v>78</v>
      </c>
      <c r="C62" s="68"/>
      <c r="D62" s="68"/>
      <c r="E62" s="68"/>
      <c r="F62" s="68"/>
      <c r="G62" s="68"/>
      <c r="H62" s="5">
        <v>6.0000000000000001E-3</v>
      </c>
      <c r="I62" s="112">
        <f t="shared" si="1"/>
        <v>15.72987</v>
      </c>
      <c r="J62" s="112"/>
      <c r="K62" s="136" t="s">
        <v>176</v>
      </c>
      <c r="L62" s="137"/>
      <c r="M62" s="137"/>
      <c r="N62" s="137"/>
      <c r="O62" s="137"/>
      <c r="P62" s="137"/>
      <c r="Q62" s="137"/>
      <c r="R62" s="137"/>
      <c r="S62" s="137"/>
      <c r="T62" s="137"/>
    </row>
    <row r="63" spans="1:20" s="1" customFormat="1" x14ac:dyDescent="0.25">
      <c r="A63" s="104" t="s">
        <v>79</v>
      </c>
      <c r="B63" s="104"/>
      <c r="C63" s="104"/>
      <c r="D63" s="104"/>
      <c r="E63" s="104"/>
      <c r="F63" s="104"/>
      <c r="G63" s="104"/>
      <c r="H63" s="6">
        <f>SUM(H55:H62)</f>
        <v>0.3680000000000001</v>
      </c>
      <c r="I63" s="143">
        <f>SUM(I55:J62)</f>
        <v>964.7653600000001</v>
      </c>
      <c r="J63" s="144"/>
      <c r="K63" s="22"/>
      <c r="L63" s="22"/>
      <c r="M63" s="22"/>
      <c r="N63" s="22"/>
      <c r="O63" s="22"/>
      <c r="P63" s="22"/>
    </row>
    <row r="64" spans="1:20" s="24" customFormat="1" ht="26.25" customHeight="1" x14ac:dyDescent="0.25">
      <c r="A64" s="121" t="s">
        <v>179</v>
      </c>
      <c r="B64" s="122"/>
      <c r="C64" s="122"/>
      <c r="D64" s="122"/>
      <c r="E64" s="122"/>
      <c r="F64" s="122"/>
      <c r="G64" s="122"/>
      <c r="H64" s="122"/>
      <c r="I64" s="122"/>
      <c r="J64" s="122"/>
      <c r="K64" s="23"/>
      <c r="L64" s="23"/>
      <c r="M64" s="23"/>
      <c r="N64" s="23"/>
      <c r="O64" s="23"/>
      <c r="P64" s="23"/>
    </row>
    <row r="65" spans="1:20" s="1" customFormat="1" x14ac:dyDescent="0.25">
      <c r="A65" s="62" t="s">
        <v>189</v>
      </c>
      <c r="B65" s="62"/>
      <c r="C65" s="62"/>
      <c r="D65" s="62"/>
      <c r="E65" s="62"/>
      <c r="F65" s="62"/>
      <c r="G65" s="62"/>
      <c r="H65" s="62"/>
      <c r="I65" s="62"/>
      <c r="J65" s="62"/>
    </row>
    <row r="66" spans="1:20" s="1" customFormat="1" x14ac:dyDescent="0.25">
      <c r="A66" s="34" t="s">
        <v>80</v>
      </c>
      <c r="B66" s="138" t="s">
        <v>140</v>
      </c>
      <c r="C66" s="139"/>
      <c r="D66" s="139"/>
      <c r="E66" s="139"/>
      <c r="F66" s="139"/>
      <c r="G66" s="140"/>
      <c r="H66" s="34" t="s">
        <v>31</v>
      </c>
      <c r="I66" s="123" t="s">
        <v>32</v>
      </c>
      <c r="J66" s="123"/>
    </row>
    <row r="67" spans="1:20" x14ac:dyDescent="0.25">
      <c r="A67" s="12" t="s">
        <v>7</v>
      </c>
      <c r="B67" s="76" t="s">
        <v>81</v>
      </c>
      <c r="C67" s="77"/>
      <c r="D67" s="77"/>
      <c r="E67" s="77"/>
      <c r="F67" s="77"/>
      <c r="G67" s="78"/>
      <c r="H67" s="26">
        <v>8.3299999999999999E-2</v>
      </c>
      <c r="I67" s="114">
        <f>ROUND(I28*H67,2)</f>
        <v>218.38</v>
      </c>
      <c r="J67" s="114"/>
      <c r="K67" s="141" t="s">
        <v>180</v>
      </c>
      <c r="L67" s="142"/>
      <c r="M67" s="142"/>
    </row>
    <row r="68" spans="1:20" x14ac:dyDescent="0.25">
      <c r="A68" s="12" t="s">
        <v>9</v>
      </c>
      <c r="B68" s="76" t="s">
        <v>141</v>
      </c>
      <c r="C68" s="77"/>
      <c r="D68" s="77"/>
      <c r="E68" s="77"/>
      <c r="F68" s="77"/>
      <c r="G68" s="78"/>
      <c r="H68" s="26">
        <v>2.7799999999999998E-2</v>
      </c>
      <c r="I68" s="132">
        <f>ROUND(I28*H68,2)</f>
        <v>72.88</v>
      </c>
      <c r="J68" s="133"/>
      <c r="K68" s="134" t="s">
        <v>181</v>
      </c>
      <c r="L68" s="135"/>
      <c r="M68" s="135"/>
    </row>
    <row r="69" spans="1:20" x14ac:dyDescent="0.25">
      <c r="A69" s="12"/>
      <c r="B69" s="120" t="s">
        <v>82</v>
      </c>
      <c r="C69" s="120"/>
      <c r="D69" s="120"/>
      <c r="E69" s="120"/>
      <c r="F69" s="120"/>
      <c r="G69" s="120"/>
      <c r="H69" s="120"/>
      <c r="I69" s="118">
        <f>SUM(I67:J68)</f>
        <v>291.26</v>
      </c>
      <c r="J69" s="118"/>
      <c r="K69" s="136"/>
      <c r="L69" s="137"/>
    </row>
    <row r="70" spans="1:20" ht="15" customHeight="1" x14ac:dyDescent="0.25">
      <c r="A70" s="13" t="s">
        <v>12</v>
      </c>
      <c r="B70" s="128" t="s">
        <v>142</v>
      </c>
      <c r="C70" s="129"/>
      <c r="D70" s="129"/>
      <c r="E70" s="129"/>
      <c r="F70" s="129"/>
      <c r="G70" s="130"/>
      <c r="H70" s="25">
        <f>ROUND((H67+H68)*H63,4)</f>
        <v>4.0899999999999999E-2</v>
      </c>
      <c r="I70" s="131">
        <f>I69*H70</f>
        <v>11.912533999999999</v>
      </c>
      <c r="J70" s="131"/>
      <c r="K70" s="7"/>
    </row>
    <row r="71" spans="1:20" x14ac:dyDescent="0.25">
      <c r="A71" s="120" t="s">
        <v>83</v>
      </c>
      <c r="B71" s="120"/>
      <c r="C71" s="120"/>
      <c r="D71" s="120"/>
      <c r="E71" s="120"/>
      <c r="F71" s="120"/>
      <c r="G71" s="120"/>
      <c r="H71" s="120"/>
      <c r="I71" s="118">
        <f>I69+I70</f>
        <v>303.17253399999998</v>
      </c>
      <c r="J71" s="118"/>
    </row>
    <row r="72" spans="1:20" x14ac:dyDescent="0.25">
      <c r="A72" s="62" t="s">
        <v>143</v>
      </c>
      <c r="B72" s="62"/>
      <c r="C72" s="62"/>
      <c r="D72" s="62"/>
      <c r="E72" s="62"/>
      <c r="F72" s="62"/>
      <c r="G72" s="62"/>
      <c r="H72" s="62"/>
      <c r="I72" s="62"/>
      <c r="J72" s="62"/>
      <c r="K72" s="127" t="s">
        <v>190</v>
      </c>
      <c r="L72" s="127"/>
      <c r="M72" s="127"/>
      <c r="N72" s="127"/>
      <c r="O72" s="127"/>
      <c r="P72" s="127" t="s">
        <v>191</v>
      </c>
      <c r="Q72" s="127"/>
      <c r="R72" s="127"/>
      <c r="S72" s="127"/>
      <c r="T72" s="127"/>
    </row>
    <row r="73" spans="1:20" x14ac:dyDescent="0.25">
      <c r="A73" s="34" t="s">
        <v>84</v>
      </c>
      <c r="B73" s="63" t="s">
        <v>85</v>
      </c>
      <c r="C73" s="63"/>
      <c r="D73" s="63"/>
      <c r="E73" s="63"/>
      <c r="F73" s="63"/>
      <c r="G73" s="63"/>
      <c r="H73" s="34" t="s">
        <v>31</v>
      </c>
      <c r="I73" s="123" t="s">
        <v>32</v>
      </c>
      <c r="J73" s="123"/>
    </row>
    <row r="74" spans="1:20" x14ac:dyDescent="0.25">
      <c r="A74" s="12" t="s">
        <v>7</v>
      </c>
      <c r="B74" s="79" t="s">
        <v>85</v>
      </c>
      <c r="C74" s="79"/>
      <c r="D74" s="79"/>
      <c r="E74" s="79"/>
      <c r="F74" s="79"/>
      <c r="G74" s="79"/>
      <c r="H74" s="27">
        <v>2.9999999999999997E-4</v>
      </c>
      <c r="I74" s="114">
        <f>I28*H74</f>
        <v>0.78649349999999996</v>
      </c>
      <c r="J74" s="114"/>
      <c r="K74" s="119" t="s">
        <v>192</v>
      </c>
      <c r="L74" s="119"/>
      <c r="M74" s="119"/>
      <c r="N74" s="119"/>
      <c r="O74" s="119"/>
      <c r="P74" s="119" t="s">
        <v>193</v>
      </c>
      <c r="Q74" s="119"/>
      <c r="R74" s="119"/>
      <c r="S74" s="119"/>
      <c r="T74" s="119"/>
    </row>
    <row r="75" spans="1:20" x14ac:dyDescent="0.25">
      <c r="A75" s="12" t="s">
        <v>9</v>
      </c>
      <c r="B75" s="76" t="s">
        <v>144</v>
      </c>
      <c r="C75" s="77"/>
      <c r="D75" s="77"/>
      <c r="E75" s="77"/>
      <c r="F75" s="77"/>
      <c r="G75" s="77"/>
      <c r="H75" s="14">
        <f>H63*H74</f>
        <v>1.1040000000000003E-4</v>
      </c>
      <c r="I75" s="114">
        <f>I28*H75</f>
        <v>0.28942960800000006</v>
      </c>
      <c r="J75" s="114"/>
    </row>
    <row r="76" spans="1:20" x14ac:dyDescent="0.25">
      <c r="A76" s="120" t="s">
        <v>86</v>
      </c>
      <c r="B76" s="120"/>
      <c r="C76" s="120"/>
      <c r="D76" s="120"/>
      <c r="E76" s="120"/>
      <c r="F76" s="120"/>
      <c r="G76" s="120"/>
      <c r="H76" s="120"/>
      <c r="I76" s="118">
        <f>SUM(I74:J75)</f>
        <v>1.075923108</v>
      </c>
      <c r="J76" s="118"/>
    </row>
    <row r="77" spans="1:20" x14ac:dyDescent="0.25">
      <c r="A77" s="62" t="s">
        <v>87</v>
      </c>
      <c r="B77" s="62"/>
      <c r="C77" s="62"/>
      <c r="D77" s="62"/>
      <c r="E77" s="62"/>
      <c r="F77" s="62"/>
      <c r="G77" s="62"/>
      <c r="H77" s="62"/>
      <c r="I77" s="62"/>
      <c r="J77" s="62"/>
      <c r="M77" s="8"/>
    </row>
    <row r="78" spans="1:20" x14ac:dyDescent="0.25">
      <c r="A78" s="34" t="s">
        <v>88</v>
      </c>
      <c r="B78" s="63" t="s">
        <v>89</v>
      </c>
      <c r="C78" s="63"/>
      <c r="D78" s="63"/>
      <c r="E78" s="63"/>
      <c r="F78" s="63"/>
      <c r="G78" s="63"/>
      <c r="H78" s="34" t="s">
        <v>31</v>
      </c>
      <c r="I78" s="123" t="s">
        <v>32</v>
      </c>
      <c r="J78" s="123"/>
    </row>
    <row r="79" spans="1:20" x14ac:dyDescent="0.25">
      <c r="A79" s="12" t="s">
        <v>7</v>
      </c>
      <c r="B79" s="79" t="s">
        <v>90</v>
      </c>
      <c r="C79" s="79"/>
      <c r="D79" s="79"/>
      <c r="E79" s="79"/>
      <c r="F79" s="79"/>
      <c r="G79" s="79"/>
      <c r="H79" s="28">
        <v>4.5999999999999999E-3</v>
      </c>
      <c r="I79" s="114">
        <f t="shared" ref="I79:I84" si="2">$I$28*H79</f>
        <v>12.059566999999999</v>
      </c>
      <c r="J79" s="124"/>
      <c r="K79" s="119" t="s">
        <v>194</v>
      </c>
      <c r="L79" s="119"/>
      <c r="M79" s="119"/>
      <c r="N79" s="119"/>
      <c r="O79" s="119"/>
      <c r="P79" s="119" t="s">
        <v>195</v>
      </c>
      <c r="Q79" s="119"/>
      <c r="R79" s="119"/>
      <c r="S79" s="119"/>
      <c r="T79" s="119"/>
    </row>
    <row r="80" spans="1:20" x14ac:dyDescent="0.25">
      <c r="A80" s="12" t="s">
        <v>9</v>
      </c>
      <c r="B80" s="79" t="s">
        <v>91</v>
      </c>
      <c r="C80" s="79"/>
      <c r="D80" s="79"/>
      <c r="E80" s="79"/>
      <c r="F80" s="79"/>
      <c r="G80" s="79"/>
      <c r="H80" s="30">
        <f>H79*H60</f>
        <v>3.68E-4</v>
      </c>
      <c r="I80" s="114">
        <f t="shared" si="2"/>
        <v>0.96476536000000002</v>
      </c>
      <c r="J80" s="124"/>
      <c r="K80" s="119"/>
      <c r="L80" s="119"/>
      <c r="M80" s="119"/>
      <c r="N80" s="119"/>
      <c r="O80" s="119"/>
      <c r="P80" s="119" t="s">
        <v>196</v>
      </c>
      <c r="Q80" s="119"/>
      <c r="R80" s="119"/>
      <c r="S80" s="119"/>
      <c r="T80" s="119"/>
    </row>
    <row r="81" spans="1:20" x14ac:dyDescent="0.25">
      <c r="A81" s="12" t="s">
        <v>12</v>
      </c>
      <c r="B81" s="79" t="s">
        <v>92</v>
      </c>
      <c r="C81" s="79"/>
      <c r="D81" s="79"/>
      <c r="E81" s="79"/>
      <c r="F81" s="79"/>
      <c r="G81" s="79"/>
      <c r="H81" s="28">
        <v>2.1499999999999998E-2</v>
      </c>
      <c r="I81" s="114">
        <f t="shared" si="2"/>
        <v>56.365367499999998</v>
      </c>
      <c r="J81" s="124"/>
      <c r="K81" s="119"/>
      <c r="L81" s="119"/>
      <c r="M81" s="119"/>
      <c r="N81" s="119"/>
      <c r="O81" s="119"/>
      <c r="P81" s="119" t="s">
        <v>197</v>
      </c>
      <c r="Q81" s="119"/>
      <c r="R81" s="119"/>
      <c r="S81" s="119"/>
      <c r="T81" s="119"/>
    </row>
    <row r="82" spans="1:20" ht="17.25" x14ac:dyDescent="0.25">
      <c r="A82" s="12" t="s">
        <v>15</v>
      </c>
      <c r="B82" s="79" t="s">
        <v>205</v>
      </c>
      <c r="C82" s="79"/>
      <c r="D82" s="79"/>
      <c r="E82" s="79"/>
      <c r="F82" s="79"/>
      <c r="G82" s="79"/>
      <c r="H82" s="28">
        <v>1.9400000000000001E-2</v>
      </c>
      <c r="I82" s="114">
        <f t="shared" si="2"/>
        <v>50.859912999999999</v>
      </c>
      <c r="J82" s="124"/>
      <c r="K82" s="126" t="s">
        <v>198</v>
      </c>
      <c r="L82" s="126"/>
      <c r="M82" s="126"/>
      <c r="N82" s="126"/>
      <c r="O82" s="126"/>
      <c r="P82" s="126" t="s">
        <v>199</v>
      </c>
      <c r="Q82" s="126"/>
      <c r="R82" s="126"/>
      <c r="S82" s="126"/>
      <c r="T82" s="126"/>
    </row>
    <row r="83" spans="1:20" x14ac:dyDescent="0.25">
      <c r="A83" s="12" t="s">
        <v>35</v>
      </c>
      <c r="B83" s="76" t="s">
        <v>145</v>
      </c>
      <c r="C83" s="77"/>
      <c r="D83" s="77"/>
      <c r="E83" s="77"/>
      <c r="F83" s="77"/>
      <c r="G83" s="78"/>
      <c r="H83" s="14">
        <f>H63*H82</f>
        <v>7.1392000000000027E-3</v>
      </c>
      <c r="I83" s="114">
        <f t="shared" si="2"/>
        <v>18.716447984000006</v>
      </c>
      <c r="J83" s="124"/>
      <c r="K83" s="125"/>
      <c r="L83" s="125"/>
      <c r="M83" s="125"/>
      <c r="N83" s="125"/>
      <c r="O83" s="125"/>
      <c r="P83" s="125"/>
      <c r="Q83" s="125"/>
      <c r="R83" s="125"/>
      <c r="S83" s="125"/>
      <c r="T83" s="125"/>
    </row>
    <row r="84" spans="1:20" x14ac:dyDescent="0.25">
      <c r="A84" s="12" t="s">
        <v>37</v>
      </c>
      <c r="B84" s="79" t="s">
        <v>94</v>
      </c>
      <c r="C84" s="79"/>
      <c r="D84" s="79"/>
      <c r="E84" s="79"/>
      <c r="F84" s="79"/>
      <c r="G84" s="79"/>
      <c r="H84" s="28">
        <v>2.1499999999999998E-2</v>
      </c>
      <c r="I84" s="114">
        <f t="shared" si="2"/>
        <v>56.365367499999998</v>
      </c>
      <c r="J84" s="124"/>
      <c r="K84" s="119"/>
      <c r="L84" s="119"/>
      <c r="M84" s="119"/>
      <c r="N84" s="119"/>
      <c r="O84" s="119"/>
      <c r="P84" s="119" t="s">
        <v>197</v>
      </c>
      <c r="Q84" s="119"/>
      <c r="R84" s="119"/>
      <c r="S84" s="119"/>
      <c r="T84" s="119"/>
    </row>
    <row r="85" spans="1:20" x14ac:dyDescent="0.25">
      <c r="A85" s="120" t="s">
        <v>95</v>
      </c>
      <c r="B85" s="120"/>
      <c r="C85" s="120"/>
      <c r="D85" s="120"/>
      <c r="E85" s="120"/>
      <c r="F85" s="120"/>
      <c r="G85" s="120"/>
      <c r="H85" s="120"/>
      <c r="I85" s="118">
        <f>SUM(I79:J84)</f>
        <v>195.33142834399999</v>
      </c>
      <c r="J85" s="118"/>
    </row>
    <row r="86" spans="1:20" x14ac:dyDescent="0.25">
      <c r="A86" s="121" t="s">
        <v>206</v>
      </c>
      <c r="B86" s="122"/>
      <c r="C86" s="122"/>
      <c r="D86" s="122"/>
      <c r="E86" s="122"/>
      <c r="F86" s="122"/>
      <c r="G86" s="122"/>
      <c r="H86" s="122"/>
      <c r="I86" s="122"/>
      <c r="J86" s="122"/>
    </row>
    <row r="87" spans="1:20" x14ac:dyDescent="0.25">
      <c r="A87" s="62" t="s">
        <v>96</v>
      </c>
      <c r="B87" s="62"/>
      <c r="C87" s="62"/>
      <c r="D87" s="62"/>
      <c r="E87" s="62"/>
      <c r="F87" s="62"/>
      <c r="G87" s="62"/>
      <c r="H87" s="62"/>
      <c r="I87" s="62"/>
      <c r="J87" s="62"/>
    </row>
    <row r="88" spans="1:20" x14ac:dyDescent="0.25">
      <c r="A88" s="34" t="s">
        <v>97</v>
      </c>
      <c r="B88" s="63" t="s">
        <v>98</v>
      </c>
      <c r="C88" s="63"/>
      <c r="D88" s="63"/>
      <c r="E88" s="63"/>
      <c r="F88" s="63"/>
      <c r="G88" s="63"/>
      <c r="H88" s="63"/>
      <c r="I88" s="123" t="s">
        <v>32</v>
      </c>
      <c r="J88" s="123"/>
    </row>
    <row r="89" spans="1:20" x14ac:dyDescent="0.25">
      <c r="A89" s="12" t="s">
        <v>7</v>
      </c>
      <c r="B89" s="76" t="s">
        <v>99</v>
      </c>
      <c r="C89" s="77"/>
      <c r="D89" s="77"/>
      <c r="E89" s="77"/>
      <c r="F89" s="77"/>
      <c r="G89" s="78"/>
      <c r="H89" s="27">
        <v>8.3299999999999999E-2</v>
      </c>
      <c r="I89" s="114">
        <f>$I$28*H89</f>
        <v>218.38302849999999</v>
      </c>
      <c r="J89" s="114"/>
    </row>
    <row r="90" spans="1:20" x14ac:dyDescent="0.25">
      <c r="A90" s="12" t="s">
        <v>9</v>
      </c>
      <c r="B90" s="79" t="s">
        <v>146</v>
      </c>
      <c r="C90" s="79"/>
      <c r="D90" s="79"/>
      <c r="E90" s="79"/>
      <c r="F90" s="79"/>
      <c r="G90" s="79"/>
      <c r="H90" s="27">
        <v>1.66E-2</v>
      </c>
      <c r="I90" s="114">
        <f t="shared" ref="I90:I93" si="3">$I$28*H90</f>
        <v>43.519306999999998</v>
      </c>
      <c r="J90" s="114"/>
      <c r="K90" s="119" t="s">
        <v>202</v>
      </c>
      <c r="L90" s="119"/>
      <c r="M90" s="119"/>
      <c r="N90" s="119"/>
      <c r="O90" s="119"/>
      <c r="P90" s="119" t="s">
        <v>201</v>
      </c>
      <c r="Q90" s="119"/>
      <c r="R90" s="119"/>
      <c r="S90" s="119"/>
      <c r="T90" s="119"/>
    </row>
    <row r="91" spans="1:20" x14ac:dyDescent="0.25">
      <c r="A91" s="12" t="s">
        <v>12</v>
      </c>
      <c r="B91" s="79" t="s">
        <v>147</v>
      </c>
      <c r="C91" s="79"/>
      <c r="D91" s="79"/>
      <c r="E91" s="79"/>
      <c r="F91" s="79"/>
      <c r="G91" s="79"/>
      <c r="H91" s="27">
        <v>8.0000000000000004E-4</v>
      </c>
      <c r="I91" s="114">
        <f t="shared" si="3"/>
        <v>2.0973160000000002</v>
      </c>
      <c r="J91" s="114"/>
      <c r="K91" s="119" t="s">
        <v>200</v>
      </c>
      <c r="L91" s="119"/>
      <c r="M91" s="119"/>
      <c r="N91" s="119"/>
      <c r="O91" s="119"/>
      <c r="P91" s="119" t="s">
        <v>201</v>
      </c>
      <c r="Q91" s="119"/>
      <c r="R91" s="119"/>
      <c r="S91" s="119"/>
      <c r="T91" s="119"/>
    </row>
    <row r="92" spans="1:20" x14ac:dyDescent="0.25">
      <c r="A92" s="12" t="s">
        <v>15</v>
      </c>
      <c r="B92" s="79" t="s">
        <v>148</v>
      </c>
      <c r="C92" s="79"/>
      <c r="D92" s="79"/>
      <c r="E92" s="79"/>
      <c r="F92" s="79"/>
      <c r="G92" s="79"/>
      <c r="H92" s="27">
        <v>7.3000000000000001E-3</v>
      </c>
      <c r="I92" s="114">
        <f t="shared" si="3"/>
        <v>19.138008500000002</v>
      </c>
      <c r="J92" s="114"/>
      <c r="K92" s="119" t="s">
        <v>203</v>
      </c>
      <c r="L92" s="119"/>
      <c r="M92" s="119"/>
      <c r="N92" s="119"/>
      <c r="O92" s="119"/>
      <c r="P92" s="119" t="s">
        <v>201</v>
      </c>
      <c r="Q92" s="119"/>
      <c r="R92" s="119"/>
      <c r="S92" s="119"/>
      <c r="T92" s="119"/>
    </row>
    <row r="93" spans="1:20" x14ac:dyDescent="0.25">
      <c r="A93" s="12" t="s">
        <v>35</v>
      </c>
      <c r="B93" s="79" t="s">
        <v>149</v>
      </c>
      <c r="C93" s="79"/>
      <c r="D93" s="79"/>
      <c r="E93" s="79"/>
      <c r="F93" s="79"/>
      <c r="G93" s="79"/>
      <c r="H93" s="27">
        <v>2.7000000000000001E-3</v>
      </c>
      <c r="I93" s="114">
        <f t="shared" si="3"/>
        <v>7.0784415000000003</v>
      </c>
      <c r="J93" s="114"/>
      <c r="K93" s="119" t="s">
        <v>204</v>
      </c>
      <c r="L93" s="119"/>
      <c r="M93" s="119"/>
      <c r="N93" s="119"/>
      <c r="O93" s="119"/>
      <c r="P93" s="119" t="s">
        <v>201</v>
      </c>
      <c r="Q93" s="119"/>
      <c r="R93" s="119"/>
      <c r="S93" s="119"/>
      <c r="T93" s="119"/>
    </row>
    <row r="94" spans="1:20" x14ac:dyDescent="0.25">
      <c r="A94" s="12"/>
      <c r="B94" s="115" t="s">
        <v>100</v>
      </c>
      <c r="C94" s="116"/>
      <c r="D94" s="116"/>
      <c r="E94" s="116"/>
      <c r="F94" s="116"/>
      <c r="G94" s="116"/>
      <c r="H94" s="15">
        <f>SUM(H89:H93)</f>
        <v>0.11069999999999999</v>
      </c>
      <c r="I94" s="118">
        <f>SUM(I89:J93)</f>
        <v>290.21610149999998</v>
      </c>
      <c r="J94" s="118"/>
    </row>
    <row r="95" spans="1:20" ht="15" customHeight="1" x14ac:dyDescent="0.25">
      <c r="A95" s="13" t="s">
        <v>39</v>
      </c>
      <c r="B95" s="113" t="s">
        <v>101</v>
      </c>
      <c r="C95" s="113"/>
      <c r="D95" s="113"/>
      <c r="E95" s="113"/>
      <c r="F95" s="113"/>
      <c r="G95" s="113"/>
      <c r="H95" s="16">
        <f>ROUND(H63*H94,4)</f>
        <v>4.07E-2</v>
      </c>
      <c r="I95" s="114">
        <f>H95*I28</f>
        <v>106.7009515</v>
      </c>
      <c r="J95" s="114"/>
    </row>
    <row r="96" spans="1:20" x14ac:dyDescent="0.25">
      <c r="A96" s="115" t="s">
        <v>102</v>
      </c>
      <c r="B96" s="116"/>
      <c r="C96" s="116"/>
      <c r="D96" s="116"/>
      <c r="E96" s="116"/>
      <c r="F96" s="116"/>
      <c r="G96" s="116"/>
      <c r="H96" s="117"/>
      <c r="I96" s="118">
        <f>SUM(I94:J95)</f>
        <v>396.91705300000001</v>
      </c>
      <c r="J96" s="118"/>
    </row>
    <row r="101" spans="1:13" s="1" customFormat="1" x14ac:dyDescent="0.25">
      <c r="A101" s="62" t="s">
        <v>103</v>
      </c>
      <c r="B101" s="62"/>
      <c r="C101" s="62"/>
      <c r="D101" s="62"/>
      <c r="E101" s="62"/>
      <c r="F101" s="62"/>
      <c r="G101" s="62"/>
      <c r="H101" s="62"/>
      <c r="I101" s="62"/>
      <c r="J101" s="62"/>
    </row>
    <row r="102" spans="1:13" s="1" customFormat="1" x14ac:dyDescent="0.25">
      <c r="A102" s="33">
        <v>4</v>
      </c>
      <c r="B102" s="65" t="s">
        <v>104</v>
      </c>
      <c r="C102" s="65"/>
      <c r="D102" s="65"/>
      <c r="E102" s="65"/>
      <c r="F102" s="65"/>
      <c r="G102" s="65"/>
      <c r="H102" s="65"/>
      <c r="I102" s="109" t="s">
        <v>32</v>
      </c>
      <c r="J102" s="109"/>
    </row>
    <row r="103" spans="1:13" s="1" customFormat="1" x14ac:dyDescent="0.25">
      <c r="A103" s="35" t="s">
        <v>70</v>
      </c>
      <c r="B103" s="68" t="s">
        <v>71</v>
      </c>
      <c r="C103" s="68"/>
      <c r="D103" s="68"/>
      <c r="E103" s="68"/>
      <c r="F103" s="68"/>
      <c r="G103" s="68"/>
      <c r="H103" s="68"/>
      <c r="I103" s="112">
        <f>I63</f>
        <v>964.7653600000001</v>
      </c>
      <c r="J103" s="112"/>
    </row>
    <row r="104" spans="1:13" s="1" customFormat="1" x14ac:dyDescent="0.25">
      <c r="A104" s="35" t="s">
        <v>80</v>
      </c>
      <c r="B104" s="68" t="s">
        <v>105</v>
      </c>
      <c r="C104" s="68"/>
      <c r="D104" s="68"/>
      <c r="E104" s="68"/>
      <c r="F104" s="68"/>
      <c r="G104" s="68"/>
      <c r="H104" s="68"/>
      <c r="I104" s="112">
        <f>I71</f>
        <v>303.17253399999998</v>
      </c>
      <c r="J104" s="112"/>
    </row>
    <row r="105" spans="1:13" s="1" customFormat="1" x14ac:dyDescent="0.25">
      <c r="A105" s="35" t="s">
        <v>84</v>
      </c>
      <c r="B105" s="68" t="s">
        <v>85</v>
      </c>
      <c r="C105" s="68"/>
      <c r="D105" s="68"/>
      <c r="E105" s="68"/>
      <c r="F105" s="68"/>
      <c r="G105" s="68"/>
      <c r="H105" s="68"/>
      <c r="I105" s="112">
        <f>I76</f>
        <v>1.075923108</v>
      </c>
      <c r="J105" s="112"/>
    </row>
    <row r="106" spans="1:13" s="1" customFormat="1" x14ac:dyDescent="0.25">
      <c r="A106" s="35" t="s">
        <v>88</v>
      </c>
      <c r="B106" s="68" t="s">
        <v>106</v>
      </c>
      <c r="C106" s="68"/>
      <c r="D106" s="68"/>
      <c r="E106" s="68"/>
      <c r="F106" s="68"/>
      <c r="G106" s="68"/>
      <c r="H106" s="68"/>
      <c r="I106" s="112">
        <f>I85</f>
        <v>195.33142834399999</v>
      </c>
      <c r="J106" s="112"/>
    </row>
    <row r="107" spans="1:13" s="1" customFormat="1" x14ac:dyDescent="0.25">
      <c r="A107" s="35" t="s">
        <v>97</v>
      </c>
      <c r="B107" s="68" t="s">
        <v>98</v>
      </c>
      <c r="C107" s="68"/>
      <c r="D107" s="68"/>
      <c r="E107" s="68"/>
      <c r="F107" s="68"/>
      <c r="G107" s="68"/>
      <c r="H107" s="68"/>
      <c r="I107" s="112">
        <f>I96</f>
        <v>396.91705300000001</v>
      </c>
      <c r="J107" s="112"/>
    </row>
    <row r="108" spans="1:13" s="1" customFormat="1" x14ac:dyDescent="0.25">
      <c r="A108" s="35" t="s">
        <v>107</v>
      </c>
      <c r="B108" s="68" t="s">
        <v>42</v>
      </c>
      <c r="C108" s="68"/>
      <c r="D108" s="68"/>
      <c r="E108" s="68"/>
      <c r="F108" s="68"/>
      <c r="G108" s="68"/>
      <c r="H108" s="68"/>
      <c r="I108" s="112">
        <v>0</v>
      </c>
      <c r="J108" s="112"/>
    </row>
    <row r="109" spans="1:13" s="1" customFormat="1" x14ac:dyDescent="0.25">
      <c r="A109" s="104" t="s">
        <v>108</v>
      </c>
      <c r="B109" s="104"/>
      <c r="C109" s="104"/>
      <c r="D109" s="104"/>
      <c r="E109" s="104"/>
      <c r="F109" s="104"/>
      <c r="G109" s="104"/>
      <c r="H109" s="104"/>
      <c r="I109" s="110">
        <f>SUM(I103:J108)</f>
        <v>1861.2622984520003</v>
      </c>
      <c r="J109" s="110"/>
    </row>
    <row r="110" spans="1:13" s="1" customFormat="1" x14ac:dyDescent="0.25">
      <c r="A110" s="62" t="s">
        <v>109</v>
      </c>
      <c r="B110" s="62"/>
      <c r="C110" s="62"/>
      <c r="D110" s="62"/>
      <c r="E110" s="62"/>
      <c r="F110" s="62"/>
      <c r="G110" s="62"/>
      <c r="H110" s="62"/>
      <c r="I110" s="62"/>
      <c r="J110" s="62"/>
    </row>
    <row r="111" spans="1:13" s="1" customFormat="1" x14ac:dyDescent="0.25">
      <c r="A111" s="104" t="s">
        <v>153</v>
      </c>
      <c r="B111" s="104"/>
      <c r="C111" s="104"/>
      <c r="D111" s="104"/>
      <c r="E111" s="104"/>
      <c r="F111" s="104"/>
      <c r="G111" s="104"/>
      <c r="H111" s="104"/>
      <c r="I111" s="110">
        <f>I28+I37+I44+I109</f>
        <v>4935.7677856314876</v>
      </c>
      <c r="J111" s="110"/>
      <c r="M111" s="18"/>
    </row>
    <row r="112" spans="1:13" s="1" customFormat="1" x14ac:dyDescent="0.25">
      <c r="A112" s="62" t="s">
        <v>110</v>
      </c>
      <c r="B112" s="62"/>
      <c r="C112" s="62"/>
      <c r="D112" s="62"/>
      <c r="E112" s="62"/>
      <c r="F112" s="62"/>
      <c r="G112" s="62"/>
      <c r="H112" s="62"/>
      <c r="I112" s="62"/>
      <c r="J112" s="62"/>
    </row>
    <row r="113" spans="1:11" s="1" customFormat="1" x14ac:dyDescent="0.25">
      <c r="A113" s="33">
        <v>5</v>
      </c>
      <c r="B113" s="65" t="s">
        <v>111</v>
      </c>
      <c r="C113" s="65"/>
      <c r="D113" s="65"/>
      <c r="E113" s="65"/>
      <c r="F113" s="65"/>
      <c r="G113" s="65"/>
      <c r="H113" s="33" t="s">
        <v>31</v>
      </c>
      <c r="I113" s="109" t="s">
        <v>32</v>
      </c>
      <c r="J113" s="109"/>
    </row>
    <row r="114" spans="1:11" s="1" customFormat="1" x14ac:dyDescent="0.25">
      <c r="A114" s="35" t="s">
        <v>7</v>
      </c>
      <c r="B114" s="68" t="s">
        <v>112</v>
      </c>
      <c r="C114" s="68"/>
      <c r="D114" s="68"/>
      <c r="E114" s="68"/>
      <c r="F114" s="68"/>
      <c r="G114" s="68"/>
      <c r="H114" s="4">
        <v>0.1</v>
      </c>
      <c r="I114" s="112">
        <f>I111*H114</f>
        <v>493.57677856314876</v>
      </c>
      <c r="J114" s="112"/>
      <c r="K114" s="1" t="s">
        <v>219</v>
      </c>
    </row>
    <row r="115" spans="1:11" s="1" customFormat="1" x14ac:dyDescent="0.25">
      <c r="A115" s="35" t="s">
        <v>9</v>
      </c>
      <c r="B115" s="68" t="s">
        <v>113</v>
      </c>
      <c r="C115" s="68"/>
      <c r="D115" s="68"/>
      <c r="E115" s="68"/>
      <c r="F115" s="68"/>
      <c r="G115" s="68"/>
      <c r="H115" s="4">
        <v>0.1</v>
      </c>
      <c r="I115" s="112">
        <f>(I111+I114)*H115</f>
        <v>542.93445641946369</v>
      </c>
      <c r="J115" s="112"/>
      <c r="K115" s="1" t="s">
        <v>219</v>
      </c>
    </row>
    <row r="116" spans="1:11" s="1" customFormat="1" x14ac:dyDescent="0.25">
      <c r="A116" s="35" t="s">
        <v>12</v>
      </c>
      <c r="B116" s="68" t="s">
        <v>114</v>
      </c>
      <c r="C116" s="68"/>
      <c r="D116" s="68"/>
      <c r="E116" s="68"/>
      <c r="F116" s="68"/>
      <c r="G116" s="68"/>
      <c r="H116" s="68"/>
      <c r="I116" s="68"/>
      <c r="J116" s="68"/>
    </row>
    <row r="117" spans="1:11" s="1" customFormat="1" x14ac:dyDescent="0.25">
      <c r="A117" s="35" t="s">
        <v>115</v>
      </c>
      <c r="B117" s="65" t="s">
        <v>116</v>
      </c>
      <c r="C117" s="65"/>
      <c r="D117" s="65"/>
      <c r="E117" s="65"/>
      <c r="F117" s="65"/>
      <c r="G117" s="65"/>
      <c r="H117" s="65"/>
      <c r="I117" s="65"/>
      <c r="J117" s="65"/>
    </row>
    <row r="118" spans="1:11" s="1" customFormat="1" x14ac:dyDescent="0.25">
      <c r="A118" s="80"/>
      <c r="B118" s="68" t="s">
        <v>117</v>
      </c>
      <c r="C118" s="68"/>
      <c r="D118" s="68"/>
      <c r="E118" s="68"/>
      <c r="F118" s="68"/>
      <c r="G118" s="68"/>
      <c r="H118" s="4">
        <v>1.6500000000000001E-2</v>
      </c>
      <c r="I118" s="112">
        <f>I123*H118</f>
        <v>114.9184884433034</v>
      </c>
      <c r="J118" s="112"/>
      <c r="K118" s="9" t="s">
        <v>220</v>
      </c>
    </row>
    <row r="119" spans="1:11" s="1" customFormat="1" x14ac:dyDescent="0.25">
      <c r="A119" s="80"/>
      <c r="B119" s="68" t="s">
        <v>118</v>
      </c>
      <c r="C119" s="68"/>
      <c r="D119" s="68"/>
      <c r="E119" s="68"/>
      <c r="F119" s="68"/>
      <c r="G119" s="68"/>
      <c r="H119" s="4">
        <v>7.5999999999999998E-2</v>
      </c>
      <c r="I119" s="112">
        <f>I123*H119</f>
        <v>529.32152252673075</v>
      </c>
      <c r="J119" s="112"/>
      <c r="K119" s="9" t="s">
        <v>220</v>
      </c>
    </row>
    <row r="120" spans="1:11" s="1" customFormat="1" x14ac:dyDescent="0.25">
      <c r="A120" s="35" t="s">
        <v>119</v>
      </c>
      <c r="B120" s="65" t="s">
        <v>120</v>
      </c>
      <c r="C120" s="65"/>
      <c r="D120" s="65"/>
      <c r="E120" s="65"/>
      <c r="F120" s="65"/>
      <c r="G120" s="65"/>
      <c r="H120" s="65"/>
      <c r="I120" s="65"/>
      <c r="J120" s="65"/>
    </row>
    <row r="121" spans="1:11" s="1" customFormat="1" x14ac:dyDescent="0.25">
      <c r="A121" s="35"/>
      <c r="B121" s="68" t="s">
        <v>121</v>
      </c>
      <c r="C121" s="68"/>
      <c r="D121" s="68"/>
      <c r="E121" s="68"/>
      <c r="F121" s="68"/>
      <c r="G121" s="68"/>
      <c r="H121" s="4">
        <v>0.05</v>
      </c>
      <c r="I121" s="112">
        <f>I123*H121</f>
        <v>348.23784376758607</v>
      </c>
      <c r="J121" s="112"/>
      <c r="K121" s="9" t="s">
        <v>221</v>
      </c>
    </row>
    <row r="122" spans="1:11" s="1" customFormat="1" x14ac:dyDescent="0.25">
      <c r="A122" s="35" t="s">
        <v>122</v>
      </c>
      <c r="B122" s="65" t="s">
        <v>123</v>
      </c>
      <c r="C122" s="65"/>
      <c r="D122" s="65"/>
      <c r="E122" s="65"/>
      <c r="F122" s="65"/>
      <c r="G122" s="65"/>
      <c r="H122" s="65"/>
      <c r="I122" s="65"/>
      <c r="J122" s="65"/>
    </row>
    <row r="123" spans="1:11" s="1" customFormat="1" x14ac:dyDescent="0.25">
      <c r="A123" s="35"/>
      <c r="B123" s="104" t="s">
        <v>124</v>
      </c>
      <c r="C123" s="104"/>
      <c r="D123" s="104"/>
      <c r="E123" s="104"/>
      <c r="F123" s="104"/>
      <c r="G123" s="104"/>
      <c r="H123" s="10">
        <f>1-(SUM(H121,H119,H118))</f>
        <v>0.85749999999999993</v>
      </c>
      <c r="I123" s="112">
        <f>(I111+I114+I115)/H123</f>
        <v>6964.7568753517207</v>
      </c>
      <c r="J123" s="112"/>
    </row>
    <row r="124" spans="1:11" s="1" customFormat="1" x14ac:dyDescent="0.25">
      <c r="A124" s="104" t="s">
        <v>125</v>
      </c>
      <c r="B124" s="104"/>
      <c r="C124" s="104"/>
      <c r="D124" s="104"/>
      <c r="E124" s="104"/>
      <c r="F124" s="104"/>
      <c r="G124" s="104"/>
      <c r="H124" s="104"/>
      <c r="I124" s="110">
        <f>I121+I119+I118+I115+I114</f>
        <v>2028.9890897202326</v>
      </c>
      <c r="J124" s="110"/>
    </row>
    <row r="125" spans="1:11" s="1" customFormat="1" x14ac:dyDescent="0.25">
      <c r="A125" s="111" t="s">
        <v>126</v>
      </c>
      <c r="B125" s="111"/>
      <c r="C125" s="111"/>
      <c r="D125" s="111"/>
      <c r="E125" s="111"/>
      <c r="F125" s="111"/>
      <c r="G125" s="111"/>
      <c r="H125" s="111"/>
      <c r="I125" s="111"/>
      <c r="J125" s="111"/>
    </row>
    <row r="126" spans="1:11" s="1" customFormat="1" x14ac:dyDescent="0.25">
      <c r="A126" s="111" t="s">
        <v>127</v>
      </c>
      <c r="B126" s="111"/>
      <c r="C126" s="111"/>
      <c r="D126" s="111"/>
      <c r="E126" s="111"/>
      <c r="F126" s="111"/>
      <c r="G126" s="111"/>
      <c r="H126" s="111"/>
      <c r="I126" s="111"/>
      <c r="J126" s="111"/>
    </row>
    <row r="127" spans="1:11" s="1" customFormat="1" x14ac:dyDescent="0.25">
      <c r="A127" s="111" t="s">
        <v>128</v>
      </c>
      <c r="B127" s="111"/>
      <c r="C127" s="111"/>
      <c r="D127" s="111"/>
      <c r="E127" s="111"/>
      <c r="F127" s="111"/>
      <c r="G127" s="111"/>
      <c r="H127" s="111"/>
      <c r="I127" s="111"/>
      <c r="J127" s="111"/>
    </row>
    <row r="128" spans="1:11" s="1" customFormat="1" x14ac:dyDescent="0.25">
      <c r="A128" s="62" t="s">
        <v>129</v>
      </c>
      <c r="B128" s="62"/>
      <c r="C128" s="62"/>
      <c r="D128" s="62"/>
      <c r="E128" s="62"/>
      <c r="F128" s="62"/>
      <c r="G128" s="62"/>
      <c r="H128" s="62"/>
      <c r="I128" s="62"/>
      <c r="J128" s="62"/>
    </row>
    <row r="129" spans="1:20" s="1" customFormat="1" x14ac:dyDescent="0.25">
      <c r="A129" s="65" t="s">
        <v>130</v>
      </c>
      <c r="B129" s="65"/>
      <c r="C129" s="65"/>
      <c r="D129" s="65"/>
      <c r="E129" s="65"/>
      <c r="F129" s="65"/>
      <c r="G129" s="65"/>
      <c r="H129" s="65"/>
      <c r="I129" s="65"/>
      <c r="J129" s="65"/>
    </row>
    <row r="130" spans="1:20" s="1" customFormat="1" x14ac:dyDescent="0.25">
      <c r="A130" s="2"/>
      <c r="B130" s="65" t="s">
        <v>131</v>
      </c>
      <c r="C130" s="65"/>
      <c r="D130" s="65"/>
      <c r="E130" s="65"/>
      <c r="F130" s="65"/>
      <c r="G130" s="65"/>
      <c r="H130" s="65"/>
      <c r="I130" s="109" t="s">
        <v>32</v>
      </c>
      <c r="J130" s="109"/>
    </row>
    <row r="131" spans="1:20" s="1" customFormat="1" x14ac:dyDescent="0.25">
      <c r="A131" s="35" t="s">
        <v>7</v>
      </c>
      <c r="B131" s="68" t="s">
        <v>132</v>
      </c>
      <c r="C131" s="68"/>
      <c r="D131" s="68"/>
      <c r="E131" s="68"/>
      <c r="F131" s="68"/>
      <c r="G131" s="68"/>
      <c r="H131" s="68"/>
      <c r="I131" s="107">
        <f>I28</f>
        <v>2621.645</v>
      </c>
      <c r="J131" s="107"/>
    </row>
    <row r="132" spans="1:20" s="1" customFormat="1" x14ac:dyDescent="0.25">
      <c r="A132" s="35" t="s">
        <v>9</v>
      </c>
      <c r="B132" s="68" t="s">
        <v>133</v>
      </c>
      <c r="C132" s="68"/>
      <c r="D132" s="68"/>
      <c r="E132" s="68"/>
      <c r="F132" s="68"/>
      <c r="G132" s="68"/>
      <c r="H132" s="68"/>
      <c r="I132" s="107">
        <f>I37</f>
        <v>297.541</v>
      </c>
      <c r="J132" s="107"/>
    </row>
    <row r="133" spans="1:20" s="1" customFormat="1" x14ac:dyDescent="0.25">
      <c r="A133" s="35" t="s">
        <v>12</v>
      </c>
      <c r="B133" s="68" t="s">
        <v>134</v>
      </c>
      <c r="C133" s="68"/>
      <c r="D133" s="68"/>
      <c r="E133" s="68"/>
      <c r="F133" s="68"/>
      <c r="G133" s="68"/>
      <c r="H133" s="68"/>
      <c r="I133" s="107">
        <f>I44</f>
        <v>155.31948717948717</v>
      </c>
      <c r="J133" s="107"/>
    </row>
    <row r="134" spans="1:20" s="1" customFormat="1" x14ac:dyDescent="0.25">
      <c r="A134" s="35" t="s">
        <v>15</v>
      </c>
      <c r="B134" s="68" t="s">
        <v>104</v>
      </c>
      <c r="C134" s="68"/>
      <c r="D134" s="68"/>
      <c r="E134" s="68"/>
      <c r="F134" s="68"/>
      <c r="G134" s="68"/>
      <c r="H134" s="68"/>
      <c r="I134" s="107">
        <f>I109</f>
        <v>1861.2622984520003</v>
      </c>
      <c r="J134" s="107"/>
    </row>
    <row r="135" spans="1:20" s="1" customFormat="1" x14ac:dyDescent="0.25">
      <c r="A135" s="35"/>
      <c r="B135" s="104" t="s">
        <v>135</v>
      </c>
      <c r="C135" s="104"/>
      <c r="D135" s="104"/>
      <c r="E135" s="104"/>
      <c r="F135" s="104"/>
      <c r="G135" s="104"/>
      <c r="H135" s="104"/>
      <c r="I135" s="105">
        <f>SUM(I131:J134)</f>
        <v>4935.7677856314876</v>
      </c>
      <c r="J135" s="105"/>
      <c r="K135" s="9"/>
    </row>
    <row r="136" spans="1:20" s="1" customFormat="1" x14ac:dyDescent="0.25">
      <c r="A136" s="35" t="s">
        <v>35</v>
      </c>
      <c r="B136" s="68" t="s">
        <v>136</v>
      </c>
      <c r="C136" s="68"/>
      <c r="D136" s="68"/>
      <c r="E136" s="68"/>
      <c r="F136" s="68"/>
      <c r="G136" s="68"/>
      <c r="H136" s="68"/>
      <c r="I136" s="107">
        <f>I124</f>
        <v>2028.9890897202326</v>
      </c>
      <c r="J136" s="107"/>
    </row>
    <row r="137" spans="1:20" s="1" customFormat="1" ht="17.25" x14ac:dyDescent="0.25">
      <c r="A137" s="2"/>
      <c r="B137" s="104" t="s">
        <v>281</v>
      </c>
      <c r="C137" s="104"/>
      <c r="D137" s="104"/>
      <c r="E137" s="104"/>
      <c r="F137" s="104"/>
      <c r="G137" s="104"/>
      <c r="H137" s="104"/>
      <c r="I137" s="108">
        <f>ROUND(I136+I135,2)</f>
        <v>6964.76</v>
      </c>
      <c r="J137" s="108"/>
      <c r="K137" s="183" t="s">
        <v>242</v>
      </c>
      <c r="L137" s="184"/>
      <c r="M137" s="184"/>
      <c r="N137" s="184"/>
      <c r="O137" s="184"/>
      <c r="P137" s="184"/>
      <c r="Q137" s="184"/>
      <c r="R137" s="184"/>
      <c r="S137" s="184"/>
      <c r="T137" s="184"/>
    </row>
    <row r="138" spans="1:20" s="1" customFormat="1" x14ac:dyDescent="0.25">
      <c r="A138" s="11"/>
      <c r="B138" s="104" t="s">
        <v>137</v>
      </c>
      <c r="C138" s="104"/>
      <c r="D138" s="104"/>
      <c r="E138" s="104"/>
      <c r="F138" s="104"/>
      <c r="G138" s="104"/>
      <c r="H138" s="104"/>
      <c r="I138" s="104">
        <f>I12</f>
        <v>5</v>
      </c>
      <c r="J138" s="104"/>
    </row>
    <row r="139" spans="1:20" s="1" customFormat="1" x14ac:dyDescent="0.25">
      <c r="A139" s="11"/>
      <c r="B139" s="104" t="s">
        <v>138</v>
      </c>
      <c r="C139" s="104"/>
      <c r="D139" s="104"/>
      <c r="E139" s="104"/>
      <c r="F139" s="104"/>
      <c r="G139" s="104"/>
      <c r="H139" s="104"/>
      <c r="I139" s="105">
        <f>I138*I137</f>
        <v>34823.800000000003</v>
      </c>
      <c r="J139" s="105"/>
    </row>
    <row r="140" spans="1:20" s="1" customFormat="1" x14ac:dyDescent="0.25">
      <c r="A140" s="11"/>
      <c r="B140" s="104" t="s">
        <v>139</v>
      </c>
      <c r="C140" s="104"/>
      <c r="D140" s="104"/>
      <c r="E140" s="104"/>
      <c r="F140" s="104"/>
      <c r="G140" s="104"/>
      <c r="H140" s="104"/>
      <c r="I140" s="105">
        <f>I139*12</f>
        <v>417885.60000000003</v>
      </c>
      <c r="J140" s="105"/>
    </row>
    <row r="141" spans="1:20" x14ac:dyDescent="0.25">
      <c r="A141" s="121" t="s">
        <v>282</v>
      </c>
      <c r="B141" s="122"/>
      <c r="C141" s="122"/>
      <c r="D141" s="122"/>
      <c r="E141" s="122"/>
      <c r="F141" s="122"/>
      <c r="G141" s="122"/>
      <c r="H141" s="122"/>
      <c r="I141" s="122"/>
      <c r="J141" s="122"/>
    </row>
  </sheetData>
  <mergeCells count="304">
    <mergeCell ref="B139:H139"/>
    <mergeCell ref="I139:J139"/>
    <mergeCell ref="B140:H140"/>
    <mergeCell ref="I140:J140"/>
    <mergeCell ref="B136:H136"/>
    <mergeCell ref="I136:J136"/>
    <mergeCell ref="B137:H137"/>
    <mergeCell ref="I137:J137"/>
    <mergeCell ref="K137:T137"/>
    <mergeCell ref="B138:H138"/>
    <mergeCell ref="I138:J138"/>
    <mergeCell ref="B133:H133"/>
    <mergeCell ref="I133:J133"/>
    <mergeCell ref="B134:H134"/>
    <mergeCell ref="I134:J134"/>
    <mergeCell ref="B135:H135"/>
    <mergeCell ref="I135:J135"/>
    <mergeCell ref="A129:J129"/>
    <mergeCell ref="B130:H130"/>
    <mergeCell ref="I130:J130"/>
    <mergeCell ref="B131:H131"/>
    <mergeCell ref="I131:J131"/>
    <mergeCell ref="B132:H132"/>
    <mergeCell ref="I132:J132"/>
    <mergeCell ref="A124:H124"/>
    <mergeCell ref="I124:J124"/>
    <mergeCell ref="A125:J125"/>
    <mergeCell ref="A126:J126"/>
    <mergeCell ref="A127:J127"/>
    <mergeCell ref="A128:J128"/>
    <mergeCell ref="B120:J120"/>
    <mergeCell ref="B121:G121"/>
    <mergeCell ref="I121:J121"/>
    <mergeCell ref="B122:J122"/>
    <mergeCell ref="B123:G123"/>
    <mergeCell ref="I123:J123"/>
    <mergeCell ref="B116:J116"/>
    <mergeCell ref="B117:J117"/>
    <mergeCell ref="A118:A119"/>
    <mergeCell ref="B118:G118"/>
    <mergeCell ref="I118:J118"/>
    <mergeCell ref="B119:G119"/>
    <mergeCell ref="I119:J119"/>
    <mergeCell ref="B113:G113"/>
    <mergeCell ref="I113:J113"/>
    <mergeCell ref="B114:G114"/>
    <mergeCell ref="I114:J114"/>
    <mergeCell ref="B115:G115"/>
    <mergeCell ref="I115:J115"/>
    <mergeCell ref="A109:H109"/>
    <mergeCell ref="I109:J109"/>
    <mergeCell ref="A110:J110"/>
    <mergeCell ref="A111:H111"/>
    <mergeCell ref="I111:J111"/>
    <mergeCell ref="A112:J112"/>
    <mergeCell ref="B106:H106"/>
    <mergeCell ref="I106:J106"/>
    <mergeCell ref="B107:H107"/>
    <mergeCell ref="I107:J107"/>
    <mergeCell ref="B108:H108"/>
    <mergeCell ref="I108:J108"/>
    <mergeCell ref="B103:H103"/>
    <mergeCell ref="I103:J103"/>
    <mergeCell ref="B104:H104"/>
    <mergeCell ref="I104:J104"/>
    <mergeCell ref="B105:H105"/>
    <mergeCell ref="I105:J105"/>
    <mergeCell ref="B95:G95"/>
    <mergeCell ref="I95:J95"/>
    <mergeCell ref="A96:H96"/>
    <mergeCell ref="I96:J96"/>
    <mergeCell ref="A101:J101"/>
    <mergeCell ref="B102:H102"/>
    <mergeCell ref="I102:J102"/>
    <mergeCell ref="B93:G93"/>
    <mergeCell ref="I93:J93"/>
    <mergeCell ref="K93:O93"/>
    <mergeCell ref="P93:T93"/>
    <mergeCell ref="B94:G94"/>
    <mergeCell ref="I94:J94"/>
    <mergeCell ref="B91:G91"/>
    <mergeCell ref="I91:J91"/>
    <mergeCell ref="K91:O91"/>
    <mergeCell ref="P91:T91"/>
    <mergeCell ref="B92:G92"/>
    <mergeCell ref="I92:J92"/>
    <mergeCell ref="K92:O92"/>
    <mergeCell ref="P92:T92"/>
    <mergeCell ref="B89:G89"/>
    <mergeCell ref="I89:J89"/>
    <mergeCell ref="B90:G90"/>
    <mergeCell ref="I90:J90"/>
    <mergeCell ref="K90:O90"/>
    <mergeCell ref="P90:T90"/>
    <mergeCell ref="A85:H85"/>
    <mergeCell ref="I85:J85"/>
    <mergeCell ref="A86:J86"/>
    <mergeCell ref="A87:J87"/>
    <mergeCell ref="B88:H88"/>
    <mergeCell ref="I88:J88"/>
    <mergeCell ref="B83:G83"/>
    <mergeCell ref="I83:J83"/>
    <mergeCell ref="K83:T83"/>
    <mergeCell ref="B84:G84"/>
    <mergeCell ref="I84:J84"/>
    <mergeCell ref="K84:O84"/>
    <mergeCell ref="P84:T84"/>
    <mergeCell ref="B81:G81"/>
    <mergeCell ref="I81:J81"/>
    <mergeCell ref="K81:O81"/>
    <mergeCell ref="P81:T81"/>
    <mergeCell ref="B82:G82"/>
    <mergeCell ref="I82:J82"/>
    <mergeCell ref="K82:O82"/>
    <mergeCell ref="P82:T82"/>
    <mergeCell ref="B79:G79"/>
    <mergeCell ref="I79:J79"/>
    <mergeCell ref="K79:O79"/>
    <mergeCell ref="P79:T79"/>
    <mergeCell ref="B80:G80"/>
    <mergeCell ref="I80:J80"/>
    <mergeCell ref="K80:O80"/>
    <mergeCell ref="P80:T80"/>
    <mergeCell ref="B75:G75"/>
    <mergeCell ref="I75:J75"/>
    <mergeCell ref="A76:H76"/>
    <mergeCell ref="I76:J76"/>
    <mergeCell ref="A77:J77"/>
    <mergeCell ref="B78:G78"/>
    <mergeCell ref="I78:J78"/>
    <mergeCell ref="P72:T72"/>
    <mergeCell ref="B73:G73"/>
    <mergeCell ref="I73:J73"/>
    <mergeCell ref="B74:G74"/>
    <mergeCell ref="I74:J74"/>
    <mergeCell ref="K74:O74"/>
    <mergeCell ref="P74:T74"/>
    <mergeCell ref="B70:G70"/>
    <mergeCell ref="I70:J70"/>
    <mergeCell ref="A71:H71"/>
    <mergeCell ref="I71:J71"/>
    <mergeCell ref="A72:J72"/>
    <mergeCell ref="K72:O72"/>
    <mergeCell ref="B68:G68"/>
    <mergeCell ref="I68:J68"/>
    <mergeCell ref="K68:M68"/>
    <mergeCell ref="B69:H69"/>
    <mergeCell ref="I69:J69"/>
    <mergeCell ref="K69:L69"/>
    <mergeCell ref="A65:J65"/>
    <mergeCell ref="B66:G66"/>
    <mergeCell ref="I66:J66"/>
    <mergeCell ref="B67:G67"/>
    <mergeCell ref="I67:J67"/>
    <mergeCell ref="K67:M67"/>
    <mergeCell ref="B62:G62"/>
    <mergeCell ref="I62:J62"/>
    <mergeCell ref="K62:T62"/>
    <mergeCell ref="A63:G63"/>
    <mergeCell ref="I63:J63"/>
    <mergeCell ref="A64:J64"/>
    <mergeCell ref="B60:G60"/>
    <mergeCell ref="I60:J60"/>
    <mergeCell ref="K60:T60"/>
    <mergeCell ref="B61:G61"/>
    <mergeCell ref="I61:J61"/>
    <mergeCell ref="K61:T61"/>
    <mergeCell ref="B58:G58"/>
    <mergeCell ref="I58:J58"/>
    <mergeCell ref="K58:T58"/>
    <mergeCell ref="B59:G59"/>
    <mergeCell ref="I59:J59"/>
    <mergeCell ref="K59:T59"/>
    <mergeCell ref="B56:G56"/>
    <mergeCell ref="I56:J56"/>
    <mergeCell ref="K56:T56"/>
    <mergeCell ref="B57:G57"/>
    <mergeCell ref="I57:J57"/>
    <mergeCell ref="K57:T57"/>
    <mergeCell ref="A52:J52"/>
    <mergeCell ref="A53:J53"/>
    <mergeCell ref="K53:T53"/>
    <mergeCell ref="B54:G54"/>
    <mergeCell ref="I54:J54"/>
    <mergeCell ref="B55:G55"/>
    <mergeCell ref="I55:J55"/>
    <mergeCell ref="K55:T55"/>
    <mergeCell ref="B42:H42"/>
    <mergeCell ref="I42:J42"/>
    <mergeCell ref="B43:H43"/>
    <mergeCell ref="I43:J43"/>
    <mergeCell ref="A44:H44"/>
    <mergeCell ref="I44:J44"/>
    <mergeCell ref="A38:J38"/>
    <mergeCell ref="B39:H39"/>
    <mergeCell ref="I39:J39"/>
    <mergeCell ref="B40:H40"/>
    <mergeCell ref="I40:J40"/>
    <mergeCell ref="B41:H41"/>
    <mergeCell ref="I41:J41"/>
    <mergeCell ref="S34:T34"/>
    <mergeCell ref="B35:H35"/>
    <mergeCell ref="I35:J35"/>
    <mergeCell ref="B36:H36"/>
    <mergeCell ref="I36:J36"/>
    <mergeCell ref="A37:H37"/>
    <mergeCell ref="I37:J37"/>
    <mergeCell ref="B34:H34"/>
    <mergeCell ref="I34:J34"/>
    <mergeCell ref="K34:L34"/>
    <mergeCell ref="M34:N34"/>
    <mergeCell ref="O34:P34"/>
    <mergeCell ref="Q34:R34"/>
    <mergeCell ref="B32:H32"/>
    <mergeCell ref="I32:J32"/>
    <mergeCell ref="K32:T32"/>
    <mergeCell ref="B33:H33"/>
    <mergeCell ref="I33:J33"/>
    <mergeCell ref="K33:L33"/>
    <mergeCell ref="M33:N33"/>
    <mergeCell ref="O33:P33"/>
    <mergeCell ref="Q33:R33"/>
    <mergeCell ref="S33:T33"/>
    <mergeCell ref="S30:T30"/>
    <mergeCell ref="B31:H31"/>
    <mergeCell ref="I31:J31"/>
    <mergeCell ref="K31:L31"/>
    <mergeCell ref="M31:N31"/>
    <mergeCell ref="O31:P31"/>
    <mergeCell ref="Q31:R31"/>
    <mergeCell ref="S31:T31"/>
    <mergeCell ref="B30:H30"/>
    <mergeCell ref="I30:J30"/>
    <mergeCell ref="K30:L30"/>
    <mergeCell ref="M30:N30"/>
    <mergeCell ref="O30:P30"/>
    <mergeCell ref="Q30:R30"/>
    <mergeCell ref="B27:G27"/>
    <mergeCell ref="I27:J27"/>
    <mergeCell ref="A28:H28"/>
    <mergeCell ref="I28:J28"/>
    <mergeCell ref="A29:J29"/>
    <mergeCell ref="K29:T29"/>
    <mergeCell ref="B24:G24"/>
    <mergeCell ref="I24:J24"/>
    <mergeCell ref="B25:G25"/>
    <mergeCell ref="I25:J25"/>
    <mergeCell ref="B26:G26"/>
    <mergeCell ref="I26:J26"/>
    <mergeCell ref="B21:G21"/>
    <mergeCell ref="I21:J21"/>
    <mergeCell ref="B22:G22"/>
    <mergeCell ref="I22:J22"/>
    <mergeCell ref="B23:G23"/>
    <mergeCell ref="I23:J23"/>
    <mergeCell ref="A17:H17"/>
    <mergeCell ref="I17:J17"/>
    <mergeCell ref="A18:J18"/>
    <mergeCell ref="B19:G19"/>
    <mergeCell ref="I19:J19"/>
    <mergeCell ref="B20:H20"/>
    <mergeCell ref="I20:J20"/>
    <mergeCell ref="A16:D16"/>
    <mergeCell ref="E16:H16"/>
    <mergeCell ref="I16:J16"/>
    <mergeCell ref="A13:D13"/>
    <mergeCell ref="E13:H13"/>
    <mergeCell ref="I13:J13"/>
    <mergeCell ref="A14:D14"/>
    <mergeCell ref="E14:H14"/>
    <mergeCell ref="I14:J14"/>
    <mergeCell ref="A7:C7"/>
    <mergeCell ref="D7:E7"/>
    <mergeCell ref="F7:H7"/>
    <mergeCell ref="I7:J7"/>
    <mergeCell ref="A8:J8"/>
    <mergeCell ref="A9:J9"/>
    <mergeCell ref="A15:D15"/>
    <mergeCell ref="E15:H15"/>
    <mergeCell ref="I15:J15"/>
    <mergeCell ref="A141:J141"/>
    <mergeCell ref="K1:T1"/>
    <mergeCell ref="A2:J2"/>
    <mergeCell ref="A3:J3"/>
    <mergeCell ref="A4:C4"/>
    <mergeCell ref="D4:E4"/>
    <mergeCell ref="F4:H4"/>
    <mergeCell ref="I4:J4"/>
    <mergeCell ref="A5:C5"/>
    <mergeCell ref="D5:E5"/>
    <mergeCell ref="F5:H5"/>
    <mergeCell ref="I5:J5"/>
    <mergeCell ref="A6:C6"/>
    <mergeCell ref="D6:E6"/>
    <mergeCell ref="F6:H6"/>
    <mergeCell ref="I6:J6"/>
    <mergeCell ref="A1:J1"/>
    <mergeCell ref="A10:J10"/>
    <mergeCell ref="A11:E11"/>
    <mergeCell ref="F11:H11"/>
    <mergeCell ref="I11:J11"/>
    <mergeCell ref="A12:E12"/>
    <mergeCell ref="F12:H12"/>
    <mergeCell ref="I12:J12"/>
  </mergeCells>
  <pageMargins left="0.51180555555555496" right="0.51180555555555496" top="0.78749999999999998" bottom="0.78749999999999998" header="0.51180555555555496" footer="0.51180555555555496"/>
  <pageSetup paperSize="9" scale="99" firstPageNumber="0" orientation="portrait" r:id="rId1"/>
  <rowBreaks count="2" manualBreakCount="2">
    <brk id="51" max="9" man="1"/>
    <brk id="100"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1"/>
  <sheetViews>
    <sheetView view="pageBreakPreview" zoomScale="110" zoomScaleNormal="100" zoomScaleSheetLayoutView="110" workbookViewId="0">
      <selection activeCell="I20" sqref="I20:J20"/>
    </sheetView>
  </sheetViews>
  <sheetFormatPr defaultRowHeight="15" x14ac:dyDescent="0.25"/>
  <cols>
    <col min="11" max="20" width="9.140625" style="1" customWidth="1"/>
  </cols>
  <sheetData>
    <row r="1" spans="1:20" x14ac:dyDescent="0.25">
      <c r="A1" s="153" t="s">
        <v>166</v>
      </c>
      <c r="B1" s="153"/>
      <c r="C1" s="153"/>
      <c r="D1" s="153"/>
      <c r="E1" s="153"/>
      <c r="F1" s="153"/>
      <c r="G1" s="153"/>
      <c r="H1" s="153"/>
      <c r="I1" s="153"/>
      <c r="J1" s="153"/>
      <c r="K1" s="152" t="s">
        <v>426</v>
      </c>
      <c r="L1" s="152"/>
      <c r="M1" s="152"/>
      <c r="N1" s="152"/>
      <c r="O1" s="152"/>
      <c r="P1" s="152"/>
      <c r="Q1" s="152"/>
      <c r="R1" s="152"/>
      <c r="S1" s="152"/>
      <c r="T1" s="152"/>
    </row>
    <row r="2" spans="1:20" x14ac:dyDescent="0.25">
      <c r="A2" s="153" t="s">
        <v>0</v>
      </c>
      <c r="B2" s="153"/>
      <c r="C2" s="153"/>
      <c r="D2" s="153"/>
      <c r="E2" s="153"/>
      <c r="F2" s="153"/>
      <c r="G2" s="153"/>
      <c r="H2" s="153"/>
      <c r="I2" s="153"/>
      <c r="J2" s="153"/>
    </row>
    <row r="3" spans="1:20" x14ac:dyDescent="0.25">
      <c r="A3" s="166" t="s">
        <v>6</v>
      </c>
      <c r="B3" s="167"/>
      <c r="C3" s="167"/>
      <c r="D3" s="167"/>
      <c r="E3" s="167"/>
      <c r="F3" s="167"/>
      <c r="G3" s="167"/>
      <c r="H3" s="167"/>
      <c r="I3" s="167"/>
      <c r="J3" s="168"/>
    </row>
    <row r="4" spans="1:20" ht="12.75" customHeight="1" x14ac:dyDescent="0.25">
      <c r="A4" s="157" t="s">
        <v>222</v>
      </c>
      <c r="B4" s="158"/>
      <c r="C4" s="159"/>
      <c r="D4" s="154" t="s">
        <v>223</v>
      </c>
      <c r="E4" s="155"/>
      <c r="F4" s="154" t="s">
        <v>224</v>
      </c>
      <c r="G4" s="156"/>
      <c r="H4" s="155"/>
      <c r="I4" s="154" t="s">
        <v>225</v>
      </c>
      <c r="J4" s="155"/>
    </row>
    <row r="5" spans="1:20" x14ac:dyDescent="0.25">
      <c r="A5" s="160" t="s">
        <v>280</v>
      </c>
      <c r="B5" s="161"/>
      <c r="C5" s="162"/>
      <c r="D5" s="163"/>
      <c r="E5" s="164"/>
      <c r="F5" s="163"/>
      <c r="G5" s="165"/>
      <c r="H5" s="164"/>
      <c r="I5" s="163"/>
      <c r="J5" s="164"/>
    </row>
    <row r="6" spans="1:20" ht="12.75" customHeight="1" x14ac:dyDescent="0.25">
      <c r="A6" s="157" t="s">
        <v>226</v>
      </c>
      <c r="B6" s="158"/>
      <c r="C6" s="159"/>
      <c r="D6" s="154" t="s">
        <v>227</v>
      </c>
      <c r="E6" s="155"/>
      <c r="F6" s="169" t="s">
        <v>228</v>
      </c>
      <c r="G6" s="170"/>
      <c r="H6" s="170"/>
      <c r="I6" s="170" t="s">
        <v>229</v>
      </c>
      <c r="J6" s="171"/>
    </row>
    <row r="7" spans="1:20" x14ac:dyDescent="0.25">
      <c r="A7" s="172" t="s">
        <v>241</v>
      </c>
      <c r="B7" s="172"/>
      <c r="C7" s="172"/>
      <c r="D7" s="172" t="s">
        <v>236</v>
      </c>
      <c r="E7" s="172"/>
      <c r="F7" s="173" t="s">
        <v>237</v>
      </c>
      <c r="G7" s="174"/>
      <c r="H7" s="175"/>
      <c r="I7" s="173"/>
      <c r="J7" s="175"/>
    </row>
    <row r="8" spans="1:20" ht="12.75" customHeight="1" x14ac:dyDescent="0.25">
      <c r="A8" s="157" t="s">
        <v>18</v>
      </c>
      <c r="B8" s="158"/>
      <c r="C8" s="158"/>
      <c r="D8" s="158"/>
      <c r="E8" s="158"/>
      <c r="F8" s="158"/>
      <c r="G8" s="158"/>
      <c r="H8" s="158"/>
      <c r="I8" s="158"/>
      <c r="J8" s="159"/>
    </row>
    <row r="9" spans="1:20" x14ac:dyDescent="0.25">
      <c r="A9" s="176" t="s">
        <v>243</v>
      </c>
      <c r="B9" s="177"/>
      <c r="C9" s="177"/>
      <c r="D9" s="177"/>
      <c r="E9" s="177"/>
      <c r="F9" s="177"/>
      <c r="G9" s="177"/>
      <c r="H9" s="177"/>
      <c r="I9" s="177"/>
      <c r="J9" s="178"/>
    </row>
    <row r="10" spans="1:20" x14ac:dyDescent="0.25">
      <c r="A10" s="166" t="s">
        <v>24</v>
      </c>
      <c r="B10" s="167"/>
      <c r="C10" s="167"/>
      <c r="D10" s="167"/>
      <c r="E10" s="167"/>
      <c r="F10" s="167"/>
      <c r="G10" s="167"/>
      <c r="H10" s="167"/>
      <c r="I10" s="167"/>
      <c r="J10" s="168"/>
    </row>
    <row r="11" spans="1:20" s="32" customFormat="1" ht="12.75" customHeight="1" x14ac:dyDescent="0.2">
      <c r="A11" s="179" t="s">
        <v>158</v>
      </c>
      <c r="B11" s="179"/>
      <c r="C11" s="179"/>
      <c r="D11" s="179"/>
      <c r="E11" s="179"/>
      <c r="F11" s="179" t="s">
        <v>19</v>
      </c>
      <c r="G11" s="179"/>
      <c r="H11" s="179"/>
      <c r="I11" s="179" t="s">
        <v>20</v>
      </c>
      <c r="J11" s="179"/>
      <c r="K11" s="31"/>
      <c r="L11" s="31"/>
      <c r="M11" s="31"/>
      <c r="N11" s="31"/>
      <c r="O11" s="31"/>
      <c r="P11" s="31"/>
      <c r="Q11" s="31"/>
      <c r="R11" s="31"/>
      <c r="S11" s="31"/>
      <c r="T11" s="31"/>
    </row>
    <row r="12" spans="1:20" x14ac:dyDescent="0.25">
      <c r="A12" s="182" t="s">
        <v>155</v>
      </c>
      <c r="B12" s="182"/>
      <c r="C12" s="182"/>
      <c r="D12" s="182"/>
      <c r="E12" s="182"/>
      <c r="F12" s="182" t="s">
        <v>167</v>
      </c>
      <c r="G12" s="182"/>
      <c r="H12" s="182"/>
      <c r="I12" s="182">
        <v>2</v>
      </c>
      <c r="J12" s="182"/>
    </row>
    <row r="13" spans="1:20" s="32" customFormat="1" ht="12.75" customHeight="1" x14ac:dyDescent="0.2">
      <c r="A13" s="179" t="s">
        <v>230</v>
      </c>
      <c r="B13" s="179"/>
      <c r="C13" s="179"/>
      <c r="D13" s="179"/>
      <c r="E13" s="179" t="s">
        <v>231</v>
      </c>
      <c r="F13" s="179"/>
      <c r="G13" s="179"/>
      <c r="H13" s="179"/>
      <c r="I13" s="179" t="s">
        <v>232</v>
      </c>
      <c r="J13" s="179"/>
      <c r="K13" s="31"/>
      <c r="L13" s="31"/>
      <c r="M13" s="31"/>
      <c r="N13" s="31"/>
      <c r="O13" s="31"/>
      <c r="P13" s="31"/>
      <c r="Q13" s="31"/>
      <c r="R13" s="31"/>
      <c r="S13" s="31"/>
      <c r="T13" s="31"/>
    </row>
    <row r="14" spans="1:20" x14ac:dyDescent="0.25">
      <c r="A14" s="182" t="s">
        <v>238</v>
      </c>
      <c r="B14" s="182"/>
      <c r="C14" s="182"/>
      <c r="D14" s="182"/>
      <c r="E14" s="182" t="s">
        <v>239</v>
      </c>
      <c r="F14" s="182"/>
      <c r="G14" s="182"/>
      <c r="H14" s="182"/>
      <c r="I14" s="182" t="s">
        <v>240</v>
      </c>
      <c r="J14" s="182"/>
    </row>
    <row r="15" spans="1:20" s="32" customFormat="1" ht="12.75" customHeight="1" x14ac:dyDescent="0.2">
      <c r="A15" s="179" t="s">
        <v>233</v>
      </c>
      <c r="B15" s="179"/>
      <c r="C15" s="179"/>
      <c r="D15" s="179"/>
      <c r="E15" s="179" t="s">
        <v>283</v>
      </c>
      <c r="F15" s="179"/>
      <c r="G15" s="179"/>
      <c r="H15" s="179"/>
      <c r="I15" s="179" t="s">
        <v>234</v>
      </c>
      <c r="J15" s="179"/>
      <c r="K15" s="31"/>
      <c r="L15" s="31"/>
      <c r="M15" s="31"/>
      <c r="N15" s="31"/>
      <c r="O15" s="31"/>
      <c r="P15" s="31"/>
      <c r="Q15" s="31"/>
      <c r="R15" s="31"/>
      <c r="S15" s="31"/>
      <c r="T15" s="31"/>
    </row>
    <row r="16" spans="1:20" x14ac:dyDescent="0.25">
      <c r="A16" s="189" t="s">
        <v>284</v>
      </c>
      <c r="B16" s="190"/>
      <c r="C16" s="190"/>
      <c r="D16" s="191"/>
      <c r="E16" s="189" t="s">
        <v>427</v>
      </c>
      <c r="F16" s="190"/>
      <c r="G16" s="190"/>
      <c r="H16" s="191"/>
      <c r="I16" s="192">
        <v>43160</v>
      </c>
      <c r="J16" s="193"/>
    </row>
    <row r="17" spans="1:20" x14ac:dyDescent="0.25">
      <c r="A17" s="186" t="s">
        <v>235</v>
      </c>
      <c r="B17" s="187"/>
      <c r="C17" s="187"/>
      <c r="D17" s="187"/>
      <c r="E17" s="187"/>
      <c r="F17" s="187"/>
      <c r="G17" s="187"/>
      <c r="H17" s="188"/>
      <c r="I17" s="185">
        <v>2016.65</v>
      </c>
      <c r="J17" s="185"/>
    </row>
    <row r="18" spans="1:20" x14ac:dyDescent="0.25">
      <c r="A18" s="62" t="s">
        <v>29</v>
      </c>
      <c r="B18" s="62"/>
      <c r="C18" s="62"/>
      <c r="D18" s="62"/>
      <c r="E18" s="62"/>
      <c r="F18" s="62"/>
      <c r="G18" s="62"/>
      <c r="H18" s="62"/>
      <c r="I18" s="62"/>
      <c r="J18" s="62"/>
    </row>
    <row r="19" spans="1:20" x14ac:dyDescent="0.25">
      <c r="A19" s="33">
        <v>1</v>
      </c>
      <c r="B19" s="65" t="s">
        <v>30</v>
      </c>
      <c r="C19" s="65"/>
      <c r="D19" s="65"/>
      <c r="E19" s="65"/>
      <c r="F19" s="65"/>
      <c r="G19" s="65"/>
      <c r="H19" s="33" t="s">
        <v>31</v>
      </c>
      <c r="I19" s="109" t="s">
        <v>32</v>
      </c>
      <c r="J19" s="109"/>
    </row>
    <row r="20" spans="1:20" x14ac:dyDescent="0.25">
      <c r="A20" s="35" t="s">
        <v>7</v>
      </c>
      <c r="B20" s="73" t="s">
        <v>33</v>
      </c>
      <c r="C20" s="74"/>
      <c r="D20" s="74"/>
      <c r="E20" s="74"/>
      <c r="F20" s="74"/>
      <c r="G20" s="74"/>
      <c r="H20" s="75"/>
      <c r="I20" s="112">
        <f>I17</f>
        <v>2016.65</v>
      </c>
      <c r="J20" s="112"/>
      <c r="K20" s="17"/>
    </row>
    <row r="21" spans="1:20" x14ac:dyDescent="0.25">
      <c r="A21" s="35" t="s">
        <v>9</v>
      </c>
      <c r="B21" s="68" t="s">
        <v>151</v>
      </c>
      <c r="C21" s="68"/>
      <c r="D21" s="68"/>
      <c r="E21" s="68"/>
      <c r="F21" s="68"/>
      <c r="G21" s="68"/>
      <c r="H21" s="4">
        <v>0</v>
      </c>
      <c r="I21" s="151">
        <f t="shared" ref="I21:I27" si="0">$I$20*H21</f>
        <v>0</v>
      </c>
      <c r="J21" s="151"/>
    </row>
    <row r="22" spans="1:20" x14ac:dyDescent="0.25">
      <c r="A22" s="35" t="s">
        <v>12</v>
      </c>
      <c r="B22" s="68" t="s">
        <v>152</v>
      </c>
      <c r="C22" s="68"/>
      <c r="D22" s="68"/>
      <c r="E22" s="68"/>
      <c r="F22" s="68"/>
      <c r="G22" s="68"/>
      <c r="H22" s="4">
        <v>0</v>
      </c>
      <c r="I22" s="151">
        <f t="shared" si="0"/>
        <v>0</v>
      </c>
      <c r="J22" s="151"/>
    </row>
    <row r="23" spans="1:20" x14ac:dyDescent="0.25">
      <c r="A23" s="35" t="s">
        <v>15</v>
      </c>
      <c r="B23" s="68" t="s">
        <v>34</v>
      </c>
      <c r="C23" s="68"/>
      <c r="D23" s="68"/>
      <c r="E23" s="68"/>
      <c r="F23" s="68"/>
      <c r="G23" s="68"/>
      <c r="H23" s="4">
        <v>0</v>
      </c>
      <c r="I23" s="151">
        <f t="shared" si="0"/>
        <v>0</v>
      </c>
      <c r="J23" s="151"/>
    </row>
    <row r="24" spans="1:20" x14ac:dyDescent="0.25">
      <c r="A24" s="35" t="s">
        <v>35</v>
      </c>
      <c r="B24" s="68" t="s">
        <v>36</v>
      </c>
      <c r="C24" s="68"/>
      <c r="D24" s="68"/>
      <c r="E24" s="68"/>
      <c r="F24" s="68"/>
      <c r="G24" s="68"/>
      <c r="H24" s="4">
        <v>0</v>
      </c>
      <c r="I24" s="151">
        <f t="shared" si="0"/>
        <v>0</v>
      </c>
      <c r="J24" s="151"/>
    </row>
    <row r="25" spans="1:20" x14ac:dyDescent="0.25">
      <c r="A25" s="35" t="s">
        <v>37</v>
      </c>
      <c r="B25" s="68" t="s">
        <v>38</v>
      </c>
      <c r="C25" s="68"/>
      <c r="D25" s="68"/>
      <c r="E25" s="68"/>
      <c r="F25" s="68"/>
      <c r="G25" s="68"/>
      <c r="H25" s="4">
        <v>0</v>
      </c>
      <c r="I25" s="151">
        <f t="shared" si="0"/>
        <v>0</v>
      </c>
      <c r="J25" s="151"/>
    </row>
    <row r="26" spans="1:20" x14ac:dyDescent="0.25">
      <c r="A26" s="35" t="s">
        <v>39</v>
      </c>
      <c r="B26" s="68" t="s">
        <v>40</v>
      </c>
      <c r="C26" s="68"/>
      <c r="D26" s="68"/>
      <c r="E26" s="68"/>
      <c r="F26" s="68"/>
      <c r="G26" s="68"/>
      <c r="H26" s="4">
        <v>0</v>
      </c>
      <c r="I26" s="151">
        <f t="shared" si="0"/>
        <v>0</v>
      </c>
      <c r="J26" s="151"/>
    </row>
    <row r="27" spans="1:20" x14ac:dyDescent="0.25">
      <c r="A27" s="35" t="s">
        <v>41</v>
      </c>
      <c r="B27" s="68" t="s">
        <v>42</v>
      </c>
      <c r="C27" s="68"/>
      <c r="D27" s="68"/>
      <c r="E27" s="68"/>
      <c r="F27" s="68"/>
      <c r="G27" s="68"/>
      <c r="H27" s="4">
        <v>0</v>
      </c>
      <c r="I27" s="151">
        <f t="shared" si="0"/>
        <v>0</v>
      </c>
      <c r="J27" s="151"/>
    </row>
    <row r="28" spans="1:20" x14ac:dyDescent="0.25">
      <c r="A28" s="104" t="s">
        <v>43</v>
      </c>
      <c r="B28" s="104"/>
      <c r="C28" s="104"/>
      <c r="D28" s="104"/>
      <c r="E28" s="104"/>
      <c r="F28" s="104"/>
      <c r="G28" s="104"/>
      <c r="H28" s="104"/>
      <c r="I28" s="110">
        <f>SUM(I20:J27)</f>
        <v>2016.65</v>
      </c>
      <c r="J28" s="110"/>
    </row>
    <row r="29" spans="1:20" x14ac:dyDescent="0.25">
      <c r="A29" s="62" t="s">
        <v>44</v>
      </c>
      <c r="B29" s="62"/>
      <c r="C29" s="62"/>
      <c r="D29" s="62"/>
      <c r="E29" s="62"/>
      <c r="F29" s="62"/>
      <c r="G29" s="62"/>
      <c r="H29" s="62"/>
      <c r="I29" s="62"/>
      <c r="J29" s="62"/>
      <c r="K29" s="152" t="s">
        <v>45</v>
      </c>
      <c r="L29" s="152"/>
      <c r="M29" s="152"/>
      <c r="N29" s="152"/>
      <c r="O29" s="152"/>
      <c r="P29" s="152"/>
      <c r="Q29" s="152"/>
      <c r="R29" s="152"/>
      <c r="S29" s="152"/>
      <c r="T29" s="152"/>
    </row>
    <row r="30" spans="1:20" x14ac:dyDescent="0.25">
      <c r="A30" s="33">
        <v>2</v>
      </c>
      <c r="B30" s="66" t="s">
        <v>46</v>
      </c>
      <c r="C30" s="67"/>
      <c r="D30" s="67"/>
      <c r="E30" s="67"/>
      <c r="F30" s="67"/>
      <c r="G30" s="67"/>
      <c r="H30" s="106"/>
      <c r="I30" s="109" t="s">
        <v>32</v>
      </c>
      <c r="J30" s="109"/>
      <c r="K30" s="152" t="s">
        <v>47</v>
      </c>
      <c r="L30" s="152"/>
      <c r="M30" s="152" t="s">
        <v>48</v>
      </c>
      <c r="N30" s="152"/>
      <c r="O30" s="152" t="s">
        <v>49</v>
      </c>
      <c r="P30" s="152"/>
      <c r="Q30" s="152" t="s">
        <v>50</v>
      </c>
      <c r="R30" s="152"/>
      <c r="S30" s="152" t="s">
        <v>51</v>
      </c>
      <c r="T30" s="152"/>
    </row>
    <row r="31" spans="1:20" x14ac:dyDescent="0.25">
      <c r="A31" s="35" t="s">
        <v>7</v>
      </c>
      <c r="B31" s="73" t="s">
        <v>52</v>
      </c>
      <c r="C31" s="74"/>
      <c r="D31" s="74"/>
      <c r="E31" s="74"/>
      <c r="F31" s="74"/>
      <c r="G31" s="74"/>
      <c r="H31" s="75"/>
      <c r="I31" s="112">
        <f>IF(S31&lt;0,0,S31)</f>
        <v>34.40100000000001</v>
      </c>
      <c r="J31" s="112"/>
      <c r="K31" s="69">
        <v>3.7</v>
      </c>
      <c r="L31" s="69"/>
      <c r="M31" s="150">
        <v>2</v>
      </c>
      <c r="N31" s="150"/>
      <c r="O31" s="150">
        <v>21</v>
      </c>
      <c r="P31" s="150"/>
      <c r="Q31" s="149">
        <f>I20*0.06</f>
        <v>120.999</v>
      </c>
      <c r="R31" s="149"/>
      <c r="S31" s="149">
        <f>(O31*M31*K31)-Q31</f>
        <v>34.40100000000001</v>
      </c>
      <c r="T31" s="149"/>
    </row>
    <row r="32" spans="1:20" x14ac:dyDescent="0.25">
      <c r="A32" s="35" t="s">
        <v>9</v>
      </c>
      <c r="B32" s="68" t="s">
        <v>53</v>
      </c>
      <c r="C32" s="68"/>
      <c r="D32" s="68"/>
      <c r="E32" s="68"/>
      <c r="F32" s="68"/>
      <c r="G32" s="68"/>
      <c r="H32" s="68"/>
      <c r="I32" s="151">
        <f>S34</f>
        <v>263.14</v>
      </c>
      <c r="J32" s="151"/>
      <c r="K32" s="152" t="s">
        <v>54</v>
      </c>
      <c r="L32" s="152"/>
      <c r="M32" s="152"/>
      <c r="N32" s="152"/>
      <c r="O32" s="152"/>
      <c r="P32" s="152"/>
      <c r="Q32" s="152"/>
      <c r="R32" s="152"/>
      <c r="S32" s="152"/>
      <c r="T32" s="152"/>
    </row>
    <row r="33" spans="1:20" x14ac:dyDescent="0.25">
      <c r="A33" s="35" t="s">
        <v>12</v>
      </c>
      <c r="B33" s="68" t="s">
        <v>55</v>
      </c>
      <c r="C33" s="68"/>
      <c r="D33" s="68"/>
      <c r="E33" s="68"/>
      <c r="F33" s="68"/>
      <c r="G33" s="68"/>
      <c r="H33" s="68"/>
      <c r="I33" s="69">
        <v>0</v>
      </c>
      <c r="J33" s="69"/>
      <c r="K33" s="152" t="s">
        <v>47</v>
      </c>
      <c r="L33" s="152"/>
      <c r="M33" s="152" t="s">
        <v>49</v>
      </c>
      <c r="N33" s="152"/>
      <c r="O33" s="152" t="s">
        <v>50</v>
      </c>
      <c r="P33" s="152"/>
      <c r="Q33" s="152" t="s">
        <v>56</v>
      </c>
      <c r="R33" s="152"/>
      <c r="S33" s="152" t="s">
        <v>57</v>
      </c>
      <c r="T33" s="152"/>
    </row>
    <row r="34" spans="1:20" x14ac:dyDescent="0.25">
      <c r="A34" s="35" t="s">
        <v>15</v>
      </c>
      <c r="B34" s="68" t="s">
        <v>58</v>
      </c>
      <c r="C34" s="68"/>
      <c r="D34" s="68"/>
      <c r="E34" s="68"/>
      <c r="F34" s="68"/>
      <c r="G34" s="68"/>
      <c r="H34" s="68"/>
      <c r="I34" s="69">
        <v>0</v>
      </c>
      <c r="J34" s="69"/>
      <c r="K34" s="69">
        <v>13.19</v>
      </c>
      <c r="L34" s="69"/>
      <c r="M34" s="150">
        <v>21</v>
      </c>
      <c r="N34" s="150"/>
      <c r="O34" s="195">
        <v>0.05</v>
      </c>
      <c r="P34" s="195"/>
      <c r="Q34" s="149">
        <f>M34*K34</f>
        <v>276.99</v>
      </c>
      <c r="R34" s="149"/>
      <c r="S34" s="149">
        <f>ROUND(Q34-(Q34*O34),2)</f>
        <v>263.14</v>
      </c>
      <c r="T34" s="149"/>
    </row>
    <row r="35" spans="1:20" x14ac:dyDescent="0.25">
      <c r="A35" s="35" t="s">
        <v>35</v>
      </c>
      <c r="B35" s="68" t="s">
        <v>59</v>
      </c>
      <c r="C35" s="68"/>
      <c r="D35" s="68"/>
      <c r="E35" s="68"/>
      <c r="F35" s="68"/>
      <c r="G35" s="68"/>
      <c r="H35" s="68"/>
      <c r="I35" s="69">
        <v>0</v>
      </c>
      <c r="J35" s="69"/>
    </row>
    <row r="36" spans="1:20" x14ac:dyDescent="0.25">
      <c r="A36" s="35" t="s">
        <v>37</v>
      </c>
      <c r="B36" s="68" t="s">
        <v>42</v>
      </c>
      <c r="C36" s="68"/>
      <c r="D36" s="68"/>
      <c r="E36" s="68"/>
      <c r="F36" s="68"/>
      <c r="G36" s="68"/>
      <c r="H36" s="68"/>
      <c r="I36" s="69">
        <v>0</v>
      </c>
      <c r="J36" s="69"/>
    </row>
    <row r="37" spans="1:20" x14ac:dyDescent="0.25">
      <c r="A37" s="104" t="s">
        <v>60</v>
      </c>
      <c r="B37" s="104"/>
      <c r="C37" s="104"/>
      <c r="D37" s="104"/>
      <c r="E37" s="104"/>
      <c r="F37" s="104"/>
      <c r="G37" s="104"/>
      <c r="H37" s="104"/>
      <c r="I37" s="110">
        <f>SUM(I31:J36)</f>
        <v>297.541</v>
      </c>
      <c r="J37" s="110"/>
    </row>
    <row r="38" spans="1:20" x14ac:dyDescent="0.25">
      <c r="A38" s="62" t="s">
        <v>61</v>
      </c>
      <c r="B38" s="62"/>
      <c r="C38" s="62"/>
      <c r="D38" s="62"/>
      <c r="E38" s="62"/>
      <c r="F38" s="62"/>
      <c r="G38" s="62"/>
      <c r="H38" s="62"/>
      <c r="I38" s="62"/>
      <c r="J38" s="62"/>
    </row>
    <row r="39" spans="1:20" x14ac:dyDescent="0.25">
      <c r="A39" s="33">
        <v>3</v>
      </c>
      <c r="B39" s="65" t="s">
        <v>62</v>
      </c>
      <c r="C39" s="65"/>
      <c r="D39" s="65"/>
      <c r="E39" s="65"/>
      <c r="F39" s="65"/>
      <c r="G39" s="65"/>
      <c r="H39" s="65"/>
      <c r="I39" s="109" t="s">
        <v>32</v>
      </c>
      <c r="J39" s="109"/>
    </row>
    <row r="40" spans="1:20" x14ac:dyDescent="0.25">
      <c r="A40" s="35" t="s">
        <v>7</v>
      </c>
      <c r="B40" s="68" t="s">
        <v>63</v>
      </c>
      <c r="C40" s="68"/>
      <c r="D40" s="68"/>
      <c r="E40" s="68"/>
      <c r="F40" s="68"/>
      <c r="G40" s="68"/>
      <c r="H40" s="68"/>
      <c r="I40" s="69">
        <f>'Memória de Cálculo'!J20</f>
        <v>42.646666666666668</v>
      </c>
      <c r="J40" s="69"/>
    </row>
    <row r="41" spans="1:20" x14ac:dyDescent="0.25">
      <c r="A41" s="35" t="s">
        <v>9</v>
      </c>
      <c r="B41" s="68" t="s">
        <v>425</v>
      </c>
      <c r="C41" s="68"/>
      <c r="D41" s="68"/>
      <c r="E41" s="68"/>
      <c r="F41" s="68"/>
      <c r="G41" s="68"/>
      <c r="H41" s="68"/>
      <c r="I41" s="69">
        <f>'Memória de Cálculo'!J129</f>
        <v>63.206153846153825</v>
      </c>
      <c r="J41" s="69"/>
    </row>
    <row r="42" spans="1:20" x14ac:dyDescent="0.25">
      <c r="A42" s="35" t="s">
        <v>12</v>
      </c>
      <c r="B42" s="68" t="s">
        <v>66</v>
      </c>
      <c r="C42" s="68"/>
      <c r="D42" s="68"/>
      <c r="E42" s="68"/>
      <c r="F42" s="68"/>
      <c r="G42" s="68"/>
      <c r="H42" s="68"/>
      <c r="I42" s="69">
        <v>0</v>
      </c>
      <c r="J42" s="69"/>
    </row>
    <row r="43" spans="1:20" x14ac:dyDescent="0.25">
      <c r="A43" s="35"/>
      <c r="B43" s="68"/>
      <c r="C43" s="68"/>
      <c r="D43" s="68"/>
      <c r="E43" s="68"/>
      <c r="F43" s="68"/>
      <c r="G43" s="68"/>
      <c r="H43" s="68"/>
      <c r="I43" s="69">
        <v>0</v>
      </c>
      <c r="J43" s="69"/>
    </row>
    <row r="44" spans="1:20" x14ac:dyDescent="0.25">
      <c r="A44" s="104" t="s">
        <v>67</v>
      </c>
      <c r="B44" s="104"/>
      <c r="C44" s="104"/>
      <c r="D44" s="104"/>
      <c r="E44" s="104"/>
      <c r="F44" s="104"/>
      <c r="G44" s="104"/>
      <c r="H44" s="104"/>
      <c r="I44" s="110">
        <f>SUM(I40:J43)</f>
        <v>105.8528205128205</v>
      </c>
      <c r="J44" s="110"/>
    </row>
    <row r="52" spans="1:20" s="1" customFormat="1" x14ac:dyDescent="0.25">
      <c r="A52" s="62" t="s">
        <v>68</v>
      </c>
      <c r="B52" s="62"/>
      <c r="C52" s="62"/>
      <c r="D52" s="62"/>
      <c r="E52" s="62"/>
      <c r="F52" s="62"/>
      <c r="G52" s="62"/>
      <c r="H52" s="62"/>
      <c r="I52" s="62"/>
      <c r="J52" s="62"/>
    </row>
    <row r="53" spans="1:20" s="1" customFormat="1" x14ac:dyDescent="0.25">
      <c r="A53" s="62" t="s">
        <v>69</v>
      </c>
      <c r="B53" s="62"/>
      <c r="C53" s="62"/>
      <c r="D53" s="62"/>
      <c r="E53" s="62"/>
      <c r="F53" s="62"/>
      <c r="G53" s="62"/>
      <c r="H53" s="62"/>
      <c r="I53" s="62"/>
      <c r="J53" s="62"/>
      <c r="K53" s="145" t="s">
        <v>170</v>
      </c>
      <c r="L53" s="146"/>
      <c r="M53" s="146"/>
      <c r="N53" s="146"/>
      <c r="O53" s="146"/>
      <c r="P53" s="146"/>
      <c r="Q53" s="146"/>
      <c r="R53" s="146"/>
      <c r="S53" s="146"/>
      <c r="T53" s="146"/>
    </row>
    <row r="54" spans="1:20" s="1" customFormat="1" x14ac:dyDescent="0.25">
      <c r="A54" s="33" t="s">
        <v>70</v>
      </c>
      <c r="B54" s="65" t="s">
        <v>71</v>
      </c>
      <c r="C54" s="65"/>
      <c r="D54" s="65"/>
      <c r="E54" s="65"/>
      <c r="F54" s="65"/>
      <c r="G54" s="65"/>
      <c r="H54" s="33" t="s">
        <v>31</v>
      </c>
      <c r="I54" s="109" t="s">
        <v>32</v>
      </c>
      <c r="J54" s="109"/>
    </row>
    <row r="55" spans="1:20" s="1" customFormat="1" x14ac:dyDescent="0.25">
      <c r="A55" s="35" t="s">
        <v>7</v>
      </c>
      <c r="B55" s="68" t="s">
        <v>72</v>
      </c>
      <c r="C55" s="68"/>
      <c r="D55" s="68"/>
      <c r="E55" s="68"/>
      <c r="F55" s="68"/>
      <c r="G55" s="68"/>
      <c r="H55" s="5">
        <v>0.2</v>
      </c>
      <c r="I55" s="112">
        <f>H55*$I$28</f>
        <v>403.33000000000004</v>
      </c>
      <c r="J55" s="112"/>
      <c r="K55" s="147" t="s">
        <v>169</v>
      </c>
      <c r="L55" s="148"/>
      <c r="M55" s="148"/>
      <c r="N55" s="148"/>
      <c r="O55" s="148"/>
      <c r="P55" s="148"/>
      <c r="Q55" s="148"/>
      <c r="R55" s="148"/>
      <c r="S55" s="148"/>
      <c r="T55" s="148"/>
    </row>
    <row r="56" spans="1:20" s="1" customFormat="1" x14ac:dyDescent="0.25">
      <c r="A56" s="35" t="s">
        <v>9</v>
      </c>
      <c r="B56" s="68" t="s">
        <v>73</v>
      </c>
      <c r="C56" s="68"/>
      <c r="D56" s="68"/>
      <c r="E56" s="68"/>
      <c r="F56" s="68"/>
      <c r="G56" s="68"/>
      <c r="H56" s="5">
        <v>1.4999999999999999E-2</v>
      </c>
      <c r="I56" s="112">
        <f t="shared" ref="I56:I62" si="1">H56*$I$28</f>
        <v>30.249749999999999</v>
      </c>
      <c r="J56" s="112"/>
      <c r="K56" s="136" t="s">
        <v>172</v>
      </c>
      <c r="L56" s="137"/>
      <c r="M56" s="137"/>
      <c r="N56" s="137"/>
      <c r="O56" s="137"/>
      <c r="P56" s="137"/>
      <c r="Q56" s="137"/>
      <c r="R56" s="137"/>
      <c r="S56" s="137"/>
      <c r="T56" s="137"/>
    </row>
    <row r="57" spans="1:20" s="1" customFormat="1" x14ac:dyDescent="0.25">
      <c r="A57" s="35" t="s">
        <v>12</v>
      </c>
      <c r="B57" s="68" t="s">
        <v>74</v>
      </c>
      <c r="C57" s="68"/>
      <c r="D57" s="68"/>
      <c r="E57" s="68"/>
      <c r="F57" s="68"/>
      <c r="G57" s="68"/>
      <c r="H57" s="5">
        <v>0.01</v>
      </c>
      <c r="I57" s="112">
        <f t="shared" si="1"/>
        <v>20.166500000000003</v>
      </c>
      <c r="J57" s="112"/>
      <c r="K57" s="136" t="s">
        <v>173</v>
      </c>
      <c r="L57" s="137"/>
      <c r="M57" s="137"/>
      <c r="N57" s="137"/>
      <c r="O57" s="137"/>
      <c r="P57" s="137"/>
      <c r="Q57" s="137"/>
      <c r="R57" s="137"/>
      <c r="S57" s="137"/>
      <c r="T57" s="137"/>
    </row>
    <row r="58" spans="1:20" s="1" customFormat="1" x14ac:dyDescent="0.25">
      <c r="A58" s="35" t="s">
        <v>15</v>
      </c>
      <c r="B58" s="68" t="s">
        <v>75</v>
      </c>
      <c r="C58" s="68"/>
      <c r="D58" s="68"/>
      <c r="E58" s="68"/>
      <c r="F58" s="68"/>
      <c r="G58" s="68"/>
      <c r="H58" s="5">
        <v>2E-3</v>
      </c>
      <c r="I58" s="112">
        <f t="shared" si="1"/>
        <v>4.0333000000000006</v>
      </c>
      <c r="J58" s="112"/>
      <c r="K58" s="136" t="s">
        <v>174</v>
      </c>
      <c r="L58" s="137"/>
      <c r="M58" s="137"/>
      <c r="N58" s="137"/>
      <c r="O58" s="137"/>
      <c r="P58" s="137"/>
      <c r="Q58" s="137"/>
      <c r="R58" s="137"/>
      <c r="S58" s="137"/>
      <c r="T58" s="137"/>
    </row>
    <row r="59" spans="1:20" s="1" customFormat="1" x14ac:dyDescent="0.25">
      <c r="A59" s="35" t="s">
        <v>35</v>
      </c>
      <c r="B59" s="68" t="s">
        <v>76</v>
      </c>
      <c r="C59" s="68"/>
      <c r="D59" s="68"/>
      <c r="E59" s="68"/>
      <c r="F59" s="68"/>
      <c r="G59" s="68"/>
      <c r="H59" s="5">
        <v>2.5000000000000001E-2</v>
      </c>
      <c r="I59" s="112">
        <f t="shared" si="1"/>
        <v>50.416250000000005</v>
      </c>
      <c r="J59" s="112"/>
      <c r="K59" s="136" t="s">
        <v>175</v>
      </c>
      <c r="L59" s="137"/>
      <c r="M59" s="137"/>
      <c r="N59" s="137"/>
      <c r="O59" s="137"/>
      <c r="P59" s="137"/>
      <c r="Q59" s="137"/>
      <c r="R59" s="137"/>
      <c r="S59" s="137"/>
      <c r="T59" s="137"/>
    </row>
    <row r="60" spans="1:20" s="1" customFormat="1" x14ac:dyDescent="0.25">
      <c r="A60" s="35" t="s">
        <v>37</v>
      </c>
      <c r="B60" s="68" t="s">
        <v>77</v>
      </c>
      <c r="C60" s="68"/>
      <c r="D60" s="68"/>
      <c r="E60" s="68"/>
      <c r="F60" s="68"/>
      <c r="G60" s="68"/>
      <c r="H60" s="5">
        <v>0.08</v>
      </c>
      <c r="I60" s="112">
        <f t="shared" si="1"/>
        <v>161.33200000000002</v>
      </c>
      <c r="J60" s="112"/>
      <c r="K60" s="136" t="s">
        <v>171</v>
      </c>
      <c r="L60" s="137"/>
      <c r="M60" s="137"/>
      <c r="N60" s="137"/>
      <c r="O60" s="137"/>
      <c r="P60" s="137"/>
      <c r="Q60" s="137"/>
      <c r="R60" s="137"/>
      <c r="S60" s="137"/>
      <c r="T60" s="137"/>
    </row>
    <row r="61" spans="1:20" s="1" customFormat="1" ht="17.25" x14ac:dyDescent="0.25">
      <c r="A61" s="35" t="s">
        <v>39</v>
      </c>
      <c r="B61" s="68" t="s">
        <v>178</v>
      </c>
      <c r="C61" s="68"/>
      <c r="D61" s="68"/>
      <c r="E61" s="68"/>
      <c r="F61" s="68"/>
      <c r="G61" s="68"/>
      <c r="H61" s="5">
        <v>0.03</v>
      </c>
      <c r="I61" s="112">
        <f t="shared" si="1"/>
        <v>60.499499999999998</v>
      </c>
      <c r="J61" s="112"/>
      <c r="K61" s="136" t="s">
        <v>177</v>
      </c>
      <c r="L61" s="137"/>
      <c r="M61" s="137"/>
      <c r="N61" s="137"/>
      <c r="O61" s="137"/>
      <c r="P61" s="137"/>
      <c r="Q61" s="137"/>
      <c r="R61" s="137"/>
      <c r="S61" s="137"/>
      <c r="T61" s="137"/>
    </row>
    <row r="62" spans="1:20" s="1" customFormat="1" x14ac:dyDescent="0.25">
      <c r="A62" s="35" t="s">
        <v>41</v>
      </c>
      <c r="B62" s="68" t="s">
        <v>78</v>
      </c>
      <c r="C62" s="68"/>
      <c r="D62" s="68"/>
      <c r="E62" s="68"/>
      <c r="F62" s="68"/>
      <c r="G62" s="68"/>
      <c r="H62" s="5">
        <v>6.0000000000000001E-3</v>
      </c>
      <c r="I62" s="112">
        <f t="shared" si="1"/>
        <v>12.099900000000002</v>
      </c>
      <c r="J62" s="112"/>
      <c r="K62" s="136" t="s">
        <v>176</v>
      </c>
      <c r="L62" s="137"/>
      <c r="M62" s="137"/>
      <c r="N62" s="137"/>
      <c r="O62" s="137"/>
      <c r="P62" s="137"/>
      <c r="Q62" s="137"/>
      <c r="R62" s="137"/>
      <c r="S62" s="137"/>
      <c r="T62" s="137"/>
    </row>
    <row r="63" spans="1:20" s="1" customFormat="1" x14ac:dyDescent="0.25">
      <c r="A63" s="104" t="s">
        <v>79</v>
      </c>
      <c r="B63" s="104"/>
      <c r="C63" s="104"/>
      <c r="D63" s="104"/>
      <c r="E63" s="104"/>
      <c r="F63" s="104"/>
      <c r="G63" s="104"/>
      <c r="H63" s="6">
        <f>SUM(H55:H62)</f>
        <v>0.3680000000000001</v>
      </c>
      <c r="I63" s="143">
        <f>SUM(I55:J62)</f>
        <v>742.12720000000013</v>
      </c>
      <c r="J63" s="144"/>
      <c r="K63" s="22"/>
      <c r="L63" s="22"/>
      <c r="M63" s="22"/>
      <c r="N63" s="22"/>
      <c r="O63" s="22"/>
      <c r="P63" s="22"/>
    </row>
    <row r="64" spans="1:20" s="24" customFormat="1" ht="26.25" customHeight="1" x14ac:dyDescent="0.25">
      <c r="A64" s="121" t="s">
        <v>179</v>
      </c>
      <c r="B64" s="122"/>
      <c r="C64" s="122"/>
      <c r="D64" s="122"/>
      <c r="E64" s="122"/>
      <c r="F64" s="122"/>
      <c r="G64" s="122"/>
      <c r="H64" s="122"/>
      <c r="I64" s="122"/>
      <c r="J64" s="122"/>
      <c r="K64" s="23"/>
      <c r="L64" s="23"/>
      <c r="M64" s="23"/>
      <c r="N64" s="23"/>
      <c r="O64" s="23"/>
      <c r="P64" s="23"/>
    </row>
    <row r="65" spans="1:20" s="1" customFormat="1" x14ac:dyDescent="0.25">
      <c r="A65" s="62" t="s">
        <v>189</v>
      </c>
      <c r="B65" s="62"/>
      <c r="C65" s="62"/>
      <c r="D65" s="62"/>
      <c r="E65" s="62"/>
      <c r="F65" s="62"/>
      <c r="G65" s="62"/>
      <c r="H65" s="62"/>
      <c r="I65" s="62"/>
      <c r="J65" s="62"/>
    </row>
    <row r="66" spans="1:20" s="1" customFormat="1" x14ac:dyDescent="0.25">
      <c r="A66" s="34" t="s">
        <v>80</v>
      </c>
      <c r="B66" s="138" t="s">
        <v>140</v>
      </c>
      <c r="C66" s="139"/>
      <c r="D66" s="139"/>
      <c r="E66" s="139"/>
      <c r="F66" s="139"/>
      <c r="G66" s="140"/>
      <c r="H66" s="34" t="s">
        <v>31</v>
      </c>
      <c r="I66" s="123" t="s">
        <v>32</v>
      </c>
      <c r="J66" s="123"/>
    </row>
    <row r="67" spans="1:20" x14ac:dyDescent="0.25">
      <c r="A67" s="12" t="s">
        <v>7</v>
      </c>
      <c r="B67" s="76" t="s">
        <v>81</v>
      </c>
      <c r="C67" s="77"/>
      <c r="D67" s="77"/>
      <c r="E67" s="77"/>
      <c r="F67" s="77"/>
      <c r="G67" s="78"/>
      <c r="H67" s="26">
        <v>8.3299999999999999E-2</v>
      </c>
      <c r="I67" s="114">
        <f>ROUND(I28*H67,2)</f>
        <v>167.99</v>
      </c>
      <c r="J67" s="114"/>
      <c r="K67" s="141" t="s">
        <v>180</v>
      </c>
      <c r="L67" s="142"/>
      <c r="M67" s="142"/>
    </row>
    <row r="68" spans="1:20" x14ac:dyDescent="0.25">
      <c r="A68" s="12" t="s">
        <v>9</v>
      </c>
      <c r="B68" s="76" t="s">
        <v>141</v>
      </c>
      <c r="C68" s="77"/>
      <c r="D68" s="77"/>
      <c r="E68" s="77"/>
      <c r="F68" s="77"/>
      <c r="G68" s="78"/>
      <c r="H68" s="26">
        <v>2.7799999999999998E-2</v>
      </c>
      <c r="I68" s="132">
        <f>ROUND(I28*H68,2)</f>
        <v>56.06</v>
      </c>
      <c r="J68" s="133"/>
      <c r="K68" s="134" t="s">
        <v>181</v>
      </c>
      <c r="L68" s="135"/>
      <c r="M68" s="135"/>
    </row>
    <row r="69" spans="1:20" x14ac:dyDescent="0.25">
      <c r="A69" s="12"/>
      <c r="B69" s="120" t="s">
        <v>82</v>
      </c>
      <c r="C69" s="120"/>
      <c r="D69" s="120"/>
      <c r="E69" s="120"/>
      <c r="F69" s="120"/>
      <c r="G69" s="120"/>
      <c r="H69" s="120"/>
      <c r="I69" s="118">
        <f>SUM(I67:J68)</f>
        <v>224.05</v>
      </c>
      <c r="J69" s="118"/>
      <c r="K69" s="136"/>
      <c r="L69" s="137"/>
    </row>
    <row r="70" spans="1:20" ht="15" customHeight="1" x14ac:dyDescent="0.25">
      <c r="A70" s="13" t="s">
        <v>12</v>
      </c>
      <c r="B70" s="128" t="s">
        <v>142</v>
      </c>
      <c r="C70" s="129"/>
      <c r="D70" s="129"/>
      <c r="E70" s="129"/>
      <c r="F70" s="129"/>
      <c r="G70" s="130"/>
      <c r="H70" s="25">
        <f>ROUND((H67+H68)*H63,4)</f>
        <v>4.0899999999999999E-2</v>
      </c>
      <c r="I70" s="131">
        <f>I69*H70</f>
        <v>9.1636450000000007</v>
      </c>
      <c r="J70" s="131"/>
      <c r="K70" s="7"/>
    </row>
    <row r="71" spans="1:20" x14ac:dyDescent="0.25">
      <c r="A71" s="120" t="s">
        <v>83</v>
      </c>
      <c r="B71" s="120"/>
      <c r="C71" s="120"/>
      <c r="D71" s="120"/>
      <c r="E71" s="120"/>
      <c r="F71" s="120"/>
      <c r="G71" s="120"/>
      <c r="H71" s="120"/>
      <c r="I71" s="118">
        <f>I69+I70</f>
        <v>233.21364500000001</v>
      </c>
      <c r="J71" s="118"/>
    </row>
    <row r="72" spans="1:20" x14ac:dyDescent="0.25">
      <c r="A72" s="62" t="s">
        <v>143</v>
      </c>
      <c r="B72" s="62"/>
      <c r="C72" s="62"/>
      <c r="D72" s="62"/>
      <c r="E72" s="62"/>
      <c r="F72" s="62"/>
      <c r="G72" s="62"/>
      <c r="H72" s="62"/>
      <c r="I72" s="62"/>
      <c r="J72" s="62"/>
      <c r="K72" s="127" t="s">
        <v>190</v>
      </c>
      <c r="L72" s="127"/>
      <c r="M72" s="127"/>
      <c r="N72" s="127"/>
      <c r="O72" s="127"/>
      <c r="P72" s="127" t="s">
        <v>191</v>
      </c>
      <c r="Q72" s="127"/>
      <c r="R72" s="127"/>
      <c r="S72" s="127"/>
      <c r="T72" s="127"/>
    </row>
    <row r="73" spans="1:20" x14ac:dyDescent="0.25">
      <c r="A73" s="34" t="s">
        <v>84</v>
      </c>
      <c r="B73" s="63" t="s">
        <v>85</v>
      </c>
      <c r="C73" s="63"/>
      <c r="D73" s="63"/>
      <c r="E73" s="63"/>
      <c r="F73" s="63"/>
      <c r="G73" s="63"/>
      <c r="H73" s="34" t="s">
        <v>31</v>
      </c>
      <c r="I73" s="123" t="s">
        <v>32</v>
      </c>
      <c r="J73" s="123"/>
    </row>
    <row r="74" spans="1:20" x14ac:dyDescent="0.25">
      <c r="A74" s="12" t="s">
        <v>7</v>
      </c>
      <c r="B74" s="79" t="s">
        <v>85</v>
      </c>
      <c r="C74" s="79"/>
      <c r="D74" s="79"/>
      <c r="E74" s="79"/>
      <c r="F74" s="79"/>
      <c r="G74" s="79"/>
      <c r="H74" s="27">
        <v>2.9999999999999997E-4</v>
      </c>
      <c r="I74" s="114">
        <f>I28*H74</f>
        <v>0.60499499999999995</v>
      </c>
      <c r="J74" s="114"/>
      <c r="K74" s="119" t="s">
        <v>192</v>
      </c>
      <c r="L74" s="119"/>
      <c r="M74" s="119"/>
      <c r="N74" s="119"/>
      <c r="O74" s="119"/>
      <c r="P74" s="119" t="s">
        <v>193</v>
      </c>
      <c r="Q74" s="119"/>
      <c r="R74" s="119"/>
      <c r="S74" s="119"/>
      <c r="T74" s="119"/>
    </row>
    <row r="75" spans="1:20" x14ac:dyDescent="0.25">
      <c r="A75" s="12" t="s">
        <v>9</v>
      </c>
      <c r="B75" s="76" t="s">
        <v>144</v>
      </c>
      <c r="C75" s="77"/>
      <c r="D75" s="77"/>
      <c r="E75" s="77"/>
      <c r="F75" s="77"/>
      <c r="G75" s="77"/>
      <c r="H75" s="14">
        <f>H63*H74</f>
        <v>1.1040000000000003E-4</v>
      </c>
      <c r="I75" s="114">
        <f>I28*H75</f>
        <v>0.22263816000000006</v>
      </c>
      <c r="J75" s="114"/>
    </row>
    <row r="76" spans="1:20" x14ac:dyDescent="0.25">
      <c r="A76" s="120" t="s">
        <v>86</v>
      </c>
      <c r="B76" s="120"/>
      <c r="C76" s="120"/>
      <c r="D76" s="120"/>
      <c r="E76" s="120"/>
      <c r="F76" s="120"/>
      <c r="G76" s="120"/>
      <c r="H76" s="120"/>
      <c r="I76" s="118">
        <f>SUM(I74:J75)</f>
        <v>0.82763315999999998</v>
      </c>
      <c r="J76" s="118"/>
    </row>
    <row r="77" spans="1:20" x14ac:dyDescent="0.25">
      <c r="A77" s="62" t="s">
        <v>87</v>
      </c>
      <c r="B77" s="62"/>
      <c r="C77" s="62"/>
      <c r="D77" s="62"/>
      <c r="E77" s="62"/>
      <c r="F77" s="62"/>
      <c r="G77" s="62"/>
      <c r="H77" s="62"/>
      <c r="I77" s="62"/>
      <c r="J77" s="62"/>
      <c r="M77" s="8"/>
    </row>
    <row r="78" spans="1:20" x14ac:dyDescent="0.25">
      <c r="A78" s="34" t="s">
        <v>88</v>
      </c>
      <c r="B78" s="63" t="s">
        <v>89</v>
      </c>
      <c r="C78" s="63"/>
      <c r="D78" s="63"/>
      <c r="E78" s="63"/>
      <c r="F78" s="63"/>
      <c r="G78" s="63"/>
      <c r="H78" s="34" t="s">
        <v>31</v>
      </c>
      <c r="I78" s="123" t="s">
        <v>32</v>
      </c>
      <c r="J78" s="123"/>
    </row>
    <row r="79" spans="1:20" x14ac:dyDescent="0.25">
      <c r="A79" s="12" t="s">
        <v>7</v>
      </c>
      <c r="B79" s="79" t="s">
        <v>90</v>
      </c>
      <c r="C79" s="79"/>
      <c r="D79" s="79"/>
      <c r="E79" s="79"/>
      <c r="F79" s="79"/>
      <c r="G79" s="79"/>
      <c r="H79" s="28">
        <v>4.5999999999999999E-3</v>
      </c>
      <c r="I79" s="114">
        <f t="shared" ref="I79:I84" si="2">$I$28*H79</f>
        <v>9.2765900000000006</v>
      </c>
      <c r="J79" s="124"/>
      <c r="K79" s="119" t="s">
        <v>194</v>
      </c>
      <c r="L79" s="119"/>
      <c r="M79" s="119"/>
      <c r="N79" s="119"/>
      <c r="O79" s="119"/>
      <c r="P79" s="119" t="s">
        <v>195</v>
      </c>
      <c r="Q79" s="119"/>
      <c r="R79" s="119"/>
      <c r="S79" s="119"/>
      <c r="T79" s="119"/>
    </row>
    <row r="80" spans="1:20" x14ac:dyDescent="0.25">
      <c r="A80" s="12" t="s">
        <v>9</v>
      </c>
      <c r="B80" s="79" t="s">
        <v>91</v>
      </c>
      <c r="C80" s="79"/>
      <c r="D80" s="79"/>
      <c r="E80" s="79"/>
      <c r="F80" s="79"/>
      <c r="G80" s="79"/>
      <c r="H80" s="30">
        <f>H79*H60</f>
        <v>3.68E-4</v>
      </c>
      <c r="I80" s="114">
        <f t="shared" si="2"/>
        <v>0.74212719999999999</v>
      </c>
      <c r="J80" s="124"/>
      <c r="K80" s="119"/>
      <c r="L80" s="119"/>
      <c r="M80" s="119"/>
      <c r="N80" s="119"/>
      <c r="O80" s="119"/>
      <c r="P80" s="119" t="s">
        <v>196</v>
      </c>
      <c r="Q80" s="119"/>
      <c r="R80" s="119"/>
      <c r="S80" s="119"/>
      <c r="T80" s="119"/>
    </row>
    <row r="81" spans="1:20" x14ac:dyDescent="0.25">
      <c r="A81" s="12" t="s">
        <v>12</v>
      </c>
      <c r="B81" s="79" t="s">
        <v>92</v>
      </c>
      <c r="C81" s="79"/>
      <c r="D81" s="79"/>
      <c r="E81" s="79"/>
      <c r="F81" s="79"/>
      <c r="G81" s="79"/>
      <c r="H81" s="28">
        <v>2.1499999999999998E-2</v>
      </c>
      <c r="I81" s="114">
        <f t="shared" si="2"/>
        <v>43.357974999999996</v>
      </c>
      <c r="J81" s="124"/>
      <c r="K81" s="119"/>
      <c r="L81" s="119"/>
      <c r="M81" s="119"/>
      <c r="N81" s="119"/>
      <c r="O81" s="119"/>
      <c r="P81" s="119" t="s">
        <v>197</v>
      </c>
      <c r="Q81" s="119"/>
      <c r="R81" s="119"/>
      <c r="S81" s="119"/>
      <c r="T81" s="119"/>
    </row>
    <row r="82" spans="1:20" ht="17.25" x14ac:dyDescent="0.25">
      <c r="A82" s="12" t="s">
        <v>15</v>
      </c>
      <c r="B82" s="79" t="s">
        <v>205</v>
      </c>
      <c r="C82" s="79"/>
      <c r="D82" s="79"/>
      <c r="E82" s="79"/>
      <c r="F82" s="79"/>
      <c r="G82" s="79"/>
      <c r="H82" s="28">
        <v>1.9400000000000001E-2</v>
      </c>
      <c r="I82" s="114">
        <f t="shared" si="2"/>
        <v>39.123010000000001</v>
      </c>
      <c r="J82" s="124"/>
      <c r="K82" s="126" t="s">
        <v>198</v>
      </c>
      <c r="L82" s="126"/>
      <c r="M82" s="126"/>
      <c r="N82" s="126"/>
      <c r="O82" s="126"/>
      <c r="P82" s="126" t="s">
        <v>199</v>
      </c>
      <c r="Q82" s="126"/>
      <c r="R82" s="126"/>
      <c r="S82" s="126"/>
      <c r="T82" s="126"/>
    </row>
    <row r="83" spans="1:20" x14ac:dyDescent="0.25">
      <c r="A83" s="12" t="s">
        <v>35</v>
      </c>
      <c r="B83" s="76" t="s">
        <v>145</v>
      </c>
      <c r="C83" s="77"/>
      <c r="D83" s="77"/>
      <c r="E83" s="77"/>
      <c r="F83" s="77"/>
      <c r="G83" s="78"/>
      <c r="H83" s="14">
        <f>H63*H82</f>
        <v>7.1392000000000027E-3</v>
      </c>
      <c r="I83" s="114">
        <f t="shared" si="2"/>
        <v>14.397267680000006</v>
      </c>
      <c r="J83" s="124"/>
      <c r="K83" s="125"/>
      <c r="L83" s="125"/>
      <c r="M83" s="125"/>
      <c r="N83" s="125"/>
      <c r="O83" s="125"/>
      <c r="P83" s="125"/>
      <c r="Q83" s="125"/>
      <c r="R83" s="125"/>
      <c r="S83" s="125"/>
      <c r="T83" s="125"/>
    </row>
    <row r="84" spans="1:20" x14ac:dyDescent="0.25">
      <c r="A84" s="12" t="s">
        <v>37</v>
      </c>
      <c r="B84" s="79" t="s">
        <v>94</v>
      </c>
      <c r="C84" s="79"/>
      <c r="D84" s="79"/>
      <c r="E84" s="79"/>
      <c r="F84" s="79"/>
      <c r="G84" s="79"/>
      <c r="H84" s="28">
        <v>2.1499999999999998E-2</v>
      </c>
      <c r="I84" s="114">
        <f t="shared" si="2"/>
        <v>43.357974999999996</v>
      </c>
      <c r="J84" s="124"/>
      <c r="K84" s="119"/>
      <c r="L84" s="119"/>
      <c r="M84" s="119"/>
      <c r="N84" s="119"/>
      <c r="O84" s="119"/>
      <c r="P84" s="119" t="s">
        <v>197</v>
      </c>
      <c r="Q84" s="119"/>
      <c r="R84" s="119"/>
      <c r="S84" s="119"/>
      <c r="T84" s="119"/>
    </row>
    <row r="85" spans="1:20" x14ac:dyDescent="0.25">
      <c r="A85" s="120" t="s">
        <v>95</v>
      </c>
      <c r="B85" s="120"/>
      <c r="C85" s="120"/>
      <c r="D85" s="120"/>
      <c r="E85" s="120"/>
      <c r="F85" s="120"/>
      <c r="G85" s="120"/>
      <c r="H85" s="120"/>
      <c r="I85" s="118">
        <f>SUM(I79:J84)</f>
        <v>150.25494487999998</v>
      </c>
      <c r="J85" s="118"/>
    </row>
    <row r="86" spans="1:20" x14ac:dyDescent="0.25">
      <c r="A86" s="121" t="s">
        <v>206</v>
      </c>
      <c r="B86" s="122"/>
      <c r="C86" s="122"/>
      <c r="D86" s="122"/>
      <c r="E86" s="122"/>
      <c r="F86" s="122"/>
      <c r="G86" s="122"/>
      <c r="H86" s="122"/>
      <c r="I86" s="122"/>
      <c r="J86" s="122"/>
    </row>
    <row r="87" spans="1:20" x14ac:dyDescent="0.25">
      <c r="A87" s="62" t="s">
        <v>96</v>
      </c>
      <c r="B87" s="62"/>
      <c r="C87" s="62"/>
      <c r="D87" s="62"/>
      <c r="E87" s="62"/>
      <c r="F87" s="62"/>
      <c r="G87" s="62"/>
      <c r="H87" s="62"/>
      <c r="I87" s="62"/>
      <c r="J87" s="62"/>
    </row>
    <row r="88" spans="1:20" x14ac:dyDescent="0.25">
      <c r="A88" s="34" t="s">
        <v>97</v>
      </c>
      <c r="B88" s="63" t="s">
        <v>98</v>
      </c>
      <c r="C88" s="63"/>
      <c r="D88" s="63"/>
      <c r="E88" s="63"/>
      <c r="F88" s="63"/>
      <c r="G88" s="63"/>
      <c r="H88" s="63"/>
      <c r="I88" s="123" t="s">
        <v>32</v>
      </c>
      <c r="J88" s="123"/>
    </row>
    <row r="89" spans="1:20" x14ac:dyDescent="0.25">
      <c r="A89" s="12" t="s">
        <v>7</v>
      </c>
      <c r="B89" s="76" t="s">
        <v>99</v>
      </c>
      <c r="C89" s="77"/>
      <c r="D89" s="77"/>
      <c r="E89" s="77"/>
      <c r="F89" s="77"/>
      <c r="G89" s="78"/>
      <c r="H89" s="27">
        <v>8.3299999999999999E-2</v>
      </c>
      <c r="I89" s="114">
        <f>$I$28*H89</f>
        <v>167.98694499999999</v>
      </c>
      <c r="J89" s="114"/>
    </row>
    <row r="90" spans="1:20" x14ac:dyDescent="0.25">
      <c r="A90" s="12" t="s">
        <v>9</v>
      </c>
      <c r="B90" s="79" t="s">
        <v>146</v>
      </c>
      <c r="C90" s="79"/>
      <c r="D90" s="79"/>
      <c r="E90" s="79"/>
      <c r="F90" s="79"/>
      <c r="G90" s="79"/>
      <c r="H90" s="27">
        <v>1.66E-2</v>
      </c>
      <c r="I90" s="114">
        <f t="shared" ref="I90:I93" si="3">$I$28*H90</f>
        <v>33.476390000000002</v>
      </c>
      <c r="J90" s="114"/>
      <c r="K90" s="119" t="s">
        <v>202</v>
      </c>
      <c r="L90" s="119"/>
      <c r="M90" s="119"/>
      <c r="N90" s="119"/>
      <c r="O90" s="119"/>
      <c r="P90" s="119" t="s">
        <v>201</v>
      </c>
      <c r="Q90" s="119"/>
      <c r="R90" s="119"/>
      <c r="S90" s="119"/>
      <c r="T90" s="119"/>
    </row>
    <row r="91" spans="1:20" x14ac:dyDescent="0.25">
      <c r="A91" s="12" t="s">
        <v>12</v>
      </c>
      <c r="B91" s="79" t="s">
        <v>147</v>
      </c>
      <c r="C91" s="79"/>
      <c r="D91" s="79"/>
      <c r="E91" s="79"/>
      <c r="F91" s="79"/>
      <c r="G91" s="79"/>
      <c r="H91" s="27">
        <v>8.0000000000000004E-4</v>
      </c>
      <c r="I91" s="114">
        <f t="shared" si="3"/>
        <v>1.6133200000000001</v>
      </c>
      <c r="J91" s="114"/>
      <c r="K91" s="119" t="s">
        <v>200</v>
      </c>
      <c r="L91" s="119"/>
      <c r="M91" s="119"/>
      <c r="N91" s="119"/>
      <c r="O91" s="119"/>
      <c r="P91" s="119" t="s">
        <v>201</v>
      </c>
      <c r="Q91" s="119"/>
      <c r="R91" s="119"/>
      <c r="S91" s="119"/>
      <c r="T91" s="119"/>
    </row>
    <row r="92" spans="1:20" x14ac:dyDescent="0.25">
      <c r="A92" s="12" t="s">
        <v>15</v>
      </c>
      <c r="B92" s="79" t="s">
        <v>148</v>
      </c>
      <c r="C92" s="79"/>
      <c r="D92" s="79"/>
      <c r="E92" s="79"/>
      <c r="F92" s="79"/>
      <c r="G92" s="79"/>
      <c r="H92" s="27">
        <v>7.3000000000000001E-3</v>
      </c>
      <c r="I92" s="114">
        <f t="shared" si="3"/>
        <v>14.721545000000001</v>
      </c>
      <c r="J92" s="114"/>
      <c r="K92" s="119" t="s">
        <v>203</v>
      </c>
      <c r="L92" s="119"/>
      <c r="M92" s="119"/>
      <c r="N92" s="119"/>
      <c r="O92" s="119"/>
      <c r="P92" s="119" t="s">
        <v>201</v>
      </c>
      <c r="Q92" s="119"/>
      <c r="R92" s="119"/>
      <c r="S92" s="119"/>
      <c r="T92" s="119"/>
    </row>
    <row r="93" spans="1:20" x14ac:dyDescent="0.25">
      <c r="A93" s="12" t="s">
        <v>35</v>
      </c>
      <c r="B93" s="79" t="s">
        <v>149</v>
      </c>
      <c r="C93" s="79"/>
      <c r="D93" s="79"/>
      <c r="E93" s="79"/>
      <c r="F93" s="79"/>
      <c r="G93" s="79"/>
      <c r="H93" s="27">
        <v>2.7000000000000001E-3</v>
      </c>
      <c r="I93" s="114">
        <f t="shared" si="3"/>
        <v>5.4449550000000002</v>
      </c>
      <c r="J93" s="114"/>
      <c r="K93" s="119" t="s">
        <v>204</v>
      </c>
      <c r="L93" s="119"/>
      <c r="M93" s="119"/>
      <c r="N93" s="119"/>
      <c r="O93" s="119"/>
      <c r="P93" s="119" t="s">
        <v>201</v>
      </c>
      <c r="Q93" s="119"/>
      <c r="R93" s="119"/>
      <c r="S93" s="119"/>
      <c r="T93" s="119"/>
    </row>
    <row r="94" spans="1:20" x14ac:dyDescent="0.25">
      <c r="A94" s="12"/>
      <c r="B94" s="115" t="s">
        <v>100</v>
      </c>
      <c r="C94" s="116"/>
      <c r="D94" s="116"/>
      <c r="E94" s="116"/>
      <c r="F94" s="116"/>
      <c r="G94" s="116"/>
      <c r="H94" s="15">
        <f>SUM(H89:H93)</f>
        <v>0.11069999999999999</v>
      </c>
      <c r="I94" s="118">
        <f>SUM(I89:J93)</f>
        <v>223.24315499999997</v>
      </c>
      <c r="J94" s="118"/>
    </row>
    <row r="95" spans="1:20" ht="15" customHeight="1" x14ac:dyDescent="0.25">
      <c r="A95" s="13" t="s">
        <v>39</v>
      </c>
      <c r="B95" s="113" t="s">
        <v>101</v>
      </c>
      <c r="C95" s="113"/>
      <c r="D95" s="113"/>
      <c r="E95" s="113"/>
      <c r="F95" s="113"/>
      <c r="G95" s="113"/>
      <c r="H95" s="16">
        <f>ROUND(H63*H94,4)</f>
        <v>4.07E-2</v>
      </c>
      <c r="I95" s="114">
        <f>H95*I28</f>
        <v>82.077655000000007</v>
      </c>
      <c r="J95" s="114"/>
    </row>
    <row r="96" spans="1:20" x14ac:dyDescent="0.25">
      <c r="A96" s="115" t="s">
        <v>102</v>
      </c>
      <c r="B96" s="116"/>
      <c r="C96" s="116"/>
      <c r="D96" s="116"/>
      <c r="E96" s="116"/>
      <c r="F96" s="116"/>
      <c r="G96" s="116"/>
      <c r="H96" s="117"/>
      <c r="I96" s="118">
        <f>SUM(I94:J95)</f>
        <v>305.32080999999999</v>
      </c>
      <c r="J96" s="118"/>
    </row>
    <row r="101" spans="1:13" s="1" customFormat="1" x14ac:dyDescent="0.25">
      <c r="A101" s="62" t="s">
        <v>103</v>
      </c>
      <c r="B101" s="62"/>
      <c r="C101" s="62"/>
      <c r="D101" s="62"/>
      <c r="E101" s="62"/>
      <c r="F101" s="62"/>
      <c r="G101" s="62"/>
      <c r="H101" s="62"/>
      <c r="I101" s="62"/>
      <c r="J101" s="62"/>
    </row>
    <row r="102" spans="1:13" s="1" customFormat="1" x14ac:dyDescent="0.25">
      <c r="A102" s="33">
        <v>4</v>
      </c>
      <c r="B102" s="65" t="s">
        <v>104</v>
      </c>
      <c r="C102" s="65"/>
      <c r="D102" s="65"/>
      <c r="E102" s="65"/>
      <c r="F102" s="65"/>
      <c r="G102" s="65"/>
      <c r="H102" s="65"/>
      <c r="I102" s="109" t="s">
        <v>32</v>
      </c>
      <c r="J102" s="109"/>
    </row>
    <row r="103" spans="1:13" s="1" customFormat="1" x14ac:dyDescent="0.25">
      <c r="A103" s="35" t="s">
        <v>70</v>
      </c>
      <c r="B103" s="68" t="s">
        <v>71</v>
      </c>
      <c r="C103" s="68"/>
      <c r="D103" s="68"/>
      <c r="E103" s="68"/>
      <c r="F103" s="68"/>
      <c r="G103" s="68"/>
      <c r="H103" s="68"/>
      <c r="I103" s="112">
        <f>I63</f>
        <v>742.12720000000013</v>
      </c>
      <c r="J103" s="112"/>
    </row>
    <row r="104" spans="1:13" s="1" customFormat="1" x14ac:dyDescent="0.25">
      <c r="A104" s="35" t="s">
        <v>80</v>
      </c>
      <c r="B104" s="68" t="s">
        <v>105</v>
      </c>
      <c r="C104" s="68"/>
      <c r="D104" s="68"/>
      <c r="E104" s="68"/>
      <c r="F104" s="68"/>
      <c r="G104" s="68"/>
      <c r="H104" s="68"/>
      <c r="I104" s="112">
        <f>I71</f>
        <v>233.21364500000001</v>
      </c>
      <c r="J104" s="112"/>
    </row>
    <row r="105" spans="1:13" s="1" customFormat="1" x14ac:dyDescent="0.25">
      <c r="A105" s="35" t="s">
        <v>84</v>
      </c>
      <c r="B105" s="68" t="s">
        <v>85</v>
      </c>
      <c r="C105" s="68"/>
      <c r="D105" s="68"/>
      <c r="E105" s="68"/>
      <c r="F105" s="68"/>
      <c r="G105" s="68"/>
      <c r="H105" s="68"/>
      <c r="I105" s="112">
        <f>I76</f>
        <v>0.82763315999999998</v>
      </c>
      <c r="J105" s="112"/>
    </row>
    <row r="106" spans="1:13" s="1" customFormat="1" x14ac:dyDescent="0.25">
      <c r="A106" s="35" t="s">
        <v>88</v>
      </c>
      <c r="B106" s="68" t="s">
        <v>106</v>
      </c>
      <c r="C106" s="68"/>
      <c r="D106" s="68"/>
      <c r="E106" s="68"/>
      <c r="F106" s="68"/>
      <c r="G106" s="68"/>
      <c r="H106" s="68"/>
      <c r="I106" s="112">
        <f>I85</f>
        <v>150.25494487999998</v>
      </c>
      <c r="J106" s="112"/>
    </row>
    <row r="107" spans="1:13" s="1" customFormat="1" x14ac:dyDescent="0.25">
      <c r="A107" s="35" t="s">
        <v>97</v>
      </c>
      <c r="B107" s="68" t="s">
        <v>98</v>
      </c>
      <c r="C107" s="68"/>
      <c r="D107" s="68"/>
      <c r="E107" s="68"/>
      <c r="F107" s="68"/>
      <c r="G107" s="68"/>
      <c r="H107" s="68"/>
      <c r="I107" s="112">
        <f>I96</f>
        <v>305.32080999999999</v>
      </c>
      <c r="J107" s="112"/>
    </row>
    <row r="108" spans="1:13" s="1" customFormat="1" x14ac:dyDescent="0.25">
      <c r="A108" s="35" t="s">
        <v>107</v>
      </c>
      <c r="B108" s="68" t="s">
        <v>42</v>
      </c>
      <c r="C108" s="68"/>
      <c r="D108" s="68"/>
      <c r="E108" s="68"/>
      <c r="F108" s="68"/>
      <c r="G108" s="68"/>
      <c r="H108" s="68"/>
      <c r="I108" s="112">
        <v>0</v>
      </c>
      <c r="J108" s="112"/>
    </row>
    <row r="109" spans="1:13" s="1" customFormat="1" x14ac:dyDescent="0.25">
      <c r="A109" s="104" t="s">
        <v>108</v>
      </c>
      <c r="B109" s="104"/>
      <c r="C109" s="104"/>
      <c r="D109" s="104"/>
      <c r="E109" s="104"/>
      <c r="F109" s="104"/>
      <c r="G109" s="104"/>
      <c r="H109" s="104"/>
      <c r="I109" s="110">
        <f>SUM(I103:J108)</f>
        <v>1431.7442330400002</v>
      </c>
      <c r="J109" s="110"/>
    </row>
    <row r="110" spans="1:13" s="1" customFormat="1" x14ac:dyDescent="0.25">
      <c r="A110" s="62" t="s">
        <v>109</v>
      </c>
      <c r="B110" s="62"/>
      <c r="C110" s="62"/>
      <c r="D110" s="62"/>
      <c r="E110" s="62"/>
      <c r="F110" s="62"/>
      <c r="G110" s="62"/>
      <c r="H110" s="62"/>
      <c r="I110" s="62"/>
      <c r="J110" s="62"/>
    </row>
    <row r="111" spans="1:13" s="1" customFormat="1" x14ac:dyDescent="0.25">
      <c r="A111" s="104" t="s">
        <v>153</v>
      </c>
      <c r="B111" s="104"/>
      <c r="C111" s="104"/>
      <c r="D111" s="104"/>
      <c r="E111" s="104"/>
      <c r="F111" s="104"/>
      <c r="G111" s="104"/>
      <c r="H111" s="104"/>
      <c r="I111" s="110">
        <f>I28+I37+I44+I109</f>
        <v>3851.7880535528211</v>
      </c>
      <c r="J111" s="110"/>
      <c r="M111" s="18"/>
    </row>
    <row r="112" spans="1:13" s="1" customFormat="1" x14ac:dyDescent="0.25">
      <c r="A112" s="62" t="s">
        <v>110</v>
      </c>
      <c r="B112" s="62"/>
      <c r="C112" s="62"/>
      <c r="D112" s="62"/>
      <c r="E112" s="62"/>
      <c r="F112" s="62"/>
      <c r="G112" s="62"/>
      <c r="H112" s="62"/>
      <c r="I112" s="62"/>
      <c r="J112" s="62"/>
    </row>
    <row r="113" spans="1:11" s="1" customFormat="1" x14ac:dyDescent="0.25">
      <c r="A113" s="33">
        <v>5</v>
      </c>
      <c r="B113" s="65" t="s">
        <v>111</v>
      </c>
      <c r="C113" s="65"/>
      <c r="D113" s="65"/>
      <c r="E113" s="65"/>
      <c r="F113" s="65"/>
      <c r="G113" s="65"/>
      <c r="H113" s="33" t="s">
        <v>31</v>
      </c>
      <c r="I113" s="109" t="s">
        <v>32</v>
      </c>
      <c r="J113" s="109"/>
    </row>
    <row r="114" spans="1:11" s="1" customFormat="1" x14ac:dyDescent="0.25">
      <c r="A114" s="35" t="s">
        <v>7</v>
      </c>
      <c r="B114" s="68" t="s">
        <v>112</v>
      </c>
      <c r="C114" s="68"/>
      <c r="D114" s="68"/>
      <c r="E114" s="68"/>
      <c r="F114" s="68"/>
      <c r="G114" s="68"/>
      <c r="H114" s="4">
        <v>0.1</v>
      </c>
      <c r="I114" s="112">
        <f>I111*H114</f>
        <v>385.17880535528212</v>
      </c>
      <c r="J114" s="112"/>
      <c r="K114" s="1" t="s">
        <v>219</v>
      </c>
    </row>
    <row r="115" spans="1:11" s="1" customFormat="1" x14ac:dyDescent="0.25">
      <c r="A115" s="35" t="s">
        <v>9</v>
      </c>
      <c r="B115" s="68" t="s">
        <v>113</v>
      </c>
      <c r="C115" s="68"/>
      <c r="D115" s="68"/>
      <c r="E115" s="68"/>
      <c r="F115" s="68"/>
      <c r="G115" s="68"/>
      <c r="H115" s="4">
        <v>0.1</v>
      </c>
      <c r="I115" s="112">
        <f>(I111+I114)*H115</f>
        <v>423.69668589081033</v>
      </c>
      <c r="J115" s="112"/>
      <c r="K115" s="1" t="s">
        <v>219</v>
      </c>
    </row>
    <row r="116" spans="1:11" s="1" customFormat="1" x14ac:dyDescent="0.25">
      <c r="A116" s="35" t="s">
        <v>12</v>
      </c>
      <c r="B116" s="68" t="s">
        <v>114</v>
      </c>
      <c r="C116" s="68"/>
      <c r="D116" s="68"/>
      <c r="E116" s="68"/>
      <c r="F116" s="68"/>
      <c r="G116" s="68"/>
      <c r="H116" s="68"/>
      <c r="I116" s="68"/>
      <c r="J116" s="68"/>
    </row>
    <row r="117" spans="1:11" s="1" customFormat="1" x14ac:dyDescent="0.25">
      <c r="A117" s="35" t="s">
        <v>115</v>
      </c>
      <c r="B117" s="65" t="s">
        <v>116</v>
      </c>
      <c r="C117" s="65"/>
      <c r="D117" s="65"/>
      <c r="E117" s="65"/>
      <c r="F117" s="65"/>
      <c r="G117" s="65"/>
      <c r="H117" s="65"/>
      <c r="I117" s="65"/>
      <c r="J117" s="65"/>
    </row>
    <row r="118" spans="1:11" s="1" customFormat="1" x14ac:dyDescent="0.25">
      <c r="A118" s="80"/>
      <c r="B118" s="68" t="s">
        <v>117</v>
      </c>
      <c r="C118" s="68"/>
      <c r="D118" s="68"/>
      <c r="E118" s="68"/>
      <c r="F118" s="68"/>
      <c r="G118" s="68"/>
      <c r="H118" s="4">
        <v>1.6500000000000001E-2</v>
      </c>
      <c r="I118" s="112">
        <f>I123*H118</f>
        <v>89.680406401378505</v>
      </c>
      <c r="J118" s="112"/>
      <c r="K118" s="9" t="s">
        <v>220</v>
      </c>
    </row>
    <row r="119" spans="1:11" s="1" customFormat="1" x14ac:dyDescent="0.25">
      <c r="A119" s="80"/>
      <c r="B119" s="68" t="s">
        <v>118</v>
      </c>
      <c r="C119" s="68"/>
      <c r="D119" s="68"/>
      <c r="E119" s="68"/>
      <c r="F119" s="68"/>
      <c r="G119" s="68"/>
      <c r="H119" s="4">
        <v>7.5999999999999998E-2</v>
      </c>
      <c r="I119" s="112">
        <f>I123*H119</f>
        <v>413.0733870608949</v>
      </c>
      <c r="J119" s="112"/>
      <c r="K119" s="9" t="s">
        <v>220</v>
      </c>
    </row>
    <row r="120" spans="1:11" s="1" customFormat="1" x14ac:dyDescent="0.25">
      <c r="A120" s="35" t="s">
        <v>119</v>
      </c>
      <c r="B120" s="65" t="s">
        <v>120</v>
      </c>
      <c r="C120" s="65"/>
      <c r="D120" s="65"/>
      <c r="E120" s="65"/>
      <c r="F120" s="65"/>
      <c r="G120" s="65"/>
      <c r="H120" s="65"/>
      <c r="I120" s="65"/>
      <c r="J120" s="65"/>
    </row>
    <row r="121" spans="1:11" s="1" customFormat="1" x14ac:dyDescent="0.25">
      <c r="A121" s="35"/>
      <c r="B121" s="68" t="s">
        <v>121</v>
      </c>
      <c r="C121" s="68"/>
      <c r="D121" s="68"/>
      <c r="E121" s="68"/>
      <c r="F121" s="68"/>
      <c r="G121" s="68"/>
      <c r="H121" s="4">
        <v>0.05</v>
      </c>
      <c r="I121" s="112">
        <f>I123*H121</f>
        <v>271.75880727690458</v>
      </c>
      <c r="J121" s="112"/>
      <c r="K121" s="9" t="s">
        <v>221</v>
      </c>
    </row>
    <row r="122" spans="1:11" s="1" customFormat="1" x14ac:dyDescent="0.25">
      <c r="A122" s="35" t="s">
        <v>122</v>
      </c>
      <c r="B122" s="65" t="s">
        <v>123</v>
      </c>
      <c r="C122" s="65"/>
      <c r="D122" s="65"/>
      <c r="E122" s="65"/>
      <c r="F122" s="65"/>
      <c r="G122" s="65"/>
      <c r="H122" s="65"/>
      <c r="I122" s="65"/>
      <c r="J122" s="65"/>
    </row>
    <row r="123" spans="1:11" s="1" customFormat="1" x14ac:dyDescent="0.25">
      <c r="A123" s="35"/>
      <c r="B123" s="104" t="s">
        <v>124</v>
      </c>
      <c r="C123" s="104"/>
      <c r="D123" s="104"/>
      <c r="E123" s="104"/>
      <c r="F123" s="104"/>
      <c r="G123" s="104"/>
      <c r="H123" s="10">
        <f>1-(SUM(H121,H119,H118))</f>
        <v>0.85749999999999993</v>
      </c>
      <c r="I123" s="112">
        <f>(I111+I114+I115)/H123</f>
        <v>5435.1761455380911</v>
      </c>
      <c r="J123" s="112"/>
    </row>
    <row r="124" spans="1:11" s="1" customFormat="1" x14ac:dyDescent="0.25">
      <c r="A124" s="104" t="s">
        <v>125</v>
      </c>
      <c r="B124" s="104"/>
      <c r="C124" s="104"/>
      <c r="D124" s="104"/>
      <c r="E124" s="104"/>
      <c r="F124" s="104"/>
      <c r="G124" s="104"/>
      <c r="H124" s="104"/>
      <c r="I124" s="110">
        <f>I121+I119+I118+I115+I114</f>
        <v>1583.3880919852704</v>
      </c>
      <c r="J124" s="110"/>
    </row>
    <row r="125" spans="1:11" s="1" customFormat="1" x14ac:dyDescent="0.25">
      <c r="A125" s="111" t="s">
        <v>126</v>
      </c>
      <c r="B125" s="111"/>
      <c r="C125" s="111"/>
      <c r="D125" s="111"/>
      <c r="E125" s="111"/>
      <c r="F125" s="111"/>
      <c r="G125" s="111"/>
      <c r="H125" s="111"/>
      <c r="I125" s="111"/>
      <c r="J125" s="111"/>
    </row>
    <row r="126" spans="1:11" s="1" customFormat="1" x14ac:dyDescent="0.25">
      <c r="A126" s="111" t="s">
        <v>127</v>
      </c>
      <c r="B126" s="111"/>
      <c r="C126" s="111"/>
      <c r="D126" s="111"/>
      <c r="E126" s="111"/>
      <c r="F126" s="111"/>
      <c r="G126" s="111"/>
      <c r="H126" s="111"/>
      <c r="I126" s="111"/>
      <c r="J126" s="111"/>
    </row>
    <row r="127" spans="1:11" s="1" customFormat="1" x14ac:dyDescent="0.25">
      <c r="A127" s="111" t="s">
        <v>128</v>
      </c>
      <c r="B127" s="111"/>
      <c r="C127" s="111"/>
      <c r="D127" s="111"/>
      <c r="E127" s="111"/>
      <c r="F127" s="111"/>
      <c r="G127" s="111"/>
      <c r="H127" s="111"/>
      <c r="I127" s="111"/>
      <c r="J127" s="111"/>
    </row>
    <row r="128" spans="1:11" s="1" customFormat="1" x14ac:dyDescent="0.25">
      <c r="A128" s="62" t="s">
        <v>129</v>
      </c>
      <c r="B128" s="62"/>
      <c r="C128" s="62"/>
      <c r="D128" s="62"/>
      <c r="E128" s="62"/>
      <c r="F128" s="62"/>
      <c r="G128" s="62"/>
      <c r="H128" s="62"/>
      <c r="I128" s="62"/>
      <c r="J128" s="62"/>
    </row>
    <row r="129" spans="1:20" s="1" customFormat="1" x14ac:dyDescent="0.25">
      <c r="A129" s="65" t="s">
        <v>130</v>
      </c>
      <c r="B129" s="65"/>
      <c r="C129" s="65"/>
      <c r="D129" s="65"/>
      <c r="E129" s="65"/>
      <c r="F129" s="65"/>
      <c r="G129" s="65"/>
      <c r="H129" s="65"/>
      <c r="I129" s="65"/>
      <c r="J129" s="65"/>
    </row>
    <row r="130" spans="1:20" s="1" customFormat="1" x14ac:dyDescent="0.25">
      <c r="A130" s="2"/>
      <c r="B130" s="65" t="s">
        <v>131</v>
      </c>
      <c r="C130" s="65"/>
      <c r="D130" s="65"/>
      <c r="E130" s="65"/>
      <c r="F130" s="65"/>
      <c r="G130" s="65"/>
      <c r="H130" s="65"/>
      <c r="I130" s="109" t="s">
        <v>32</v>
      </c>
      <c r="J130" s="109"/>
    </row>
    <row r="131" spans="1:20" s="1" customFormat="1" x14ac:dyDescent="0.25">
      <c r="A131" s="35" t="s">
        <v>7</v>
      </c>
      <c r="B131" s="68" t="s">
        <v>132</v>
      </c>
      <c r="C131" s="68"/>
      <c r="D131" s="68"/>
      <c r="E131" s="68"/>
      <c r="F131" s="68"/>
      <c r="G131" s="68"/>
      <c r="H131" s="68"/>
      <c r="I131" s="107">
        <f>I28</f>
        <v>2016.65</v>
      </c>
      <c r="J131" s="107"/>
    </row>
    <row r="132" spans="1:20" s="1" customFormat="1" x14ac:dyDescent="0.25">
      <c r="A132" s="35" t="s">
        <v>9</v>
      </c>
      <c r="B132" s="68" t="s">
        <v>133</v>
      </c>
      <c r="C132" s="68"/>
      <c r="D132" s="68"/>
      <c r="E132" s="68"/>
      <c r="F132" s="68"/>
      <c r="G132" s="68"/>
      <c r="H132" s="68"/>
      <c r="I132" s="107">
        <f>I37</f>
        <v>297.541</v>
      </c>
      <c r="J132" s="107"/>
    </row>
    <row r="133" spans="1:20" s="1" customFormat="1" x14ac:dyDescent="0.25">
      <c r="A133" s="35" t="s">
        <v>12</v>
      </c>
      <c r="B133" s="68" t="s">
        <v>134</v>
      </c>
      <c r="C133" s="68"/>
      <c r="D133" s="68"/>
      <c r="E133" s="68"/>
      <c r="F133" s="68"/>
      <c r="G133" s="68"/>
      <c r="H133" s="68"/>
      <c r="I133" s="107">
        <f>I44</f>
        <v>105.8528205128205</v>
      </c>
      <c r="J133" s="107"/>
    </row>
    <row r="134" spans="1:20" s="1" customFormat="1" x14ac:dyDescent="0.25">
      <c r="A134" s="35" t="s">
        <v>15</v>
      </c>
      <c r="B134" s="68" t="s">
        <v>104</v>
      </c>
      <c r="C134" s="68"/>
      <c r="D134" s="68"/>
      <c r="E134" s="68"/>
      <c r="F134" s="68"/>
      <c r="G134" s="68"/>
      <c r="H134" s="68"/>
      <c r="I134" s="107">
        <f>I109</f>
        <v>1431.7442330400002</v>
      </c>
      <c r="J134" s="107"/>
    </row>
    <row r="135" spans="1:20" s="1" customFormat="1" x14ac:dyDescent="0.25">
      <c r="A135" s="35"/>
      <c r="B135" s="104" t="s">
        <v>135</v>
      </c>
      <c r="C135" s="104"/>
      <c r="D135" s="104"/>
      <c r="E135" s="104"/>
      <c r="F135" s="104"/>
      <c r="G135" s="104"/>
      <c r="H135" s="104"/>
      <c r="I135" s="105">
        <f>SUM(I131:J134)</f>
        <v>3851.7880535528211</v>
      </c>
      <c r="J135" s="105"/>
      <c r="K135" s="9"/>
    </row>
    <row r="136" spans="1:20" s="1" customFormat="1" x14ac:dyDescent="0.25">
      <c r="A136" s="35" t="s">
        <v>35</v>
      </c>
      <c r="B136" s="68" t="s">
        <v>136</v>
      </c>
      <c r="C136" s="68"/>
      <c r="D136" s="68"/>
      <c r="E136" s="68"/>
      <c r="F136" s="68"/>
      <c r="G136" s="68"/>
      <c r="H136" s="68"/>
      <c r="I136" s="107">
        <f>I124</f>
        <v>1583.3880919852704</v>
      </c>
      <c r="J136" s="107"/>
    </row>
    <row r="137" spans="1:20" s="1" customFormat="1" ht="17.25" x14ac:dyDescent="0.25">
      <c r="A137" s="2"/>
      <c r="B137" s="104" t="s">
        <v>281</v>
      </c>
      <c r="C137" s="104"/>
      <c r="D137" s="104"/>
      <c r="E137" s="104"/>
      <c r="F137" s="104"/>
      <c r="G137" s="104"/>
      <c r="H137" s="104"/>
      <c r="I137" s="108">
        <f>ROUND(I136+I135,2)</f>
        <v>5435.18</v>
      </c>
      <c r="J137" s="108"/>
      <c r="K137" s="183" t="s">
        <v>242</v>
      </c>
      <c r="L137" s="184"/>
      <c r="M137" s="184"/>
      <c r="N137" s="184"/>
      <c r="O137" s="184"/>
      <c r="P137" s="184"/>
      <c r="Q137" s="184"/>
      <c r="R137" s="184"/>
      <c r="S137" s="184"/>
      <c r="T137" s="184"/>
    </row>
    <row r="138" spans="1:20" s="1" customFormat="1" x14ac:dyDescent="0.25">
      <c r="A138" s="11"/>
      <c r="B138" s="104" t="s">
        <v>137</v>
      </c>
      <c r="C138" s="104"/>
      <c r="D138" s="104"/>
      <c r="E138" s="104"/>
      <c r="F138" s="104"/>
      <c r="G138" s="104"/>
      <c r="H138" s="104"/>
      <c r="I138" s="104">
        <f>I12</f>
        <v>2</v>
      </c>
      <c r="J138" s="104"/>
    </row>
    <row r="139" spans="1:20" s="1" customFormat="1" x14ac:dyDescent="0.25">
      <c r="A139" s="11"/>
      <c r="B139" s="104" t="s">
        <v>138</v>
      </c>
      <c r="C139" s="104"/>
      <c r="D139" s="104"/>
      <c r="E139" s="104"/>
      <c r="F139" s="104"/>
      <c r="G139" s="104"/>
      <c r="H139" s="104"/>
      <c r="I139" s="105">
        <f>I138*I137</f>
        <v>10870.36</v>
      </c>
      <c r="J139" s="105"/>
    </row>
    <row r="140" spans="1:20" s="1" customFormat="1" x14ac:dyDescent="0.25">
      <c r="A140" s="11"/>
      <c r="B140" s="104" t="s">
        <v>139</v>
      </c>
      <c r="C140" s="104"/>
      <c r="D140" s="104"/>
      <c r="E140" s="104"/>
      <c r="F140" s="104"/>
      <c r="G140" s="104"/>
      <c r="H140" s="104"/>
      <c r="I140" s="105">
        <f>I139*12</f>
        <v>130444.32</v>
      </c>
      <c r="J140" s="105"/>
    </row>
    <row r="141" spans="1:20" x14ac:dyDescent="0.25">
      <c r="A141" s="121" t="s">
        <v>282</v>
      </c>
      <c r="B141" s="122"/>
      <c r="C141" s="122"/>
      <c r="D141" s="122"/>
      <c r="E141" s="122"/>
      <c r="F141" s="122"/>
      <c r="G141" s="122"/>
      <c r="H141" s="122"/>
      <c r="I141" s="122"/>
      <c r="J141" s="122"/>
    </row>
  </sheetData>
  <mergeCells count="304">
    <mergeCell ref="B139:H139"/>
    <mergeCell ref="I139:J139"/>
    <mergeCell ref="B140:H140"/>
    <mergeCell ref="I140:J140"/>
    <mergeCell ref="B136:H136"/>
    <mergeCell ref="I136:J136"/>
    <mergeCell ref="B137:H137"/>
    <mergeCell ref="I137:J137"/>
    <mergeCell ref="K137:T137"/>
    <mergeCell ref="B138:H138"/>
    <mergeCell ref="I138:J138"/>
    <mergeCell ref="B133:H133"/>
    <mergeCell ref="I133:J133"/>
    <mergeCell ref="B134:H134"/>
    <mergeCell ref="I134:J134"/>
    <mergeCell ref="B135:H135"/>
    <mergeCell ref="I135:J135"/>
    <mergeCell ref="A129:J129"/>
    <mergeCell ref="B130:H130"/>
    <mergeCell ref="I130:J130"/>
    <mergeCell ref="B131:H131"/>
    <mergeCell ref="I131:J131"/>
    <mergeCell ref="B132:H132"/>
    <mergeCell ref="I132:J132"/>
    <mergeCell ref="A124:H124"/>
    <mergeCell ref="I124:J124"/>
    <mergeCell ref="A125:J125"/>
    <mergeCell ref="A126:J126"/>
    <mergeCell ref="A127:J127"/>
    <mergeCell ref="A128:J128"/>
    <mergeCell ref="B120:J120"/>
    <mergeCell ref="B121:G121"/>
    <mergeCell ref="I121:J121"/>
    <mergeCell ref="B122:J122"/>
    <mergeCell ref="B123:G123"/>
    <mergeCell ref="I123:J123"/>
    <mergeCell ref="B116:J116"/>
    <mergeCell ref="B117:J117"/>
    <mergeCell ref="A118:A119"/>
    <mergeCell ref="B118:G118"/>
    <mergeCell ref="I118:J118"/>
    <mergeCell ref="B119:G119"/>
    <mergeCell ref="I119:J119"/>
    <mergeCell ref="B113:G113"/>
    <mergeCell ref="I113:J113"/>
    <mergeCell ref="B114:G114"/>
    <mergeCell ref="I114:J114"/>
    <mergeCell ref="B115:G115"/>
    <mergeCell ref="I115:J115"/>
    <mergeCell ref="A109:H109"/>
    <mergeCell ref="I109:J109"/>
    <mergeCell ref="A110:J110"/>
    <mergeCell ref="A111:H111"/>
    <mergeCell ref="I111:J111"/>
    <mergeCell ref="A112:J112"/>
    <mergeCell ref="B106:H106"/>
    <mergeCell ref="I106:J106"/>
    <mergeCell ref="B107:H107"/>
    <mergeCell ref="I107:J107"/>
    <mergeCell ref="B108:H108"/>
    <mergeCell ref="I108:J108"/>
    <mergeCell ref="B103:H103"/>
    <mergeCell ref="I103:J103"/>
    <mergeCell ref="B104:H104"/>
    <mergeCell ref="I104:J104"/>
    <mergeCell ref="B105:H105"/>
    <mergeCell ref="I105:J105"/>
    <mergeCell ref="B95:G95"/>
    <mergeCell ref="I95:J95"/>
    <mergeCell ref="A96:H96"/>
    <mergeCell ref="I96:J96"/>
    <mergeCell ref="A101:J101"/>
    <mergeCell ref="B102:H102"/>
    <mergeCell ref="I102:J102"/>
    <mergeCell ref="B93:G93"/>
    <mergeCell ref="I93:J93"/>
    <mergeCell ref="K93:O93"/>
    <mergeCell ref="P93:T93"/>
    <mergeCell ref="B94:G94"/>
    <mergeCell ref="I94:J94"/>
    <mergeCell ref="B91:G91"/>
    <mergeCell ref="I91:J91"/>
    <mergeCell ref="K91:O91"/>
    <mergeCell ref="P91:T91"/>
    <mergeCell ref="B92:G92"/>
    <mergeCell ref="I92:J92"/>
    <mergeCell ref="K92:O92"/>
    <mergeCell ref="P92:T92"/>
    <mergeCell ref="B89:G89"/>
    <mergeCell ref="I89:J89"/>
    <mergeCell ref="B90:G90"/>
    <mergeCell ref="I90:J90"/>
    <mergeCell ref="K90:O90"/>
    <mergeCell ref="P90:T90"/>
    <mergeCell ref="A85:H85"/>
    <mergeCell ref="I85:J85"/>
    <mergeCell ref="A86:J86"/>
    <mergeCell ref="A87:J87"/>
    <mergeCell ref="B88:H88"/>
    <mergeCell ref="I88:J88"/>
    <mergeCell ref="B83:G83"/>
    <mergeCell ref="I83:J83"/>
    <mergeCell ref="K83:T83"/>
    <mergeCell ref="B84:G84"/>
    <mergeCell ref="I84:J84"/>
    <mergeCell ref="K84:O84"/>
    <mergeCell ref="P84:T84"/>
    <mergeCell ref="B81:G81"/>
    <mergeCell ref="I81:J81"/>
    <mergeCell ref="K81:O81"/>
    <mergeCell ref="P81:T81"/>
    <mergeCell ref="B82:G82"/>
    <mergeCell ref="I82:J82"/>
    <mergeCell ref="K82:O82"/>
    <mergeCell ref="P82:T82"/>
    <mergeCell ref="B79:G79"/>
    <mergeCell ref="I79:J79"/>
    <mergeCell ref="K79:O79"/>
    <mergeCell ref="P79:T79"/>
    <mergeCell ref="B80:G80"/>
    <mergeCell ref="I80:J80"/>
    <mergeCell ref="K80:O80"/>
    <mergeCell ref="P80:T80"/>
    <mergeCell ref="B75:G75"/>
    <mergeCell ref="I75:J75"/>
    <mergeCell ref="A76:H76"/>
    <mergeCell ref="I76:J76"/>
    <mergeCell ref="A77:J77"/>
    <mergeCell ref="B78:G78"/>
    <mergeCell ref="I78:J78"/>
    <mergeCell ref="P72:T72"/>
    <mergeCell ref="B73:G73"/>
    <mergeCell ref="I73:J73"/>
    <mergeCell ref="B74:G74"/>
    <mergeCell ref="I74:J74"/>
    <mergeCell ref="K74:O74"/>
    <mergeCell ref="P74:T74"/>
    <mergeCell ref="B70:G70"/>
    <mergeCell ref="I70:J70"/>
    <mergeCell ref="A71:H71"/>
    <mergeCell ref="I71:J71"/>
    <mergeCell ref="A72:J72"/>
    <mergeCell ref="K72:O72"/>
    <mergeCell ref="B68:G68"/>
    <mergeCell ref="I68:J68"/>
    <mergeCell ref="K68:M68"/>
    <mergeCell ref="B69:H69"/>
    <mergeCell ref="I69:J69"/>
    <mergeCell ref="K69:L69"/>
    <mergeCell ref="A65:J65"/>
    <mergeCell ref="B66:G66"/>
    <mergeCell ref="I66:J66"/>
    <mergeCell ref="B67:G67"/>
    <mergeCell ref="I67:J67"/>
    <mergeCell ref="K67:M67"/>
    <mergeCell ref="B62:G62"/>
    <mergeCell ref="I62:J62"/>
    <mergeCell ref="K62:T62"/>
    <mergeCell ref="A63:G63"/>
    <mergeCell ref="I63:J63"/>
    <mergeCell ref="A64:J64"/>
    <mergeCell ref="B60:G60"/>
    <mergeCell ref="I60:J60"/>
    <mergeCell ref="K60:T60"/>
    <mergeCell ref="B61:G61"/>
    <mergeCell ref="I61:J61"/>
    <mergeCell ref="K61:T61"/>
    <mergeCell ref="B58:G58"/>
    <mergeCell ref="I58:J58"/>
    <mergeCell ref="K58:T58"/>
    <mergeCell ref="B59:G59"/>
    <mergeCell ref="I59:J59"/>
    <mergeCell ref="K59:T59"/>
    <mergeCell ref="B56:G56"/>
    <mergeCell ref="I56:J56"/>
    <mergeCell ref="K56:T56"/>
    <mergeCell ref="B57:G57"/>
    <mergeCell ref="I57:J57"/>
    <mergeCell ref="K57:T57"/>
    <mergeCell ref="A52:J52"/>
    <mergeCell ref="A53:J53"/>
    <mergeCell ref="K53:T53"/>
    <mergeCell ref="B54:G54"/>
    <mergeCell ref="I54:J54"/>
    <mergeCell ref="B55:G55"/>
    <mergeCell ref="I55:J55"/>
    <mergeCell ref="K55:T55"/>
    <mergeCell ref="B42:H42"/>
    <mergeCell ref="I42:J42"/>
    <mergeCell ref="B43:H43"/>
    <mergeCell ref="I43:J43"/>
    <mergeCell ref="A44:H44"/>
    <mergeCell ref="I44:J44"/>
    <mergeCell ref="A38:J38"/>
    <mergeCell ref="B39:H39"/>
    <mergeCell ref="I39:J39"/>
    <mergeCell ref="B40:H40"/>
    <mergeCell ref="I40:J40"/>
    <mergeCell ref="B41:H41"/>
    <mergeCell ref="I41:J41"/>
    <mergeCell ref="S34:T34"/>
    <mergeCell ref="B35:H35"/>
    <mergeCell ref="I35:J35"/>
    <mergeCell ref="B36:H36"/>
    <mergeCell ref="I36:J36"/>
    <mergeCell ref="A37:H37"/>
    <mergeCell ref="I37:J37"/>
    <mergeCell ref="B34:H34"/>
    <mergeCell ref="I34:J34"/>
    <mergeCell ref="K34:L34"/>
    <mergeCell ref="M34:N34"/>
    <mergeCell ref="O34:P34"/>
    <mergeCell ref="Q34:R34"/>
    <mergeCell ref="B32:H32"/>
    <mergeCell ref="I32:J32"/>
    <mergeCell ref="K32:T32"/>
    <mergeCell ref="B33:H33"/>
    <mergeCell ref="I33:J33"/>
    <mergeCell ref="K33:L33"/>
    <mergeCell ref="M33:N33"/>
    <mergeCell ref="O33:P33"/>
    <mergeCell ref="Q33:R33"/>
    <mergeCell ref="S33:T33"/>
    <mergeCell ref="S30:T30"/>
    <mergeCell ref="B31:H31"/>
    <mergeCell ref="I31:J31"/>
    <mergeCell ref="K31:L31"/>
    <mergeCell ref="M31:N31"/>
    <mergeCell ref="O31:P31"/>
    <mergeCell ref="Q31:R31"/>
    <mergeCell ref="S31:T31"/>
    <mergeCell ref="B30:H30"/>
    <mergeCell ref="I30:J30"/>
    <mergeCell ref="K30:L30"/>
    <mergeCell ref="M30:N30"/>
    <mergeCell ref="O30:P30"/>
    <mergeCell ref="Q30:R30"/>
    <mergeCell ref="B27:G27"/>
    <mergeCell ref="I27:J27"/>
    <mergeCell ref="A28:H28"/>
    <mergeCell ref="I28:J28"/>
    <mergeCell ref="A29:J29"/>
    <mergeCell ref="K29:T29"/>
    <mergeCell ref="B24:G24"/>
    <mergeCell ref="I24:J24"/>
    <mergeCell ref="B25:G25"/>
    <mergeCell ref="I25:J25"/>
    <mergeCell ref="B26:G26"/>
    <mergeCell ref="I26:J26"/>
    <mergeCell ref="B21:G21"/>
    <mergeCell ref="I21:J21"/>
    <mergeCell ref="B22:G22"/>
    <mergeCell ref="I22:J22"/>
    <mergeCell ref="B23:G23"/>
    <mergeCell ref="I23:J23"/>
    <mergeCell ref="A17:H17"/>
    <mergeCell ref="I17:J17"/>
    <mergeCell ref="A18:J18"/>
    <mergeCell ref="B19:G19"/>
    <mergeCell ref="I19:J19"/>
    <mergeCell ref="B20:H20"/>
    <mergeCell ref="I20:J20"/>
    <mergeCell ref="A16:D16"/>
    <mergeCell ref="E16:H16"/>
    <mergeCell ref="I16:J16"/>
    <mergeCell ref="A13:D13"/>
    <mergeCell ref="E13:H13"/>
    <mergeCell ref="I13:J13"/>
    <mergeCell ref="A14:D14"/>
    <mergeCell ref="E14:H14"/>
    <mergeCell ref="I14:J14"/>
    <mergeCell ref="A7:C7"/>
    <mergeCell ref="D7:E7"/>
    <mergeCell ref="F7:H7"/>
    <mergeCell ref="I7:J7"/>
    <mergeCell ref="A8:J8"/>
    <mergeCell ref="A9:J9"/>
    <mergeCell ref="A15:D15"/>
    <mergeCell ref="E15:H15"/>
    <mergeCell ref="I15:J15"/>
    <mergeCell ref="A141:J141"/>
    <mergeCell ref="K1:T1"/>
    <mergeCell ref="A2:J2"/>
    <mergeCell ref="A3:J3"/>
    <mergeCell ref="A4:C4"/>
    <mergeCell ref="D4:E4"/>
    <mergeCell ref="F4:H4"/>
    <mergeCell ref="I4:J4"/>
    <mergeCell ref="A5:C5"/>
    <mergeCell ref="D5:E5"/>
    <mergeCell ref="F5:H5"/>
    <mergeCell ref="I5:J5"/>
    <mergeCell ref="A6:C6"/>
    <mergeCell ref="D6:E6"/>
    <mergeCell ref="F6:H6"/>
    <mergeCell ref="I6:J6"/>
    <mergeCell ref="A1:J1"/>
    <mergeCell ref="A10:J10"/>
    <mergeCell ref="A11:E11"/>
    <mergeCell ref="F11:H11"/>
    <mergeCell ref="I11:J11"/>
    <mergeCell ref="A12:E12"/>
    <mergeCell ref="F12:H12"/>
    <mergeCell ref="I12:J12"/>
  </mergeCells>
  <pageMargins left="0.51180555555555496" right="0.51180555555555496" top="0.78749999999999998" bottom="0.78749999999999998" header="0.51180555555555496" footer="0.51180555555555496"/>
  <pageSetup paperSize="9" scale="99" firstPageNumber="0" orientation="portrait" r:id="rId1"/>
  <rowBreaks count="1" manualBreakCount="1">
    <brk id="100"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1"/>
  <sheetViews>
    <sheetView view="pageBreakPreview" zoomScale="110" zoomScaleNormal="100" zoomScaleSheetLayoutView="110" workbookViewId="0">
      <selection activeCell="I79" sqref="I79:J79"/>
    </sheetView>
  </sheetViews>
  <sheetFormatPr defaultRowHeight="15" x14ac:dyDescent="0.25"/>
  <cols>
    <col min="11" max="20" width="9.140625" style="1" customWidth="1"/>
  </cols>
  <sheetData>
    <row r="1" spans="1:20" x14ac:dyDescent="0.25">
      <c r="A1" s="153" t="s">
        <v>166</v>
      </c>
      <c r="B1" s="153"/>
      <c r="C1" s="153"/>
      <c r="D1" s="153"/>
      <c r="E1" s="153"/>
      <c r="F1" s="153"/>
      <c r="G1" s="153"/>
      <c r="H1" s="153"/>
      <c r="I1" s="153"/>
      <c r="J1" s="153"/>
      <c r="K1" s="152" t="s">
        <v>426</v>
      </c>
      <c r="L1" s="152"/>
      <c r="M1" s="152"/>
      <c r="N1" s="152"/>
      <c r="O1" s="152"/>
      <c r="P1" s="152"/>
      <c r="Q1" s="152"/>
      <c r="R1" s="152"/>
      <c r="S1" s="152"/>
      <c r="T1" s="152"/>
    </row>
    <row r="2" spans="1:20" x14ac:dyDescent="0.25">
      <c r="A2" s="153" t="s">
        <v>0</v>
      </c>
      <c r="B2" s="153"/>
      <c r="C2" s="153"/>
      <c r="D2" s="153"/>
      <c r="E2" s="153"/>
      <c r="F2" s="153"/>
      <c r="G2" s="153"/>
      <c r="H2" s="153"/>
      <c r="I2" s="153"/>
      <c r="J2" s="153"/>
    </row>
    <row r="3" spans="1:20" x14ac:dyDescent="0.25">
      <c r="A3" s="166" t="s">
        <v>6</v>
      </c>
      <c r="B3" s="167"/>
      <c r="C3" s="167"/>
      <c r="D3" s="167"/>
      <c r="E3" s="167"/>
      <c r="F3" s="167"/>
      <c r="G3" s="167"/>
      <c r="H3" s="167"/>
      <c r="I3" s="167"/>
      <c r="J3" s="168"/>
    </row>
    <row r="4" spans="1:20" ht="12.75" customHeight="1" x14ac:dyDescent="0.25">
      <c r="A4" s="157" t="s">
        <v>222</v>
      </c>
      <c r="B4" s="158"/>
      <c r="C4" s="159"/>
      <c r="D4" s="154" t="s">
        <v>223</v>
      </c>
      <c r="E4" s="155"/>
      <c r="F4" s="154" t="s">
        <v>224</v>
      </c>
      <c r="G4" s="156"/>
      <c r="H4" s="155"/>
      <c r="I4" s="154" t="s">
        <v>225</v>
      </c>
      <c r="J4" s="155"/>
    </row>
    <row r="5" spans="1:20" x14ac:dyDescent="0.25">
      <c r="A5" s="160" t="s">
        <v>280</v>
      </c>
      <c r="B5" s="161"/>
      <c r="C5" s="162"/>
      <c r="D5" s="163"/>
      <c r="E5" s="164"/>
      <c r="F5" s="163"/>
      <c r="G5" s="165"/>
      <c r="H5" s="164"/>
      <c r="I5" s="163"/>
      <c r="J5" s="164"/>
    </row>
    <row r="6" spans="1:20" ht="12.75" customHeight="1" x14ac:dyDescent="0.25">
      <c r="A6" s="157" t="s">
        <v>226</v>
      </c>
      <c r="B6" s="158"/>
      <c r="C6" s="159"/>
      <c r="D6" s="154" t="s">
        <v>227</v>
      </c>
      <c r="E6" s="155"/>
      <c r="F6" s="169" t="s">
        <v>228</v>
      </c>
      <c r="G6" s="170"/>
      <c r="H6" s="170"/>
      <c r="I6" s="170" t="s">
        <v>229</v>
      </c>
      <c r="J6" s="171"/>
    </row>
    <row r="7" spans="1:20" x14ac:dyDescent="0.25">
      <c r="A7" s="172" t="s">
        <v>241</v>
      </c>
      <c r="B7" s="172"/>
      <c r="C7" s="172"/>
      <c r="D7" s="172" t="s">
        <v>236</v>
      </c>
      <c r="E7" s="172"/>
      <c r="F7" s="173" t="s">
        <v>237</v>
      </c>
      <c r="G7" s="174"/>
      <c r="H7" s="175"/>
      <c r="I7" s="173"/>
      <c r="J7" s="175"/>
    </row>
    <row r="8" spans="1:20" ht="12.75" customHeight="1" x14ac:dyDescent="0.25">
      <c r="A8" s="157" t="s">
        <v>18</v>
      </c>
      <c r="B8" s="158"/>
      <c r="C8" s="158"/>
      <c r="D8" s="158"/>
      <c r="E8" s="158"/>
      <c r="F8" s="158"/>
      <c r="G8" s="158"/>
      <c r="H8" s="158"/>
      <c r="I8" s="158"/>
      <c r="J8" s="159"/>
    </row>
    <row r="9" spans="1:20" x14ac:dyDescent="0.25">
      <c r="A9" s="176" t="s">
        <v>243</v>
      </c>
      <c r="B9" s="177"/>
      <c r="C9" s="177"/>
      <c r="D9" s="177"/>
      <c r="E9" s="177"/>
      <c r="F9" s="177"/>
      <c r="G9" s="177"/>
      <c r="H9" s="177"/>
      <c r="I9" s="177"/>
      <c r="J9" s="178"/>
    </row>
    <row r="10" spans="1:20" x14ac:dyDescent="0.25">
      <c r="A10" s="166" t="s">
        <v>24</v>
      </c>
      <c r="B10" s="167"/>
      <c r="C10" s="167"/>
      <c r="D10" s="167"/>
      <c r="E10" s="167"/>
      <c r="F10" s="167"/>
      <c r="G10" s="167"/>
      <c r="H10" s="167"/>
      <c r="I10" s="167"/>
      <c r="J10" s="168"/>
    </row>
    <row r="11" spans="1:20" s="32" customFormat="1" ht="12.75" customHeight="1" x14ac:dyDescent="0.2">
      <c r="A11" s="179" t="s">
        <v>158</v>
      </c>
      <c r="B11" s="179"/>
      <c r="C11" s="179"/>
      <c r="D11" s="179"/>
      <c r="E11" s="179"/>
      <c r="F11" s="179" t="s">
        <v>19</v>
      </c>
      <c r="G11" s="179"/>
      <c r="H11" s="179"/>
      <c r="I11" s="179" t="s">
        <v>20</v>
      </c>
      <c r="J11" s="179"/>
      <c r="K11" s="31"/>
      <c r="L11" s="31"/>
      <c r="M11" s="31"/>
      <c r="N11" s="31"/>
      <c r="O11" s="31"/>
      <c r="P11" s="31"/>
      <c r="Q11" s="31"/>
      <c r="R11" s="31"/>
      <c r="S11" s="31"/>
      <c r="T11" s="31"/>
    </row>
    <row r="12" spans="1:20" x14ac:dyDescent="0.25">
      <c r="A12" s="182" t="s">
        <v>160</v>
      </c>
      <c r="B12" s="182"/>
      <c r="C12" s="182"/>
      <c r="D12" s="182"/>
      <c r="E12" s="182"/>
      <c r="F12" s="182" t="s">
        <v>167</v>
      </c>
      <c r="G12" s="182"/>
      <c r="H12" s="182"/>
      <c r="I12" s="182">
        <v>2</v>
      </c>
      <c r="J12" s="182"/>
    </row>
    <row r="13" spans="1:20" s="32" customFormat="1" ht="12.75" customHeight="1" x14ac:dyDescent="0.2">
      <c r="A13" s="179" t="s">
        <v>230</v>
      </c>
      <c r="B13" s="179"/>
      <c r="C13" s="179"/>
      <c r="D13" s="179"/>
      <c r="E13" s="179" t="s">
        <v>231</v>
      </c>
      <c r="F13" s="179"/>
      <c r="G13" s="179"/>
      <c r="H13" s="179"/>
      <c r="I13" s="179" t="s">
        <v>232</v>
      </c>
      <c r="J13" s="179"/>
      <c r="K13" s="31"/>
      <c r="L13" s="31"/>
      <c r="M13" s="31"/>
      <c r="N13" s="31"/>
      <c r="O13" s="31"/>
      <c r="P13" s="31"/>
      <c r="Q13" s="31"/>
      <c r="R13" s="31"/>
      <c r="S13" s="31"/>
      <c r="T13" s="31"/>
    </row>
    <row r="14" spans="1:20" x14ac:dyDescent="0.25">
      <c r="A14" s="182" t="s">
        <v>238</v>
      </c>
      <c r="B14" s="182"/>
      <c r="C14" s="182"/>
      <c r="D14" s="182"/>
      <c r="E14" s="182" t="s">
        <v>239</v>
      </c>
      <c r="F14" s="182"/>
      <c r="G14" s="182"/>
      <c r="H14" s="182"/>
      <c r="I14" s="182" t="s">
        <v>240</v>
      </c>
      <c r="J14" s="182"/>
    </row>
    <row r="15" spans="1:20" s="32" customFormat="1" ht="12.75" customHeight="1" x14ac:dyDescent="0.2">
      <c r="A15" s="179" t="s">
        <v>233</v>
      </c>
      <c r="B15" s="179"/>
      <c r="C15" s="179"/>
      <c r="D15" s="179"/>
      <c r="E15" s="179" t="s">
        <v>283</v>
      </c>
      <c r="F15" s="179"/>
      <c r="G15" s="179"/>
      <c r="H15" s="179"/>
      <c r="I15" s="179" t="s">
        <v>234</v>
      </c>
      <c r="J15" s="179"/>
      <c r="K15" s="31"/>
      <c r="L15" s="31"/>
      <c r="M15" s="31"/>
      <c r="N15" s="31"/>
      <c r="O15" s="31"/>
      <c r="P15" s="31"/>
      <c r="Q15" s="31"/>
      <c r="R15" s="31"/>
      <c r="S15" s="31"/>
      <c r="T15" s="31"/>
    </row>
    <row r="16" spans="1:20" x14ac:dyDescent="0.25">
      <c r="A16" s="189" t="s">
        <v>284</v>
      </c>
      <c r="B16" s="190"/>
      <c r="C16" s="190"/>
      <c r="D16" s="191"/>
      <c r="E16" s="189" t="s">
        <v>427</v>
      </c>
      <c r="F16" s="190"/>
      <c r="G16" s="190"/>
      <c r="H16" s="191"/>
      <c r="I16" s="192">
        <v>43160</v>
      </c>
      <c r="J16" s="193"/>
    </row>
    <row r="17" spans="1:20" x14ac:dyDescent="0.25">
      <c r="A17" s="186" t="s">
        <v>235</v>
      </c>
      <c r="B17" s="187"/>
      <c r="C17" s="187"/>
      <c r="D17" s="187"/>
      <c r="E17" s="187"/>
      <c r="F17" s="187"/>
      <c r="G17" s="187"/>
      <c r="H17" s="188"/>
      <c r="I17" s="185">
        <v>2016.65</v>
      </c>
      <c r="J17" s="185"/>
    </row>
    <row r="18" spans="1:20" x14ac:dyDescent="0.25">
      <c r="A18" s="62" t="s">
        <v>29</v>
      </c>
      <c r="B18" s="62"/>
      <c r="C18" s="62"/>
      <c r="D18" s="62"/>
      <c r="E18" s="62"/>
      <c r="F18" s="62"/>
      <c r="G18" s="62"/>
      <c r="H18" s="62"/>
      <c r="I18" s="62"/>
      <c r="J18" s="62"/>
    </row>
    <row r="19" spans="1:20" x14ac:dyDescent="0.25">
      <c r="A19" s="33">
        <v>1</v>
      </c>
      <c r="B19" s="65" t="s">
        <v>30</v>
      </c>
      <c r="C19" s="65"/>
      <c r="D19" s="65"/>
      <c r="E19" s="65"/>
      <c r="F19" s="65"/>
      <c r="G19" s="65"/>
      <c r="H19" s="33" t="s">
        <v>31</v>
      </c>
      <c r="I19" s="109" t="s">
        <v>32</v>
      </c>
      <c r="J19" s="109"/>
    </row>
    <row r="20" spans="1:20" x14ac:dyDescent="0.25">
      <c r="A20" s="35" t="s">
        <v>7</v>
      </c>
      <c r="B20" s="73" t="s">
        <v>33</v>
      </c>
      <c r="C20" s="74"/>
      <c r="D20" s="74"/>
      <c r="E20" s="74"/>
      <c r="F20" s="74"/>
      <c r="G20" s="74"/>
      <c r="H20" s="75"/>
      <c r="I20" s="112">
        <f>I17</f>
        <v>2016.65</v>
      </c>
      <c r="J20" s="112"/>
      <c r="K20" s="17"/>
    </row>
    <row r="21" spans="1:20" x14ac:dyDescent="0.25">
      <c r="A21" s="35" t="s">
        <v>9</v>
      </c>
      <c r="B21" s="68" t="s">
        <v>151</v>
      </c>
      <c r="C21" s="68"/>
      <c r="D21" s="68"/>
      <c r="E21" s="68"/>
      <c r="F21" s="68"/>
      <c r="G21" s="68"/>
      <c r="H21" s="4">
        <v>0</v>
      </c>
      <c r="I21" s="151">
        <f t="shared" ref="I21:I27" si="0">$I$20*H21</f>
        <v>0</v>
      </c>
      <c r="J21" s="151"/>
    </row>
    <row r="22" spans="1:20" x14ac:dyDescent="0.25">
      <c r="A22" s="35" t="s">
        <v>12</v>
      </c>
      <c r="B22" s="68" t="s">
        <v>152</v>
      </c>
      <c r="C22" s="68"/>
      <c r="D22" s="68"/>
      <c r="E22" s="68"/>
      <c r="F22" s="68"/>
      <c r="G22" s="68"/>
      <c r="H22" s="4">
        <v>0</v>
      </c>
      <c r="I22" s="151">
        <f t="shared" si="0"/>
        <v>0</v>
      </c>
      <c r="J22" s="151"/>
    </row>
    <row r="23" spans="1:20" x14ac:dyDescent="0.25">
      <c r="A23" s="35" t="s">
        <v>15</v>
      </c>
      <c r="B23" s="68" t="s">
        <v>34</v>
      </c>
      <c r="C23" s="68"/>
      <c r="D23" s="68"/>
      <c r="E23" s="68"/>
      <c r="F23" s="68"/>
      <c r="G23" s="68"/>
      <c r="H23" s="4">
        <v>0</v>
      </c>
      <c r="I23" s="151">
        <f t="shared" si="0"/>
        <v>0</v>
      </c>
      <c r="J23" s="151"/>
    </row>
    <row r="24" spans="1:20" x14ac:dyDescent="0.25">
      <c r="A24" s="35" t="s">
        <v>35</v>
      </c>
      <c r="B24" s="68" t="s">
        <v>36</v>
      </c>
      <c r="C24" s="68"/>
      <c r="D24" s="68"/>
      <c r="E24" s="68"/>
      <c r="F24" s="68"/>
      <c r="G24" s="68"/>
      <c r="H24" s="4">
        <v>0</v>
      </c>
      <c r="I24" s="151">
        <f t="shared" si="0"/>
        <v>0</v>
      </c>
      <c r="J24" s="151"/>
    </row>
    <row r="25" spans="1:20" x14ac:dyDescent="0.25">
      <c r="A25" s="35" t="s">
        <v>37</v>
      </c>
      <c r="B25" s="68" t="s">
        <v>38</v>
      </c>
      <c r="C25" s="68"/>
      <c r="D25" s="68"/>
      <c r="E25" s="68"/>
      <c r="F25" s="68"/>
      <c r="G25" s="68"/>
      <c r="H25" s="4">
        <v>0</v>
      </c>
      <c r="I25" s="151">
        <f t="shared" si="0"/>
        <v>0</v>
      </c>
      <c r="J25" s="151"/>
    </row>
    <row r="26" spans="1:20" x14ac:dyDescent="0.25">
      <c r="A26" s="35" t="s">
        <v>39</v>
      </c>
      <c r="B26" s="68" t="s">
        <v>40</v>
      </c>
      <c r="C26" s="68"/>
      <c r="D26" s="68"/>
      <c r="E26" s="68"/>
      <c r="F26" s="68"/>
      <c r="G26" s="68"/>
      <c r="H26" s="4">
        <v>0</v>
      </c>
      <c r="I26" s="151">
        <f t="shared" si="0"/>
        <v>0</v>
      </c>
      <c r="J26" s="151"/>
    </row>
    <row r="27" spans="1:20" x14ac:dyDescent="0.25">
      <c r="A27" s="35" t="s">
        <v>41</v>
      </c>
      <c r="B27" s="68" t="s">
        <v>42</v>
      </c>
      <c r="C27" s="68"/>
      <c r="D27" s="68"/>
      <c r="E27" s="68"/>
      <c r="F27" s="68"/>
      <c r="G27" s="68"/>
      <c r="H27" s="4">
        <v>0</v>
      </c>
      <c r="I27" s="151">
        <f t="shared" si="0"/>
        <v>0</v>
      </c>
      <c r="J27" s="151"/>
    </row>
    <row r="28" spans="1:20" x14ac:dyDescent="0.25">
      <c r="A28" s="104" t="s">
        <v>43</v>
      </c>
      <c r="B28" s="104"/>
      <c r="C28" s="104"/>
      <c r="D28" s="104"/>
      <c r="E28" s="104"/>
      <c r="F28" s="104"/>
      <c r="G28" s="104"/>
      <c r="H28" s="104"/>
      <c r="I28" s="110">
        <f>SUM(I20:J27)</f>
        <v>2016.65</v>
      </c>
      <c r="J28" s="110"/>
    </row>
    <row r="29" spans="1:20" x14ac:dyDescent="0.25">
      <c r="A29" s="62" t="s">
        <v>44</v>
      </c>
      <c r="B29" s="62"/>
      <c r="C29" s="62"/>
      <c r="D29" s="62"/>
      <c r="E29" s="62"/>
      <c r="F29" s="62"/>
      <c r="G29" s="62"/>
      <c r="H29" s="62"/>
      <c r="I29" s="62"/>
      <c r="J29" s="62"/>
      <c r="K29" s="152" t="s">
        <v>45</v>
      </c>
      <c r="L29" s="152"/>
      <c r="M29" s="152"/>
      <c r="N29" s="152"/>
      <c r="O29" s="152"/>
      <c r="P29" s="152"/>
      <c r="Q29" s="152"/>
      <c r="R29" s="152"/>
      <c r="S29" s="152"/>
      <c r="T29" s="152"/>
    </row>
    <row r="30" spans="1:20" x14ac:dyDescent="0.25">
      <c r="A30" s="33">
        <v>2</v>
      </c>
      <c r="B30" s="66" t="s">
        <v>46</v>
      </c>
      <c r="C30" s="67"/>
      <c r="D30" s="67"/>
      <c r="E30" s="67"/>
      <c r="F30" s="67"/>
      <c r="G30" s="67"/>
      <c r="H30" s="106"/>
      <c r="I30" s="109" t="s">
        <v>32</v>
      </c>
      <c r="J30" s="109"/>
      <c r="K30" s="152" t="s">
        <v>47</v>
      </c>
      <c r="L30" s="152"/>
      <c r="M30" s="152" t="s">
        <v>48</v>
      </c>
      <c r="N30" s="152"/>
      <c r="O30" s="152" t="s">
        <v>49</v>
      </c>
      <c r="P30" s="152"/>
      <c r="Q30" s="152" t="s">
        <v>50</v>
      </c>
      <c r="R30" s="152"/>
      <c r="S30" s="152" t="s">
        <v>51</v>
      </c>
      <c r="T30" s="152"/>
    </row>
    <row r="31" spans="1:20" x14ac:dyDescent="0.25">
      <c r="A31" s="35" t="s">
        <v>7</v>
      </c>
      <c r="B31" s="73" t="s">
        <v>52</v>
      </c>
      <c r="C31" s="74"/>
      <c r="D31" s="74"/>
      <c r="E31" s="74"/>
      <c r="F31" s="74"/>
      <c r="G31" s="74"/>
      <c r="H31" s="75"/>
      <c r="I31" s="112">
        <f>IF(S31&lt;0,0,S31)</f>
        <v>34.40100000000001</v>
      </c>
      <c r="J31" s="112"/>
      <c r="K31" s="69">
        <v>3.7</v>
      </c>
      <c r="L31" s="69"/>
      <c r="M31" s="150">
        <v>2</v>
      </c>
      <c r="N31" s="150"/>
      <c r="O31" s="150">
        <v>21</v>
      </c>
      <c r="P31" s="150"/>
      <c r="Q31" s="149">
        <f>I20*0.06</f>
        <v>120.999</v>
      </c>
      <c r="R31" s="149"/>
      <c r="S31" s="149">
        <f>(O31*M31*K31)-Q31</f>
        <v>34.40100000000001</v>
      </c>
      <c r="T31" s="149"/>
    </row>
    <row r="32" spans="1:20" x14ac:dyDescent="0.25">
      <c r="A32" s="35" t="s">
        <v>9</v>
      </c>
      <c r="B32" s="68" t="s">
        <v>53</v>
      </c>
      <c r="C32" s="68"/>
      <c r="D32" s="68"/>
      <c r="E32" s="68"/>
      <c r="F32" s="68"/>
      <c r="G32" s="68"/>
      <c r="H32" s="68"/>
      <c r="I32" s="151">
        <f>S34</f>
        <v>263.14</v>
      </c>
      <c r="J32" s="151"/>
      <c r="K32" s="152" t="s">
        <v>54</v>
      </c>
      <c r="L32" s="152"/>
      <c r="M32" s="152"/>
      <c r="N32" s="152"/>
      <c r="O32" s="152"/>
      <c r="P32" s="152"/>
      <c r="Q32" s="152"/>
      <c r="R32" s="152"/>
      <c r="S32" s="152"/>
      <c r="T32" s="152"/>
    </row>
    <row r="33" spans="1:20" x14ac:dyDescent="0.25">
      <c r="A33" s="35" t="s">
        <v>12</v>
      </c>
      <c r="B33" s="68" t="s">
        <v>55</v>
      </c>
      <c r="C33" s="68"/>
      <c r="D33" s="68"/>
      <c r="E33" s="68"/>
      <c r="F33" s="68"/>
      <c r="G33" s="68"/>
      <c r="H33" s="68"/>
      <c r="I33" s="69">
        <v>0</v>
      </c>
      <c r="J33" s="69"/>
      <c r="K33" s="152" t="s">
        <v>47</v>
      </c>
      <c r="L33" s="152"/>
      <c r="M33" s="152" t="s">
        <v>49</v>
      </c>
      <c r="N33" s="152"/>
      <c r="O33" s="152" t="s">
        <v>50</v>
      </c>
      <c r="P33" s="152"/>
      <c r="Q33" s="152" t="s">
        <v>56</v>
      </c>
      <c r="R33" s="152"/>
      <c r="S33" s="152" t="s">
        <v>57</v>
      </c>
      <c r="T33" s="152"/>
    </row>
    <row r="34" spans="1:20" x14ac:dyDescent="0.25">
      <c r="A34" s="35" t="s">
        <v>15</v>
      </c>
      <c r="B34" s="68" t="s">
        <v>58</v>
      </c>
      <c r="C34" s="68"/>
      <c r="D34" s="68"/>
      <c r="E34" s="68"/>
      <c r="F34" s="68"/>
      <c r="G34" s="68"/>
      <c r="H34" s="68"/>
      <c r="I34" s="69">
        <v>0</v>
      </c>
      <c r="J34" s="69"/>
      <c r="K34" s="69">
        <v>13.19</v>
      </c>
      <c r="L34" s="69"/>
      <c r="M34" s="150">
        <v>21</v>
      </c>
      <c r="N34" s="150"/>
      <c r="O34" s="195">
        <v>0.05</v>
      </c>
      <c r="P34" s="195"/>
      <c r="Q34" s="149">
        <f>M34*K34</f>
        <v>276.99</v>
      </c>
      <c r="R34" s="149"/>
      <c r="S34" s="149">
        <f>ROUND(Q34-(Q34*O34),2)</f>
        <v>263.14</v>
      </c>
      <c r="T34" s="149"/>
    </row>
    <row r="35" spans="1:20" x14ac:dyDescent="0.25">
      <c r="A35" s="35" t="s">
        <v>35</v>
      </c>
      <c r="B35" s="68" t="s">
        <v>59</v>
      </c>
      <c r="C35" s="68"/>
      <c r="D35" s="68"/>
      <c r="E35" s="68"/>
      <c r="F35" s="68"/>
      <c r="G35" s="68"/>
      <c r="H35" s="68"/>
      <c r="I35" s="69">
        <v>0</v>
      </c>
      <c r="J35" s="69"/>
    </row>
    <row r="36" spans="1:20" x14ac:dyDescent="0.25">
      <c r="A36" s="35" t="s">
        <v>37</v>
      </c>
      <c r="B36" s="68" t="s">
        <v>42</v>
      </c>
      <c r="C36" s="68"/>
      <c r="D36" s="68"/>
      <c r="E36" s="68"/>
      <c r="F36" s="68"/>
      <c r="G36" s="68"/>
      <c r="H36" s="68"/>
      <c r="I36" s="69">
        <v>0</v>
      </c>
      <c r="J36" s="69"/>
    </row>
    <row r="37" spans="1:20" x14ac:dyDescent="0.25">
      <c r="A37" s="104" t="s">
        <v>60</v>
      </c>
      <c r="B37" s="104"/>
      <c r="C37" s="104"/>
      <c r="D37" s="104"/>
      <c r="E37" s="104"/>
      <c r="F37" s="104"/>
      <c r="G37" s="104"/>
      <c r="H37" s="104"/>
      <c r="I37" s="110">
        <f>SUM(I31:J36)</f>
        <v>297.541</v>
      </c>
      <c r="J37" s="110"/>
    </row>
    <row r="38" spans="1:20" x14ac:dyDescent="0.25">
      <c r="A38" s="62" t="s">
        <v>61</v>
      </c>
      <c r="B38" s="62"/>
      <c r="C38" s="62"/>
      <c r="D38" s="62"/>
      <c r="E38" s="62"/>
      <c r="F38" s="62"/>
      <c r="G38" s="62"/>
      <c r="H38" s="62"/>
      <c r="I38" s="62"/>
      <c r="J38" s="62"/>
    </row>
    <row r="39" spans="1:20" x14ac:dyDescent="0.25">
      <c r="A39" s="33">
        <v>3</v>
      </c>
      <c r="B39" s="65" t="s">
        <v>62</v>
      </c>
      <c r="C39" s="65"/>
      <c r="D39" s="65"/>
      <c r="E39" s="65"/>
      <c r="F39" s="65"/>
      <c r="G39" s="65"/>
      <c r="H39" s="65"/>
      <c r="I39" s="109" t="s">
        <v>32</v>
      </c>
      <c r="J39" s="109"/>
    </row>
    <row r="40" spans="1:20" x14ac:dyDescent="0.25">
      <c r="A40" s="35" t="s">
        <v>7</v>
      </c>
      <c r="B40" s="68" t="s">
        <v>63</v>
      </c>
      <c r="C40" s="68"/>
      <c r="D40" s="68"/>
      <c r="E40" s="68"/>
      <c r="F40" s="68"/>
      <c r="G40" s="68"/>
      <c r="H40" s="68"/>
      <c r="I40" s="69">
        <f>'Memória de Cálculo'!J20</f>
        <v>42.646666666666668</v>
      </c>
      <c r="J40" s="69"/>
    </row>
    <row r="41" spans="1:20" x14ac:dyDescent="0.25">
      <c r="A41" s="35" t="s">
        <v>9</v>
      </c>
      <c r="B41" s="68" t="s">
        <v>425</v>
      </c>
      <c r="C41" s="68"/>
      <c r="D41" s="68"/>
      <c r="E41" s="68"/>
      <c r="F41" s="68"/>
      <c r="G41" s="68"/>
      <c r="H41" s="68"/>
      <c r="I41" s="69">
        <f>'Memória de Cálculo'!J129</f>
        <v>63.206153846153825</v>
      </c>
      <c r="J41" s="69"/>
    </row>
    <row r="42" spans="1:20" x14ac:dyDescent="0.25">
      <c r="A42" s="35" t="s">
        <v>12</v>
      </c>
      <c r="B42" s="68" t="s">
        <v>66</v>
      </c>
      <c r="C42" s="68"/>
      <c r="D42" s="68"/>
      <c r="E42" s="68"/>
      <c r="F42" s="68"/>
      <c r="G42" s="68"/>
      <c r="H42" s="68"/>
      <c r="I42" s="69">
        <v>0</v>
      </c>
      <c r="J42" s="69"/>
    </row>
    <row r="43" spans="1:20" x14ac:dyDescent="0.25">
      <c r="A43" s="35"/>
      <c r="B43" s="68"/>
      <c r="C43" s="68"/>
      <c r="D43" s="68"/>
      <c r="E43" s="68"/>
      <c r="F43" s="68"/>
      <c r="G43" s="68"/>
      <c r="H43" s="68"/>
      <c r="I43" s="69">
        <v>0</v>
      </c>
      <c r="J43" s="69"/>
    </row>
    <row r="44" spans="1:20" x14ac:dyDescent="0.25">
      <c r="A44" s="104" t="s">
        <v>67</v>
      </c>
      <c r="B44" s="104"/>
      <c r="C44" s="104"/>
      <c r="D44" s="104"/>
      <c r="E44" s="104"/>
      <c r="F44" s="104"/>
      <c r="G44" s="104"/>
      <c r="H44" s="104"/>
      <c r="I44" s="110">
        <f>SUM(I40:J43)</f>
        <v>105.8528205128205</v>
      </c>
      <c r="J44" s="110"/>
    </row>
    <row r="52" spans="1:20" s="1" customFormat="1" x14ac:dyDescent="0.25">
      <c r="A52" s="62" t="s">
        <v>68</v>
      </c>
      <c r="B52" s="62"/>
      <c r="C52" s="62"/>
      <c r="D52" s="62"/>
      <c r="E52" s="62"/>
      <c r="F52" s="62"/>
      <c r="G52" s="62"/>
      <c r="H52" s="62"/>
      <c r="I52" s="62"/>
      <c r="J52" s="62"/>
    </row>
    <row r="53" spans="1:20" s="1" customFormat="1" x14ac:dyDescent="0.25">
      <c r="A53" s="62" t="s">
        <v>69</v>
      </c>
      <c r="B53" s="62"/>
      <c r="C53" s="62"/>
      <c r="D53" s="62"/>
      <c r="E53" s="62"/>
      <c r="F53" s="62"/>
      <c r="G53" s="62"/>
      <c r="H53" s="62"/>
      <c r="I53" s="62"/>
      <c r="J53" s="62"/>
      <c r="K53" s="145" t="s">
        <v>170</v>
      </c>
      <c r="L53" s="146"/>
      <c r="M53" s="146"/>
      <c r="N53" s="146"/>
      <c r="O53" s="146"/>
      <c r="P53" s="146"/>
      <c r="Q53" s="146"/>
      <c r="R53" s="146"/>
      <c r="S53" s="146"/>
      <c r="T53" s="146"/>
    </row>
    <row r="54" spans="1:20" s="1" customFormat="1" x14ac:dyDescent="0.25">
      <c r="A54" s="33" t="s">
        <v>70</v>
      </c>
      <c r="B54" s="65" t="s">
        <v>71</v>
      </c>
      <c r="C54" s="65"/>
      <c r="D54" s="65"/>
      <c r="E54" s="65"/>
      <c r="F54" s="65"/>
      <c r="G54" s="65"/>
      <c r="H54" s="33" t="s">
        <v>31</v>
      </c>
      <c r="I54" s="109" t="s">
        <v>32</v>
      </c>
      <c r="J54" s="109"/>
    </row>
    <row r="55" spans="1:20" s="1" customFormat="1" x14ac:dyDescent="0.25">
      <c r="A55" s="35" t="s">
        <v>7</v>
      </c>
      <c r="B55" s="68" t="s">
        <v>72</v>
      </c>
      <c r="C55" s="68"/>
      <c r="D55" s="68"/>
      <c r="E55" s="68"/>
      <c r="F55" s="68"/>
      <c r="G55" s="68"/>
      <c r="H55" s="5">
        <v>0.2</v>
      </c>
      <c r="I55" s="112">
        <f>H55*$I$28</f>
        <v>403.33000000000004</v>
      </c>
      <c r="J55" s="112"/>
      <c r="K55" s="147" t="s">
        <v>169</v>
      </c>
      <c r="L55" s="148"/>
      <c r="M55" s="148"/>
      <c r="N55" s="148"/>
      <c r="O55" s="148"/>
      <c r="P55" s="148"/>
      <c r="Q55" s="148"/>
      <c r="R55" s="148"/>
      <c r="S55" s="148"/>
      <c r="T55" s="148"/>
    </row>
    <row r="56" spans="1:20" s="1" customFormat="1" x14ac:dyDescent="0.25">
      <c r="A56" s="35" t="s">
        <v>9</v>
      </c>
      <c r="B56" s="68" t="s">
        <v>73</v>
      </c>
      <c r="C56" s="68"/>
      <c r="D56" s="68"/>
      <c r="E56" s="68"/>
      <c r="F56" s="68"/>
      <c r="G56" s="68"/>
      <c r="H56" s="5">
        <v>1.4999999999999999E-2</v>
      </c>
      <c r="I56" s="112">
        <f t="shared" ref="I56:I62" si="1">H56*$I$28</f>
        <v>30.249749999999999</v>
      </c>
      <c r="J56" s="112"/>
      <c r="K56" s="136" t="s">
        <v>172</v>
      </c>
      <c r="L56" s="137"/>
      <c r="M56" s="137"/>
      <c r="N56" s="137"/>
      <c r="O56" s="137"/>
      <c r="P56" s="137"/>
      <c r="Q56" s="137"/>
      <c r="R56" s="137"/>
      <c r="S56" s="137"/>
      <c r="T56" s="137"/>
    </row>
    <row r="57" spans="1:20" s="1" customFormat="1" x14ac:dyDescent="0.25">
      <c r="A57" s="35" t="s">
        <v>12</v>
      </c>
      <c r="B57" s="68" t="s">
        <v>74</v>
      </c>
      <c r="C57" s="68"/>
      <c r="D57" s="68"/>
      <c r="E57" s="68"/>
      <c r="F57" s="68"/>
      <c r="G57" s="68"/>
      <c r="H57" s="5">
        <v>0.01</v>
      </c>
      <c r="I57" s="112">
        <f t="shared" si="1"/>
        <v>20.166500000000003</v>
      </c>
      <c r="J57" s="112"/>
      <c r="K57" s="136" t="s">
        <v>173</v>
      </c>
      <c r="L57" s="137"/>
      <c r="M57" s="137"/>
      <c r="N57" s="137"/>
      <c r="O57" s="137"/>
      <c r="P57" s="137"/>
      <c r="Q57" s="137"/>
      <c r="R57" s="137"/>
      <c r="S57" s="137"/>
      <c r="T57" s="137"/>
    </row>
    <row r="58" spans="1:20" s="1" customFormat="1" x14ac:dyDescent="0.25">
      <c r="A58" s="35" t="s">
        <v>15</v>
      </c>
      <c r="B58" s="68" t="s">
        <v>75</v>
      </c>
      <c r="C58" s="68"/>
      <c r="D58" s="68"/>
      <c r="E58" s="68"/>
      <c r="F58" s="68"/>
      <c r="G58" s="68"/>
      <c r="H58" s="5">
        <v>2E-3</v>
      </c>
      <c r="I58" s="112">
        <f t="shared" si="1"/>
        <v>4.0333000000000006</v>
      </c>
      <c r="J58" s="112"/>
      <c r="K58" s="136" t="s">
        <v>174</v>
      </c>
      <c r="L58" s="137"/>
      <c r="M58" s="137"/>
      <c r="N58" s="137"/>
      <c r="O58" s="137"/>
      <c r="P58" s="137"/>
      <c r="Q58" s="137"/>
      <c r="R58" s="137"/>
      <c r="S58" s="137"/>
      <c r="T58" s="137"/>
    </row>
    <row r="59" spans="1:20" s="1" customFormat="1" x14ac:dyDescent="0.25">
      <c r="A59" s="35" t="s">
        <v>35</v>
      </c>
      <c r="B59" s="68" t="s">
        <v>76</v>
      </c>
      <c r="C59" s="68"/>
      <c r="D59" s="68"/>
      <c r="E59" s="68"/>
      <c r="F59" s="68"/>
      <c r="G59" s="68"/>
      <c r="H59" s="5">
        <v>2.5000000000000001E-2</v>
      </c>
      <c r="I59" s="112">
        <f t="shared" si="1"/>
        <v>50.416250000000005</v>
      </c>
      <c r="J59" s="112"/>
      <c r="K59" s="136" t="s">
        <v>175</v>
      </c>
      <c r="L59" s="137"/>
      <c r="M59" s="137"/>
      <c r="N59" s="137"/>
      <c r="O59" s="137"/>
      <c r="P59" s="137"/>
      <c r="Q59" s="137"/>
      <c r="R59" s="137"/>
      <c r="S59" s="137"/>
      <c r="T59" s="137"/>
    </row>
    <row r="60" spans="1:20" s="1" customFormat="1" x14ac:dyDescent="0.25">
      <c r="A60" s="35" t="s">
        <v>37</v>
      </c>
      <c r="B60" s="68" t="s">
        <v>77</v>
      </c>
      <c r="C60" s="68"/>
      <c r="D60" s="68"/>
      <c r="E60" s="68"/>
      <c r="F60" s="68"/>
      <c r="G60" s="68"/>
      <c r="H60" s="5">
        <v>0.08</v>
      </c>
      <c r="I60" s="112">
        <f t="shared" si="1"/>
        <v>161.33200000000002</v>
      </c>
      <c r="J60" s="112"/>
      <c r="K60" s="136" t="s">
        <v>171</v>
      </c>
      <c r="L60" s="137"/>
      <c r="M60" s="137"/>
      <c r="N60" s="137"/>
      <c r="O60" s="137"/>
      <c r="P60" s="137"/>
      <c r="Q60" s="137"/>
      <c r="R60" s="137"/>
      <c r="S60" s="137"/>
      <c r="T60" s="137"/>
    </row>
    <row r="61" spans="1:20" s="1" customFormat="1" ht="17.25" x14ac:dyDescent="0.25">
      <c r="A61" s="35" t="s">
        <v>39</v>
      </c>
      <c r="B61" s="68" t="s">
        <v>178</v>
      </c>
      <c r="C61" s="68"/>
      <c r="D61" s="68"/>
      <c r="E61" s="68"/>
      <c r="F61" s="68"/>
      <c r="G61" s="68"/>
      <c r="H61" s="5">
        <v>0.03</v>
      </c>
      <c r="I61" s="112">
        <f t="shared" si="1"/>
        <v>60.499499999999998</v>
      </c>
      <c r="J61" s="112"/>
      <c r="K61" s="136" t="s">
        <v>177</v>
      </c>
      <c r="L61" s="137"/>
      <c r="M61" s="137"/>
      <c r="N61" s="137"/>
      <c r="O61" s="137"/>
      <c r="P61" s="137"/>
      <c r="Q61" s="137"/>
      <c r="R61" s="137"/>
      <c r="S61" s="137"/>
      <c r="T61" s="137"/>
    </row>
    <row r="62" spans="1:20" s="1" customFormat="1" x14ac:dyDescent="0.25">
      <c r="A62" s="35" t="s">
        <v>41</v>
      </c>
      <c r="B62" s="68" t="s">
        <v>78</v>
      </c>
      <c r="C62" s="68"/>
      <c r="D62" s="68"/>
      <c r="E62" s="68"/>
      <c r="F62" s="68"/>
      <c r="G62" s="68"/>
      <c r="H62" s="5">
        <v>6.0000000000000001E-3</v>
      </c>
      <c r="I62" s="112">
        <f t="shared" si="1"/>
        <v>12.099900000000002</v>
      </c>
      <c r="J62" s="112"/>
      <c r="K62" s="136" t="s">
        <v>176</v>
      </c>
      <c r="L62" s="137"/>
      <c r="M62" s="137"/>
      <c r="N62" s="137"/>
      <c r="O62" s="137"/>
      <c r="P62" s="137"/>
      <c r="Q62" s="137"/>
      <c r="R62" s="137"/>
      <c r="S62" s="137"/>
      <c r="T62" s="137"/>
    </row>
    <row r="63" spans="1:20" s="1" customFormat="1" x14ac:dyDescent="0.25">
      <c r="A63" s="104" t="s">
        <v>79</v>
      </c>
      <c r="B63" s="104"/>
      <c r="C63" s="104"/>
      <c r="D63" s="104"/>
      <c r="E63" s="104"/>
      <c r="F63" s="104"/>
      <c r="G63" s="104"/>
      <c r="H63" s="6">
        <f>SUM(H55:H62)</f>
        <v>0.3680000000000001</v>
      </c>
      <c r="I63" s="143">
        <f>SUM(I55:J62)</f>
        <v>742.12720000000013</v>
      </c>
      <c r="J63" s="144"/>
      <c r="K63" s="22"/>
      <c r="L63" s="22"/>
      <c r="M63" s="22"/>
      <c r="N63" s="22"/>
      <c r="O63" s="22"/>
      <c r="P63" s="22"/>
    </row>
    <row r="64" spans="1:20" s="24" customFormat="1" ht="26.25" customHeight="1" x14ac:dyDescent="0.25">
      <c r="A64" s="121" t="s">
        <v>179</v>
      </c>
      <c r="B64" s="122"/>
      <c r="C64" s="122"/>
      <c r="D64" s="122"/>
      <c r="E64" s="122"/>
      <c r="F64" s="122"/>
      <c r="G64" s="122"/>
      <c r="H64" s="122"/>
      <c r="I64" s="122"/>
      <c r="J64" s="122"/>
      <c r="K64" s="23"/>
      <c r="L64" s="23"/>
      <c r="M64" s="23"/>
      <c r="N64" s="23"/>
      <c r="O64" s="23"/>
      <c r="P64" s="23"/>
    </row>
    <row r="65" spans="1:20" s="1" customFormat="1" x14ac:dyDescent="0.25">
      <c r="A65" s="62" t="s">
        <v>189</v>
      </c>
      <c r="B65" s="62"/>
      <c r="C65" s="62"/>
      <c r="D65" s="62"/>
      <c r="E65" s="62"/>
      <c r="F65" s="62"/>
      <c r="G65" s="62"/>
      <c r="H65" s="62"/>
      <c r="I65" s="62"/>
      <c r="J65" s="62"/>
    </row>
    <row r="66" spans="1:20" s="1" customFormat="1" x14ac:dyDescent="0.25">
      <c r="A66" s="34" t="s">
        <v>80</v>
      </c>
      <c r="B66" s="138" t="s">
        <v>140</v>
      </c>
      <c r="C66" s="139"/>
      <c r="D66" s="139"/>
      <c r="E66" s="139"/>
      <c r="F66" s="139"/>
      <c r="G66" s="140"/>
      <c r="H66" s="34" t="s">
        <v>31</v>
      </c>
      <c r="I66" s="123" t="s">
        <v>32</v>
      </c>
      <c r="J66" s="123"/>
    </row>
    <row r="67" spans="1:20" x14ac:dyDescent="0.25">
      <c r="A67" s="12" t="s">
        <v>7</v>
      </c>
      <c r="B67" s="76" t="s">
        <v>81</v>
      </c>
      <c r="C67" s="77"/>
      <c r="D67" s="77"/>
      <c r="E67" s="77"/>
      <c r="F67" s="77"/>
      <c r="G67" s="78"/>
      <c r="H67" s="26">
        <v>8.3299999999999999E-2</v>
      </c>
      <c r="I67" s="114">
        <f>ROUND(I28*H67,2)</f>
        <v>167.99</v>
      </c>
      <c r="J67" s="114"/>
      <c r="K67" s="141" t="s">
        <v>180</v>
      </c>
      <c r="L67" s="142"/>
      <c r="M67" s="142"/>
    </row>
    <row r="68" spans="1:20" x14ac:dyDescent="0.25">
      <c r="A68" s="12" t="s">
        <v>9</v>
      </c>
      <c r="B68" s="76" t="s">
        <v>141</v>
      </c>
      <c r="C68" s="77"/>
      <c r="D68" s="77"/>
      <c r="E68" s="77"/>
      <c r="F68" s="77"/>
      <c r="G68" s="78"/>
      <c r="H68" s="26">
        <v>2.7799999999999998E-2</v>
      </c>
      <c r="I68" s="132">
        <f>ROUND(I28*H68,2)</f>
        <v>56.06</v>
      </c>
      <c r="J68" s="133"/>
      <c r="K68" s="134" t="s">
        <v>181</v>
      </c>
      <c r="L68" s="135"/>
      <c r="M68" s="135"/>
    </row>
    <row r="69" spans="1:20" x14ac:dyDescent="0.25">
      <c r="A69" s="12"/>
      <c r="B69" s="120" t="s">
        <v>82</v>
      </c>
      <c r="C69" s="120"/>
      <c r="D69" s="120"/>
      <c r="E69" s="120"/>
      <c r="F69" s="120"/>
      <c r="G69" s="120"/>
      <c r="H69" s="120"/>
      <c r="I69" s="118">
        <f>SUM(I67:J68)</f>
        <v>224.05</v>
      </c>
      <c r="J69" s="118"/>
      <c r="K69" s="136"/>
      <c r="L69" s="137"/>
    </row>
    <row r="70" spans="1:20" ht="15" customHeight="1" x14ac:dyDescent="0.25">
      <c r="A70" s="13" t="s">
        <v>12</v>
      </c>
      <c r="B70" s="128" t="s">
        <v>142</v>
      </c>
      <c r="C70" s="129"/>
      <c r="D70" s="129"/>
      <c r="E70" s="129"/>
      <c r="F70" s="129"/>
      <c r="G70" s="130"/>
      <c r="H70" s="25">
        <f>ROUND((H67+H68)*H63,4)</f>
        <v>4.0899999999999999E-2</v>
      </c>
      <c r="I70" s="131">
        <f>I69*H70</f>
        <v>9.1636450000000007</v>
      </c>
      <c r="J70" s="131"/>
      <c r="K70" s="7"/>
    </row>
    <row r="71" spans="1:20" x14ac:dyDescent="0.25">
      <c r="A71" s="120" t="s">
        <v>83</v>
      </c>
      <c r="B71" s="120"/>
      <c r="C71" s="120"/>
      <c r="D71" s="120"/>
      <c r="E71" s="120"/>
      <c r="F71" s="120"/>
      <c r="G71" s="120"/>
      <c r="H71" s="120"/>
      <c r="I71" s="118">
        <f>I69+I70</f>
        <v>233.21364500000001</v>
      </c>
      <c r="J71" s="118"/>
    </row>
    <row r="72" spans="1:20" x14ac:dyDescent="0.25">
      <c r="A72" s="62" t="s">
        <v>143</v>
      </c>
      <c r="B72" s="62"/>
      <c r="C72" s="62"/>
      <c r="D72" s="62"/>
      <c r="E72" s="62"/>
      <c r="F72" s="62"/>
      <c r="G72" s="62"/>
      <c r="H72" s="62"/>
      <c r="I72" s="62"/>
      <c r="J72" s="62"/>
      <c r="K72" s="127" t="s">
        <v>190</v>
      </c>
      <c r="L72" s="127"/>
      <c r="M72" s="127"/>
      <c r="N72" s="127"/>
      <c r="O72" s="127"/>
      <c r="P72" s="127" t="s">
        <v>191</v>
      </c>
      <c r="Q72" s="127"/>
      <c r="R72" s="127"/>
      <c r="S72" s="127"/>
      <c r="T72" s="127"/>
    </row>
    <row r="73" spans="1:20" x14ac:dyDescent="0.25">
      <c r="A73" s="34" t="s">
        <v>84</v>
      </c>
      <c r="B73" s="63" t="s">
        <v>85</v>
      </c>
      <c r="C73" s="63"/>
      <c r="D73" s="63"/>
      <c r="E73" s="63"/>
      <c r="F73" s="63"/>
      <c r="G73" s="63"/>
      <c r="H73" s="34" t="s">
        <v>31</v>
      </c>
      <c r="I73" s="123" t="s">
        <v>32</v>
      </c>
      <c r="J73" s="123"/>
    </row>
    <row r="74" spans="1:20" x14ac:dyDescent="0.25">
      <c r="A74" s="12" t="s">
        <v>7</v>
      </c>
      <c r="B74" s="79" t="s">
        <v>85</v>
      </c>
      <c r="C74" s="79"/>
      <c r="D74" s="79"/>
      <c r="E74" s="79"/>
      <c r="F74" s="79"/>
      <c r="G74" s="79"/>
      <c r="H74" s="27">
        <v>2.9999999999999997E-4</v>
      </c>
      <c r="I74" s="114">
        <f>I28*H74</f>
        <v>0.60499499999999995</v>
      </c>
      <c r="J74" s="114"/>
      <c r="K74" s="119" t="s">
        <v>192</v>
      </c>
      <c r="L74" s="119"/>
      <c r="M74" s="119"/>
      <c r="N74" s="119"/>
      <c r="O74" s="119"/>
      <c r="P74" s="119" t="s">
        <v>193</v>
      </c>
      <c r="Q74" s="119"/>
      <c r="R74" s="119"/>
      <c r="S74" s="119"/>
      <c r="T74" s="119"/>
    </row>
    <row r="75" spans="1:20" x14ac:dyDescent="0.25">
      <c r="A75" s="12" t="s">
        <v>9</v>
      </c>
      <c r="B75" s="76" t="s">
        <v>144</v>
      </c>
      <c r="C75" s="77"/>
      <c r="D75" s="77"/>
      <c r="E75" s="77"/>
      <c r="F75" s="77"/>
      <c r="G75" s="77"/>
      <c r="H75" s="14">
        <f>H63*H74</f>
        <v>1.1040000000000003E-4</v>
      </c>
      <c r="I75" s="114">
        <f>I28*H75</f>
        <v>0.22263816000000006</v>
      </c>
      <c r="J75" s="114"/>
    </row>
    <row r="76" spans="1:20" x14ac:dyDescent="0.25">
      <c r="A76" s="120" t="s">
        <v>86</v>
      </c>
      <c r="B76" s="120"/>
      <c r="C76" s="120"/>
      <c r="D76" s="120"/>
      <c r="E76" s="120"/>
      <c r="F76" s="120"/>
      <c r="G76" s="120"/>
      <c r="H76" s="120"/>
      <c r="I76" s="118">
        <f>SUM(I74:J75)</f>
        <v>0.82763315999999998</v>
      </c>
      <c r="J76" s="118"/>
    </row>
    <row r="77" spans="1:20" x14ac:dyDescent="0.25">
      <c r="A77" s="62" t="s">
        <v>87</v>
      </c>
      <c r="B77" s="62"/>
      <c r="C77" s="62"/>
      <c r="D77" s="62"/>
      <c r="E77" s="62"/>
      <c r="F77" s="62"/>
      <c r="G77" s="62"/>
      <c r="H77" s="62"/>
      <c r="I77" s="62"/>
      <c r="J77" s="62"/>
      <c r="M77" s="8"/>
    </row>
    <row r="78" spans="1:20" x14ac:dyDescent="0.25">
      <c r="A78" s="34" t="s">
        <v>88</v>
      </c>
      <c r="B78" s="63" t="s">
        <v>89</v>
      </c>
      <c r="C78" s="63"/>
      <c r="D78" s="63"/>
      <c r="E78" s="63"/>
      <c r="F78" s="63"/>
      <c r="G78" s="63"/>
      <c r="H78" s="34" t="s">
        <v>31</v>
      </c>
      <c r="I78" s="123" t="s">
        <v>32</v>
      </c>
      <c r="J78" s="123"/>
    </row>
    <row r="79" spans="1:20" x14ac:dyDescent="0.25">
      <c r="A79" s="12" t="s">
        <v>7</v>
      </c>
      <c r="B79" s="79" t="s">
        <v>90</v>
      </c>
      <c r="C79" s="79"/>
      <c r="D79" s="79"/>
      <c r="E79" s="79"/>
      <c r="F79" s="79"/>
      <c r="G79" s="79"/>
      <c r="H79" s="28">
        <v>4.5999999999999999E-3</v>
      </c>
      <c r="I79" s="114">
        <f t="shared" ref="I79:I84" si="2">$I$28*H79</f>
        <v>9.2765900000000006</v>
      </c>
      <c r="J79" s="124"/>
      <c r="K79" s="119" t="s">
        <v>194</v>
      </c>
      <c r="L79" s="119"/>
      <c r="M79" s="119"/>
      <c r="N79" s="119"/>
      <c r="O79" s="119"/>
      <c r="P79" s="119" t="s">
        <v>195</v>
      </c>
      <c r="Q79" s="119"/>
      <c r="R79" s="119"/>
      <c r="S79" s="119"/>
      <c r="T79" s="119"/>
    </row>
    <row r="80" spans="1:20" x14ac:dyDescent="0.25">
      <c r="A80" s="12" t="s">
        <v>9</v>
      </c>
      <c r="B80" s="79" t="s">
        <v>91</v>
      </c>
      <c r="C80" s="79"/>
      <c r="D80" s="79"/>
      <c r="E80" s="79"/>
      <c r="F80" s="79"/>
      <c r="G80" s="79"/>
      <c r="H80" s="30">
        <f>H79*H60</f>
        <v>3.68E-4</v>
      </c>
      <c r="I80" s="114">
        <f t="shared" si="2"/>
        <v>0.74212719999999999</v>
      </c>
      <c r="J80" s="124"/>
      <c r="K80" s="119"/>
      <c r="L80" s="119"/>
      <c r="M80" s="119"/>
      <c r="N80" s="119"/>
      <c r="O80" s="119"/>
      <c r="P80" s="119" t="s">
        <v>196</v>
      </c>
      <c r="Q80" s="119"/>
      <c r="R80" s="119"/>
      <c r="S80" s="119"/>
      <c r="T80" s="119"/>
    </row>
    <row r="81" spans="1:20" x14ac:dyDescent="0.25">
      <c r="A81" s="12" t="s">
        <v>12</v>
      </c>
      <c r="B81" s="79" t="s">
        <v>92</v>
      </c>
      <c r="C81" s="79"/>
      <c r="D81" s="79"/>
      <c r="E81" s="79"/>
      <c r="F81" s="79"/>
      <c r="G81" s="79"/>
      <c r="H81" s="28">
        <v>2.1499999999999998E-2</v>
      </c>
      <c r="I81" s="114">
        <f t="shared" si="2"/>
        <v>43.357974999999996</v>
      </c>
      <c r="J81" s="124"/>
      <c r="K81" s="119"/>
      <c r="L81" s="119"/>
      <c r="M81" s="119"/>
      <c r="N81" s="119"/>
      <c r="O81" s="119"/>
      <c r="P81" s="119" t="s">
        <v>197</v>
      </c>
      <c r="Q81" s="119"/>
      <c r="R81" s="119"/>
      <c r="S81" s="119"/>
      <c r="T81" s="119"/>
    </row>
    <row r="82" spans="1:20" ht="17.25" x14ac:dyDescent="0.25">
      <c r="A82" s="12" t="s">
        <v>15</v>
      </c>
      <c r="B82" s="79" t="s">
        <v>205</v>
      </c>
      <c r="C82" s="79"/>
      <c r="D82" s="79"/>
      <c r="E82" s="79"/>
      <c r="F82" s="79"/>
      <c r="G82" s="79"/>
      <c r="H82" s="28">
        <v>1.9400000000000001E-2</v>
      </c>
      <c r="I82" s="114">
        <f t="shared" si="2"/>
        <v>39.123010000000001</v>
      </c>
      <c r="J82" s="124"/>
      <c r="K82" s="126" t="s">
        <v>198</v>
      </c>
      <c r="L82" s="126"/>
      <c r="M82" s="126"/>
      <c r="N82" s="126"/>
      <c r="O82" s="126"/>
      <c r="P82" s="126" t="s">
        <v>199</v>
      </c>
      <c r="Q82" s="126"/>
      <c r="R82" s="126"/>
      <c r="S82" s="126"/>
      <c r="T82" s="126"/>
    </row>
    <row r="83" spans="1:20" x14ac:dyDescent="0.25">
      <c r="A83" s="12" t="s">
        <v>35</v>
      </c>
      <c r="B83" s="76" t="s">
        <v>145</v>
      </c>
      <c r="C83" s="77"/>
      <c r="D83" s="77"/>
      <c r="E83" s="77"/>
      <c r="F83" s="77"/>
      <c r="G83" s="78"/>
      <c r="H83" s="14">
        <f>H63*H82</f>
        <v>7.1392000000000027E-3</v>
      </c>
      <c r="I83" s="114">
        <f t="shared" si="2"/>
        <v>14.397267680000006</v>
      </c>
      <c r="J83" s="124"/>
      <c r="K83" s="125"/>
      <c r="L83" s="125"/>
      <c r="M83" s="125"/>
      <c r="N83" s="125"/>
      <c r="O83" s="125"/>
      <c r="P83" s="125"/>
      <c r="Q83" s="125"/>
      <c r="R83" s="125"/>
      <c r="S83" s="125"/>
      <c r="T83" s="125"/>
    </row>
    <row r="84" spans="1:20" x14ac:dyDescent="0.25">
      <c r="A84" s="12" t="s">
        <v>37</v>
      </c>
      <c r="B84" s="79" t="s">
        <v>94</v>
      </c>
      <c r="C84" s="79"/>
      <c r="D84" s="79"/>
      <c r="E84" s="79"/>
      <c r="F84" s="79"/>
      <c r="G84" s="79"/>
      <c r="H84" s="28">
        <v>2.1499999999999998E-2</v>
      </c>
      <c r="I84" s="114">
        <f t="shared" si="2"/>
        <v>43.357974999999996</v>
      </c>
      <c r="J84" s="124"/>
      <c r="K84" s="119"/>
      <c r="L84" s="119"/>
      <c r="M84" s="119"/>
      <c r="N84" s="119"/>
      <c r="O84" s="119"/>
      <c r="P84" s="119" t="s">
        <v>197</v>
      </c>
      <c r="Q84" s="119"/>
      <c r="R84" s="119"/>
      <c r="S84" s="119"/>
      <c r="T84" s="119"/>
    </row>
    <row r="85" spans="1:20" x14ac:dyDescent="0.25">
      <c r="A85" s="120" t="s">
        <v>95</v>
      </c>
      <c r="B85" s="120"/>
      <c r="C85" s="120"/>
      <c r="D85" s="120"/>
      <c r="E85" s="120"/>
      <c r="F85" s="120"/>
      <c r="G85" s="120"/>
      <c r="H85" s="120"/>
      <c r="I85" s="118">
        <f>SUM(I79:J84)</f>
        <v>150.25494487999998</v>
      </c>
      <c r="J85" s="118"/>
    </row>
    <row r="86" spans="1:20" x14ac:dyDescent="0.25">
      <c r="A86" s="121" t="s">
        <v>206</v>
      </c>
      <c r="B86" s="122"/>
      <c r="C86" s="122"/>
      <c r="D86" s="122"/>
      <c r="E86" s="122"/>
      <c r="F86" s="122"/>
      <c r="G86" s="122"/>
      <c r="H86" s="122"/>
      <c r="I86" s="122"/>
      <c r="J86" s="122"/>
    </row>
    <row r="87" spans="1:20" x14ac:dyDescent="0.25">
      <c r="A87" s="62" t="s">
        <v>96</v>
      </c>
      <c r="B87" s="62"/>
      <c r="C87" s="62"/>
      <c r="D87" s="62"/>
      <c r="E87" s="62"/>
      <c r="F87" s="62"/>
      <c r="G87" s="62"/>
      <c r="H87" s="62"/>
      <c r="I87" s="62"/>
      <c r="J87" s="62"/>
    </row>
    <row r="88" spans="1:20" x14ac:dyDescent="0.25">
      <c r="A88" s="34" t="s">
        <v>97</v>
      </c>
      <c r="B88" s="63" t="s">
        <v>98</v>
      </c>
      <c r="C88" s="63"/>
      <c r="D88" s="63"/>
      <c r="E88" s="63"/>
      <c r="F88" s="63"/>
      <c r="G88" s="63"/>
      <c r="H88" s="63"/>
      <c r="I88" s="123" t="s">
        <v>32</v>
      </c>
      <c r="J88" s="123"/>
    </row>
    <row r="89" spans="1:20" x14ac:dyDescent="0.25">
      <c r="A89" s="12" t="s">
        <v>7</v>
      </c>
      <c r="B89" s="76" t="s">
        <v>99</v>
      </c>
      <c r="C89" s="77"/>
      <c r="D89" s="77"/>
      <c r="E89" s="77"/>
      <c r="F89" s="77"/>
      <c r="G89" s="78"/>
      <c r="H89" s="27">
        <v>8.3299999999999999E-2</v>
      </c>
      <c r="I89" s="114">
        <f>$I$28*H89</f>
        <v>167.98694499999999</v>
      </c>
      <c r="J89" s="114"/>
    </row>
    <row r="90" spans="1:20" x14ac:dyDescent="0.25">
      <c r="A90" s="12" t="s">
        <v>9</v>
      </c>
      <c r="B90" s="79" t="s">
        <v>146</v>
      </c>
      <c r="C90" s="79"/>
      <c r="D90" s="79"/>
      <c r="E90" s="79"/>
      <c r="F90" s="79"/>
      <c r="G90" s="79"/>
      <c r="H90" s="27">
        <v>1.66E-2</v>
      </c>
      <c r="I90" s="114">
        <f t="shared" ref="I90:I93" si="3">$I$28*H90</f>
        <v>33.476390000000002</v>
      </c>
      <c r="J90" s="114"/>
      <c r="K90" s="119" t="s">
        <v>202</v>
      </c>
      <c r="L90" s="119"/>
      <c r="M90" s="119"/>
      <c r="N90" s="119"/>
      <c r="O90" s="119"/>
      <c r="P90" s="119" t="s">
        <v>201</v>
      </c>
      <c r="Q90" s="119"/>
      <c r="R90" s="119"/>
      <c r="S90" s="119"/>
      <c r="T90" s="119"/>
    </row>
    <row r="91" spans="1:20" x14ac:dyDescent="0.25">
      <c r="A91" s="12" t="s">
        <v>12</v>
      </c>
      <c r="B91" s="79" t="s">
        <v>147</v>
      </c>
      <c r="C91" s="79"/>
      <c r="D91" s="79"/>
      <c r="E91" s="79"/>
      <c r="F91" s="79"/>
      <c r="G91" s="79"/>
      <c r="H91" s="27">
        <v>8.0000000000000004E-4</v>
      </c>
      <c r="I91" s="114">
        <f t="shared" si="3"/>
        <v>1.6133200000000001</v>
      </c>
      <c r="J91" s="114"/>
      <c r="K91" s="119" t="s">
        <v>200</v>
      </c>
      <c r="L91" s="119"/>
      <c r="M91" s="119"/>
      <c r="N91" s="119"/>
      <c r="O91" s="119"/>
      <c r="P91" s="119" t="s">
        <v>201</v>
      </c>
      <c r="Q91" s="119"/>
      <c r="R91" s="119"/>
      <c r="S91" s="119"/>
      <c r="T91" s="119"/>
    </row>
    <row r="92" spans="1:20" x14ac:dyDescent="0.25">
      <c r="A92" s="12" t="s">
        <v>15</v>
      </c>
      <c r="B92" s="79" t="s">
        <v>148</v>
      </c>
      <c r="C92" s="79"/>
      <c r="D92" s="79"/>
      <c r="E92" s="79"/>
      <c r="F92" s="79"/>
      <c r="G92" s="79"/>
      <c r="H92" s="27">
        <v>7.3000000000000001E-3</v>
      </c>
      <c r="I92" s="114">
        <f t="shared" si="3"/>
        <v>14.721545000000001</v>
      </c>
      <c r="J92" s="114"/>
      <c r="K92" s="119" t="s">
        <v>203</v>
      </c>
      <c r="L92" s="119"/>
      <c r="M92" s="119"/>
      <c r="N92" s="119"/>
      <c r="O92" s="119"/>
      <c r="P92" s="119" t="s">
        <v>201</v>
      </c>
      <c r="Q92" s="119"/>
      <c r="R92" s="119"/>
      <c r="S92" s="119"/>
      <c r="T92" s="119"/>
    </row>
    <row r="93" spans="1:20" x14ac:dyDescent="0.25">
      <c r="A93" s="12" t="s">
        <v>35</v>
      </c>
      <c r="B93" s="79" t="s">
        <v>149</v>
      </c>
      <c r="C93" s="79"/>
      <c r="D93" s="79"/>
      <c r="E93" s="79"/>
      <c r="F93" s="79"/>
      <c r="G93" s="79"/>
      <c r="H93" s="27">
        <v>2.7000000000000001E-3</v>
      </c>
      <c r="I93" s="114">
        <f t="shared" si="3"/>
        <v>5.4449550000000002</v>
      </c>
      <c r="J93" s="114"/>
      <c r="K93" s="119" t="s">
        <v>204</v>
      </c>
      <c r="L93" s="119"/>
      <c r="M93" s="119"/>
      <c r="N93" s="119"/>
      <c r="O93" s="119"/>
      <c r="P93" s="119" t="s">
        <v>201</v>
      </c>
      <c r="Q93" s="119"/>
      <c r="R93" s="119"/>
      <c r="S93" s="119"/>
      <c r="T93" s="119"/>
    </row>
    <row r="94" spans="1:20" x14ac:dyDescent="0.25">
      <c r="A94" s="12"/>
      <c r="B94" s="115" t="s">
        <v>100</v>
      </c>
      <c r="C94" s="116"/>
      <c r="D94" s="116"/>
      <c r="E94" s="116"/>
      <c r="F94" s="116"/>
      <c r="G94" s="116"/>
      <c r="H94" s="15">
        <f>SUM(H89:H93)</f>
        <v>0.11069999999999999</v>
      </c>
      <c r="I94" s="118">
        <f>SUM(I89:J93)</f>
        <v>223.24315499999997</v>
      </c>
      <c r="J94" s="118"/>
    </row>
    <row r="95" spans="1:20" ht="15" customHeight="1" x14ac:dyDescent="0.25">
      <c r="A95" s="13" t="s">
        <v>39</v>
      </c>
      <c r="B95" s="113" t="s">
        <v>101</v>
      </c>
      <c r="C95" s="113"/>
      <c r="D95" s="113"/>
      <c r="E95" s="113"/>
      <c r="F95" s="113"/>
      <c r="G95" s="113"/>
      <c r="H95" s="16">
        <f>ROUND(H63*H94,4)</f>
        <v>4.07E-2</v>
      </c>
      <c r="I95" s="114">
        <f>H95*I28</f>
        <v>82.077655000000007</v>
      </c>
      <c r="J95" s="114"/>
    </row>
    <row r="96" spans="1:20" x14ac:dyDescent="0.25">
      <c r="A96" s="115" t="s">
        <v>102</v>
      </c>
      <c r="B96" s="116"/>
      <c r="C96" s="116"/>
      <c r="D96" s="116"/>
      <c r="E96" s="116"/>
      <c r="F96" s="116"/>
      <c r="G96" s="116"/>
      <c r="H96" s="117"/>
      <c r="I96" s="118">
        <f>SUM(I94:J95)</f>
        <v>305.32080999999999</v>
      </c>
      <c r="J96" s="118"/>
    </row>
    <row r="101" spans="1:13" s="1" customFormat="1" x14ac:dyDescent="0.25">
      <c r="A101" s="62" t="s">
        <v>103</v>
      </c>
      <c r="B101" s="62"/>
      <c r="C101" s="62"/>
      <c r="D101" s="62"/>
      <c r="E101" s="62"/>
      <c r="F101" s="62"/>
      <c r="G101" s="62"/>
      <c r="H101" s="62"/>
      <c r="I101" s="62"/>
      <c r="J101" s="62"/>
    </row>
    <row r="102" spans="1:13" s="1" customFormat="1" x14ac:dyDescent="0.25">
      <c r="A102" s="33">
        <v>4</v>
      </c>
      <c r="B102" s="65" t="s">
        <v>104</v>
      </c>
      <c r="C102" s="65"/>
      <c r="D102" s="65"/>
      <c r="E102" s="65"/>
      <c r="F102" s="65"/>
      <c r="G102" s="65"/>
      <c r="H102" s="65"/>
      <c r="I102" s="109" t="s">
        <v>32</v>
      </c>
      <c r="J102" s="109"/>
    </row>
    <row r="103" spans="1:13" s="1" customFormat="1" x14ac:dyDescent="0.25">
      <c r="A103" s="35" t="s">
        <v>70</v>
      </c>
      <c r="B103" s="68" t="s">
        <v>71</v>
      </c>
      <c r="C103" s="68"/>
      <c r="D103" s="68"/>
      <c r="E103" s="68"/>
      <c r="F103" s="68"/>
      <c r="G103" s="68"/>
      <c r="H103" s="68"/>
      <c r="I103" s="112">
        <f>I63</f>
        <v>742.12720000000013</v>
      </c>
      <c r="J103" s="112"/>
    </row>
    <row r="104" spans="1:13" s="1" customFormat="1" x14ac:dyDescent="0.25">
      <c r="A104" s="35" t="s">
        <v>80</v>
      </c>
      <c r="B104" s="68" t="s">
        <v>105</v>
      </c>
      <c r="C104" s="68"/>
      <c r="D104" s="68"/>
      <c r="E104" s="68"/>
      <c r="F104" s="68"/>
      <c r="G104" s="68"/>
      <c r="H104" s="68"/>
      <c r="I104" s="112">
        <f>I71</f>
        <v>233.21364500000001</v>
      </c>
      <c r="J104" s="112"/>
    </row>
    <row r="105" spans="1:13" s="1" customFormat="1" x14ac:dyDescent="0.25">
      <c r="A105" s="35" t="s">
        <v>84</v>
      </c>
      <c r="B105" s="68" t="s">
        <v>85</v>
      </c>
      <c r="C105" s="68"/>
      <c r="D105" s="68"/>
      <c r="E105" s="68"/>
      <c r="F105" s="68"/>
      <c r="G105" s="68"/>
      <c r="H105" s="68"/>
      <c r="I105" s="112">
        <f>I76</f>
        <v>0.82763315999999998</v>
      </c>
      <c r="J105" s="112"/>
    </row>
    <row r="106" spans="1:13" s="1" customFormat="1" x14ac:dyDescent="0.25">
      <c r="A106" s="35" t="s">
        <v>88</v>
      </c>
      <c r="B106" s="68" t="s">
        <v>106</v>
      </c>
      <c r="C106" s="68"/>
      <c r="D106" s="68"/>
      <c r="E106" s="68"/>
      <c r="F106" s="68"/>
      <c r="G106" s="68"/>
      <c r="H106" s="68"/>
      <c r="I106" s="112">
        <f>I85</f>
        <v>150.25494487999998</v>
      </c>
      <c r="J106" s="112"/>
    </row>
    <row r="107" spans="1:13" s="1" customFormat="1" x14ac:dyDescent="0.25">
      <c r="A107" s="35" t="s">
        <v>97</v>
      </c>
      <c r="B107" s="68" t="s">
        <v>98</v>
      </c>
      <c r="C107" s="68"/>
      <c r="D107" s="68"/>
      <c r="E107" s="68"/>
      <c r="F107" s="68"/>
      <c r="G107" s="68"/>
      <c r="H107" s="68"/>
      <c r="I107" s="112">
        <f>I96</f>
        <v>305.32080999999999</v>
      </c>
      <c r="J107" s="112"/>
    </row>
    <row r="108" spans="1:13" s="1" customFormat="1" x14ac:dyDescent="0.25">
      <c r="A108" s="35" t="s">
        <v>107</v>
      </c>
      <c r="B108" s="68" t="s">
        <v>42</v>
      </c>
      <c r="C108" s="68"/>
      <c r="D108" s="68"/>
      <c r="E108" s="68"/>
      <c r="F108" s="68"/>
      <c r="G108" s="68"/>
      <c r="H108" s="68"/>
      <c r="I108" s="112">
        <v>0</v>
      </c>
      <c r="J108" s="112"/>
    </row>
    <row r="109" spans="1:13" s="1" customFormat="1" x14ac:dyDescent="0.25">
      <c r="A109" s="104" t="s">
        <v>108</v>
      </c>
      <c r="B109" s="104"/>
      <c r="C109" s="104"/>
      <c r="D109" s="104"/>
      <c r="E109" s="104"/>
      <c r="F109" s="104"/>
      <c r="G109" s="104"/>
      <c r="H109" s="104"/>
      <c r="I109" s="110">
        <f>SUM(I103:J108)</f>
        <v>1431.7442330400002</v>
      </c>
      <c r="J109" s="110"/>
    </row>
    <row r="110" spans="1:13" s="1" customFormat="1" x14ac:dyDescent="0.25">
      <c r="A110" s="62" t="s">
        <v>109</v>
      </c>
      <c r="B110" s="62"/>
      <c r="C110" s="62"/>
      <c r="D110" s="62"/>
      <c r="E110" s="62"/>
      <c r="F110" s="62"/>
      <c r="G110" s="62"/>
      <c r="H110" s="62"/>
      <c r="I110" s="62"/>
      <c r="J110" s="62"/>
    </row>
    <row r="111" spans="1:13" s="1" customFormat="1" x14ac:dyDescent="0.25">
      <c r="A111" s="104" t="s">
        <v>153</v>
      </c>
      <c r="B111" s="104"/>
      <c r="C111" s="104"/>
      <c r="D111" s="104"/>
      <c r="E111" s="104"/>
      <c r="F111" s="104"/>
      <c r="G111" s="104"/>
      <c r="H111" s="104"/>
      <c r="I111" s="110">
        <f>I28+I37+I44+I109</f>
        <v>3851.7880535528211</v>
      </c>
      <c r="J111" s="110"/>
      <c r="M111" s="18"/>
    </row>
    <row r="112" spans="1:13" s="1" customFormat="1" x14ac:dyDescent="0.25">
      <c r="A112" s="62" t="s">
        <v>110</v>
      </c>
      <c r="B112" s="62"/>
      <c r="C112" s="62"/>
      <c r="D112" s="62"/>
      <c r="E112" s="62"/>
      <c r="F112" s="62"/>
      <c r="G112" s="62"/>
      <c r="H112" s="62"/>
      <c r="I112" s="62"/>
      <c r="J112" s="62"/>
    </row>
    <row r="113" spans="1:11" s="1" customFormat="1" x14ac:dyDescent="0.25">
      <c r="A113" s="33">
        <v>5</v>
      </c>
      <c r="B113" s="65" t="s">
        <v>111</v>
      </c>
      <c r="C113" s="65"/>
      <c r="D113" s="65"/>
      <c r="E113" s="65"/>
      <c r="F113" s="65"/>
      <c r="G113" s="65"/>
      <c r="H113" s="33" t="s">
        <v>31</v>
      </c>
      <c r="I113" s="109" t="s">
        <v>32</v>
      </c>
      <c r="J113" s="109"/>
    </row>
    <row r="114" spans="1:11" s="1" customFormat="1" x14ac:dyDescent="0.25">
      <c r="A114" s="35" t="s">
        <v>7</v>
      </c>
      <c r="B114" s="68" t="s">
        <v>112</v>
      </c>
      <c r="C114" s="68"/>
      <c r="D114" s="68"/>
      <c r="E114" s="68"/>
      <c r="F114" s="68"/>
      <c r="G114" s="68"/>
      <c r="H114" s="4">
        <v>0.1</v>
      </c>
      <c r="I114" s="112">
        <f>I111*H114</f>
        <v>385.17880535528212</v>
      </c>
      <c r="J114" s="112"/>
      <c r="K114" s="1" t="s">
        <v>219</v>
      </c>
    </row>
    <row r="115" spans="1:11" s="1" customFormat="1" x14ac:dyDescent="0.25">
      <c r="A115" s="35" t="s">
        <v>9</v>
      </c>
      <c r="B115" s="68" t="s">
        <v>113</v>
      </c>
      <c r="C115" s="68"/>
      <c r="D115" s="68"/>
      <c r="E115" s="68"/>
      <c r="F115" s="68"/>
      <c r="G115" s="68"/>
      <c r="H115" s="4">
        <v>0.1</v>
      </c>
      <c r="I115" s="112">
        <f>(I111+I114)*H115</f>
        <v>423.69668589081033</v>
      </c>
      <c r="J115" s="112"/>
      <c r="K115" s="1" t="s">
        <v>219</v>
      </c>
    </row>
    <row r="116" spans="1:11" s="1" customFormat="1" x14ac:dyDescent="0.25">
      <c r="A116" s="35" t="s">
        <v>12</v>
      </c>
      <c r="B116" s="68" t="s">
        <v>114</v>
      </c>
      <c r="C116" s="68"/>
      <c r="D116" s="68"/>
      <c r="E116" s="68"/>
      <c r="F116" s="68"/>
      <c r="G116" s="68"/>
      <c r="H116" s="68"/>
      <c r="I116" s="68"/>
      <c r="J116" s="68"/>
    </row>
    <row r="117" spans="1:11" s="1" customFormat="1" x14ac:dyDescent="0.25">
      <c r="A117" s="35" t="s">
        <v>115</v>
      </c>
      <c r="B117" s="65" t="s">
        <v>116</v>
      </c>
      <c r="C117" s="65"/>
      <c r="D117" s="65"/>
      <c r="E117" s="65"/>
      <c r="F117" s="65"/>
      <c r="G117" s="65"/>
      <c r="H117" s="65"/>
      <c r="I117" s="65"/>
      <c r="J117" s="65"/>
    </row>
    <row r="118" spans="1:11" s="1" customFormat="1" x14ac:dyDescent="0.25">
      <c r="A118" s="80"/>
      <c r="B118" s="68" t="s">
        <v>117</v>
      </c>
      <c r="C118" s="68"/>
      <c r="D118" s="68"/>
      <c r="E118" s="68"/>
      <c r="F118" s="68"/>
      <c r="G118" s="68"/>
      <c r="H118" s="4">
        <v>1.6500000000000001E-2</v>
      </c>
      <c r="I118" s="112">
        <f>I123*H118</f>
        <v>89.680406401378505</v>
      </c>
      <c r="J118" s="112"/>
      <c r="K118" s="9" t="s">
        <v>220</v>
      </c>
    </row>
    <row r="119" spans="1:11" s="1" customFormat="1" x14ac:dyDescent="0.25">
      <c r="A119" s="80"/>
      <c r="B119" s="68" t="s">
        <v>118</v>
      </c>
      <c r="C119" s="68"/>
      <c r="D119" s="68"/>
      <c r="E119" s="68"/>
      <c r="F119" s="68"/>
      <c r="G119" s="68"/>
      <c r="H119" s="4">
        <v>7.5999999999999998E-2</v>
      </c>
      <c r="I119" s="112">
        <f>I123*H119</f>
        <v>413.0733870608949</v>
      </c>
      <c r="J119" s="112"/>
      <c r="K119" s="9" t="s">
        <v>220</v>
      </c>
    </row>
    <row r="120" spans="1:11" s="1" customFormat="1" x14ac:dyDescent="0.25">
      <c r="A120" s="35" t="s">
        <v>119</v>
      </c>
      <c r="B120" s="65" t="s">
        <v>120</v>
      </c>
      <c r="C120" s="65"/>
      <c r="D120" s="65"/>
      <c r="E120" s="65"/>
      <c r="F120" s="65"/>
      <c r="G120" s="65"/>
      <c r="H120" s="65"/>
      <c r="I120" s="65"/>
      <c r="J120" s="65"/>
    </row>
    <row r="121" spans="1:11" s="1" customFormat="1" x14ac:dyDescent="0.25">
      <c r="A121" s="35"/>
      <c r="B121" s="68" t="s">
        <v>121</v>
      </c>
      <c r="C121" s="68"/>
      <c r="D121" s="68"/>
      <c r="E121" s="68"/>
      <c r="F121" s="68"/>
      <c r="G121" s="68"/>
      <c r="H121" s="4">
        <v>0.05</v>
      </c>
      <c r="I121" s="112">
        <f>I123*H121</f>
        <v>271.75880727690458</v>
      </c>
      <c r="J121" s="112"/>
      <c r="K121" s="9" t="s">
        <v>221</v>
      </c>
    </row>
    <row r="122" spans="1:11" s="1" customFormat="1" x14ac:dyDescent="0.25">
      <c r="A122" s="35" t="s">
        <v>122</v>
      </c>
      <c r="B122" s="65" t="s">
        <v>123</v>
      </c>
      <c r="C122" s="65"/>
      <c r="D122" s="65"/>
      <c r="E122" s="65"/>
      <c r="F122" s="65"/>
      <c r="G122" s="65"/>
      <c r="H122" s="65"/>
      <c r="I122" s="65"/>
      <c r="J122" s="65"/>
    </row>
    <row r="123" spans="1:11" s="1" customFormat="1" x14ac:dyDescent="0.25">
      <c r="A123" s="35"/>
      <c r="B123" s="104" t="s">
        <v>124</v>
      </c>
      <c r="C123" s="104"/>
      <c r="D123" s="104"/>
      <c r="E123" s="104"/>
      <c r="F123" s="104"/>
      <c r="G123" s="104"/>
      <c r="H123" s="10">
        <f>1-(SUM(H121,H119,H118))</f>
        <v>0.85749999999999993</v>
      </c>
      <c r="I123" s="112">
        <f>(I111+I114+I115)/H123</f>
        <v>5435.1761455380911</v>
      </c>
      <c r="J123" s="112"/>
    </row>
    <row r="124" spans="1:11" s="1" customFormat="1" x14ac:dyDescent="0.25">
      <c r="A124" s="104" t="s">
        <v>125</v>
      </c>
      <c r="B124" s="104"/>
      <c r="C124" s="104"/>
      <c r="D124" s="104"/>
      <c r="E124" s="104"/>
      <c r="F124" s="104"/>
      <c r="G124" s="104"/>
      <c r="H124" s="104"/>
      <c r="I124" s="110">
        <f>I121+I119+I118+I115+I114</f>
        <v>1583.3880919852704</v>
      </c>
      <c r="J124" s="110"/>
    </row>
    <row r="125" spans="1:11" s="1" customFormat="1" x14ac:dyDescent="0.25">
      <c r="A125" s="111" t="s">
        <v>126</v>
      </c>
      <c r="B125" s="111"/>
      <c r="C125" s="111"/>
      <c r="D125" s="111"/>
      <c r="E125" s="111"/>
      <c r="F125" s="111"/>
      <c r="G125" s="111"/>
      <c r="H125" s="111"/>
      <c r="I125" s="111"/>
      <c r="J125" s="111"/>
    </row>
    <row r="126" spans="1:11" s="1" customFormat="1" x14ac:dyDescent="0.25">
      <c r="A126" s="111" t="s">
        <v>127</v>
      </c>
      <c r="B126" s="111"/>
      <c r="C126" s="111"/>
      <c r="D126" s="111"/>
      <c r="E126" s="111"/>
      <c r="F126" s="111"/>
      <c r="G126" s="111"/>
      <c r="H126" s="111"/>
      <c r="I126" s="111"/>
      <c r="J126" s="111"/>
    </row>
    <row r="127" spans="1:11" s="1" customFormat="1" x14ac:dyDescent="0.25">
      <c r="A127" s="111" t="s">
        <v>128</v>
      </c>
      <c r="B127" s="111"/>
      <c r="C127" s="111"/>
      <c r="D127" s="111"/>
      <c r="E127" s="111"/>
      <c r="F127" s="111"/>
      <c r="G127" s="111"/>
      <c r="H127" s="111"/>
      <c r="I127" s="111"/>
      <c r="J127" s="111"/>
    </row>
    <row r="128" spans="1:11" s="1" customFormat="1" x14ac:dyDescent="0.25">
      <c r="A128" s="62" t="s">
        <v>129</v>
      </c>
      <c r="B128" s="62"/>
      <c r="C128" s="62"/>
      <c r="D128" s="62"/>
      <c r="E128" s="62"/>
      <c r="F128" s="62"/>
      <c r="G128" s="62"/>
      <c r="H128" s="62"/>
      <c r="I128" s="62"/>
      <c r="J128" s="62"/>
    </row>
    <row r="129" spans="1:20" s="1" customFormat="1" x14ac:dyDescent="0.25">
      <c r="A129" s="65" t="s">
        <v>130</v>
      </c>
      <c r="B129" s="65"/>
      <c r="C129" s="65"/>
      <c r="D129" s="65"/>
      <c r="E129" s="65"/>
      <c r="F129" s="65"/>
      <c r="G129" s="65"/>
      <c r="H129" s="65"/>
      <c r="I129" s="65"/>
      <c r="J129" s="65"/>
    </row>
    <row r="130" spans="1:20" s="1" customFormat="1" x14ac:dyDescent="0.25">
      <c r="A130" s="2"/>
      <c r="B130" s="65" t="s">
        <v>131</v>
      </c>
      <c r="C130" s="65"/>
      <c r="D130" s="65"/>
      <c r="E130" s="65"/>
      <c r="F130" s="65"/>
      <c r="G130" s="65"/>
      <c r="H130" s="65"/>
      <c r="I130" s="109" t="s">
        <v>32</v>
      </c>
      <c r="J130" s="109"/>
    </row>
    <row r="131" spans="1:20" s="1" customFormat="1" x14ac:dyDescent="0.25">
      <c r="A131" s="35" t="s">
        <v>7</v>
      </c>
      <c r="B131" s="68" t="s">
        <v>132</v>
      </c>
      <c r="C131" s="68"/>
      <c r="D131" s="68"/>
      <c r="E131" s="68"/>
      <c r="F131" s="68"/>
      <c r="G131" s="68"/>
      <c r="H131" s="68"/>
      <c r="I131" s="107">
        <f>I28</f>
        <v>2016.65</v>
      </c>
      <c r="J131" s="107"/>
    </row>
    <row r="132" spans="1:20" s="1" customFormat="1" x14ac:dyDescent="0.25">
      <c r="A132" s="35" t="s">
        <v>9</v>
      </c>
      <c r="B132" s="68" t="s">
        <v>133</v>
      </c>
      <c r="C132" s="68"/>
      <c r="D132" s="68"/>
      <c r="E132" s="68"/>
      <c r="F132" s="68"/>
      <c r="G132" s="68"/>
      <c r="H132" s="68"/>
      <c r="I132" s="107">
        <f>I37</f>
        <v>297.541</v>
      </c>
      <c r="J132" s="107"/>
    </row>
    <row r="133" spans="1:20" s="1" customFormat="1" x14ac:dyDescent="0.25">
      <c r="A133" s="35" t="s">
        <v>12</v>
      </c>
      <c r="B133" s="68" t="s">
        <v>134</v>
      </c>
      <c r="C133" s="68"/>
      <c r="D133" s="68"/>
      <c r="E133" s="68"/>
      <c r="F133" s="68"/>
      <c r="G133" s="68"/>
      <c r="H133" s="68"/>
      <c r="I133" s="107">
        <f>I44</f>
        <v>105.8528205128205</v>
      </c>
      <c r="J133" s="107"/>
    </row>
    <row r="134" spans="1:20" s="1" customFormat="1" x14ac:dyDescent="0.25">
      <c r="A134" s="35" t="s">
        <v>15</v>
      </c>
      <c r="B134" s="68" t="s">
        <v>104</v>
      </c>
      <c r="C134" s="68"/>
      <c r="D134" s="68"/>
      <c r="E134" s="68"/>
      <c r="F134" s="68"/>
      <c r="G134" s="68"/>
      <c r="H134" s="68"/>
      <c r="I134" s="107">
        <f>I109</f>
        <v>1431.7442330400002</v>
      </c>
      <c r="J134" s="107"/>
    </row>
    <row r="135" spans="1:20" s="1" customFormat="1" x14ac:dyDescent="0.25">
      <c r="A135" s="35"/>
      <c r="B135" s="104" t="s">
        <v>135</v>
      </c>
      <c r="C135" s="104"/>
      <c r="D135" s="104"/>
      <c r="E135" s="104"/>
      <c r="F135" s="104"/>
      <c r="G135" s="104"/>
      <c r="H135" s="104"/>
      <c r="I135" s="105">
        <f>SUM(I131:J134)</f>
        <v>3851.7880535528211</v>
      </c>
      <c r="J135" s="105"/>
      <c r="K135" s="9"/>
    </row>
    <row r="136" spans="1:20" s="1" customFormat="1" x14ac:dyDescent="0.25">
      <c r="A136" s="35" t="s">
        <v>35</v>
      </c>
      <c r="B136" s="68" t="s">
        <v>136</v>
      </c>
      <c r="C136" s="68"/>
      <c r="D136" s="68"/>
      <c r="E136" s="68"/>
      <c r="F136" s="68"/>
      <c r="G136" s="68"/>
      <c r="H136" s="68"/>
      <c r="I136" s="107">
        <f>I124</f>
        <v>1583.3880919852704</v>
      </c>
      <c r="J136" s="107"/>
    </row>
    <row r="137" spans="1:20" s="1" customFormat="1" ht="17.25" x14ac:dyDescent="0.25">
      <c r="A137" s="2"/>
      <c r="B137" s="104" t="s">
        <v>281</v>
      </c>
      <c r="C137" s="104"/>
      <c r="D137" s="104"/>
      <c r="E137" s="104"/>
      <c r="F137" s="104"/>
      <c r="G137" s="104"/>
      <c r="H137" s="104"/>
      <c r="I137" s="108">
        <f>ROUND(I136+I135,2)</f>
        <v>5435.18</v>
      </c>
      <c r="J137" s="108"/>
      <c r="K137" s="183" t="s">
        <v>242</v>
      </c>
      <c r="L137" s="184"/>
      <c r="M137" s="184"/>
      <c r="N137" s="184"/>
      <c r="O137" s="184"/>
      <c r="P137" s="184"/>
      <c r="Q137" s="184"/>
      <c r="R137" s="184"/>
      <c r="S137" s="184"/>
      <c r="T137" s="184"/>
    </row>
    <row r="138" spans="1:20" s="1" customFormat="1" x14ac:dyDescent="0.25">
      <c r="A138" s="11"/>
      <c r="B138" s="104" t="s">
        <v>137</v>
      </c>
      <c r="C138" s="104"/>
      <c r="D138" s="104"/>
      <c r="E138" s="104"/>
      <c r="F138" s="104"/>
      <c r="G138" s="104"/>
      <c r="H138" s="104"/>
      <c r="I138" s="104">
        <f>I12</f>
        <v>2</v>
      </c>
      <c r="J138" s="104"/>
    </row>
    <row r="139" spans="1:20" s="1" customFormat="1" x14ac:dyDescent="0.25">
      <c r="A139" s="11"/>
      <c r="B139" s="104" t="s">
        <v>138</v>
      </c>
      <c r="C139" s="104"/>
      <c r="D139" s="104"/>
      <c r="E139" s="104"/>
      <c r="F139" s="104"/>
      <c r="G139" s="104"/>
      <c r="H139" s="104"/>
      <c r="I139" s="105">
        <f>I138*I137</f>
        <v>10870.36</v>
      </c>
      <c r="J139" s="105"/>
    </row>
    <row r="140" spans="1:20" s="1" customFormat="1" x14ac:dyDescent="0.25">
      <c r="A140" s="11"/>
      <c r="B140" s="104" t="s">
        <v>139</v>
      </c>
      <c r="C140" s="104"/>
      <c r="D140" s="104"/>
      <c r="E140" s="104"/>
      <c r="F140" s="104"/>
      <c r="G140" s="104"/>
      <c r="H140" s="104"/>
      <c r="I140" s="105">
        <f>I139*12</f>
        <v>130444.32</v>
      </c>
      <c r="J140" s="105"/>
    </row>
    <row r="141" spans="1:20" x14ac:dyDescent="0.25">
      <c r="A141" s="121" t="s">
        <v>282</v>
      </c>
      <c r="B141" s="122"/>
      <c r="C141" s="122"/>
      <c r="D141" s="122"/>
      <c r="E141" s="122"/>
      <c r="F141" s="122"/>
      <c r="G141" s="122"/>
      <c r="H141" s="122"/>
      <c r="I141" s="122"/>
      <c r="J141" s="122"/>
    </row>
  </sheetData>
  <mergeCells count="304">
    <mergeCell ref="B139:H139"/>
    <mergeCell ref="I139:J139"/>
    <mergeCell ref="B140:H140"/>
    <mergeCell ref="I140:J140"/>
    <mergeCell ref="B136:H136"/>
    <mergeCell ref="I136:J136"/>
    <mergeCell ref="B137:H137"/>
    <mergeCell ref="I137:J137"/>
    <mergeCell ref="K137:T137"/>
    <mergeCell ref="B138:H138"/>
    <mergeCell ref="I138:J138"/>
    <mergeCell ref="B133:H133"/>
    <mergeCell ref="I133:J133"/>
    <mergeCell ref="B134:H134"/>
    <mergeCell ref="I134:J134"/>
    <mergeCell ref="B135:H135"/>
    <mergeCell ref="I135:J135"/>
    <mergeCell ref="A129:J129"/>
    <mergeCell ref="B130:H130"/>
    <mergeCell ref="I130:J130"/>
    <mergeCell ref="B131:H131"/>
    <mergeCell ref="I131:J131"/>
    <mergeCell ref="B132:H132"/>
    <mergeCell ref="I132:J132"/>
    <mergeCell ref="A124:H124"/>
    <mergeCell ref="I124:J124"/>
    <mergeCell ref="A125:J125"/>
    <mergeCell ref="A126:J126"/>
    <mergeCell ref="A127:J127"/>
    <mergeCell ref="A128:J128"/>
    <mergeCell ref="B120:J120"/>
    <mergeCell ref="B121:G121"/>
    <mergeCell ref="I121:J121"/>
    <mergeCell ref="B122:J122"/>
    <mergeCell ref="B123:G123"/>
    <mergeCell ref="I123:J123"/>
    <mergeCell ref="B116:J116"/>
    <mergeCell ref="B117:J117"/>
    <mergeCell ref="A118:A119"/>
    <mergeCell ref="B118:G118"/>
    <mergeCell ref="I118:J118"/>
    <mergeCell ref="B119:G119"/>
    <mergeCell ref="I119:J119"/>
    <mergeCell ref="B113:G113"/>
    <mergeCell ref="I113:J113"/>
    <mergeCell ref="B114:G114"/>
    <mergeCell ref="I114:J114"/>
    <mergeCell ref="B115:G115"/>
    <mergeCell ref="I115:J115"/>
    <mergeCell ref="A109:H109"/>
    <mergeCell ref="I109:J109"/>
    <mergeCell ref="A110:J110"/>
    <mergeCell ref="A111:H111"/>
    <mergeCell ref="I111:J111"/>
    <mergeCell ref="A112:J112"/>
    <mergeCell ref="B106:H106"/>
    <mergeCell ref="I106:J106"/>
    <mergeCell ref="B107:H107"/>
    <mergeCell ref="I107:J107"/>
    <mergeCell ref="B108:H108"/>
    <mergeCell ref="I108:J108"/>
    <mergeCell ref="B103:H103"/>
    <mergeCell ref="I103:J103"/>
    <mergeCell ref="B104:H104"/>
    <mergeCell ref="I104:J104"/>
    <mergeCell ref="B105:H105"/>
    <mergeCell ref="I105:J105"/>
    <mergeCell ref="B95:G95"/>
    <mergeCell ref="I95:J95"/>
    <mergeCell ref="A96:H96"/>
    <mergeCell ref="I96:J96"/>
    <mergeCell ref="A101:J101"/>
    <mergeCell ref="B102:H102"/>
    <mergeCell ref="I102:J102"/>
    <mergeCell ref="B93:G93"/>
    <mergeCell ref="I93:J93"/>
    <mergeCell ref="K93:O93"/>
    <mergeCell ref="P93:T93"/>
    <mergeCell ref="B94:G94"/>
    <mergeCell ref="I94:J94"/>
    <mergeCell ref="B91:G91"/>
    <mergeCell ref="I91:J91"/>
    <mergeCell ref="K91:O91"/>
    <mergeCell ref="P91:T91"/>
    <mergeCell ref="B92:G92"/>
    <mergeCell ref="I92:J92"/>
    <mergeCell ref="K92:O92"/>
    <mergeCell ref="P92:T92"/>
    <mergeCell ref="B89:G89"/>
    <mergeCell ref="I89:J89"/>
    <mergeCell ref="B90:G90"/>
    <mergeCell ref="I90:J90"/>
    <mergeCell ref="K90:O90"/>
    <mergeCell ref="P90:T90"/>
    <mergeCell ref="A85:H85"/>
    <mergeCell ref="I85:J85"/>
    <mergeCell ref="A86:J86"/>
    <mergeCell ref="A87:J87"/>
    <mergeCell ref="B88:H88"/>
    <mergeCell ref="I88:J88"/>
    <mergeCell ref="B83:G83"/>
    <mergeCell ref="I83:J83"/>
    <mergeCell ref="K83:T83"/>
    <mergeCell ref="B84:G84"/>
    <mergeCell ref="I84:J84"/>
    <mergeCell ref="K84:O84"/>
    <mergeCell ref="P84:T84"/>
    <mergeCell ref="B81:G81"/>
    <mergeCell ref="I81:J81"/>
    <mergeCell ref="K81:O81"/>
    <mergeCell ref="P81:T81"/>
    <mergeCell ref="B82:G82"/>
    <mergeCell ref="I82:J82"/>
    <mergeCell ref="K82:O82"/>
    <mergeCell ref="P82:T82"/>
    <mergeCell ref="B79:G79"/>
    <mergeCell ref="I79:J79"/>
    <mergeCell ref="K79:O79"/>
    <mergeCell ref="P79:T79"/>
    <mergeCell ref="B80:G80"/>
    <mergeCell ref="I80:J80"/>
    <mergeCell ref="K80:O80"/>
    <mergeCell ref="P80:T80"/>
    <mergeCell ref="B75:G75"/>
    <mergeCell ref="I75:J75"/>
    <mergeCell ref="A76:H76"/>
    <mergeCell ref="I76:J76"/>
    <mergeCell ref="A77:J77"/>
    <mergeCell ref="B78:G78"/>
    <mergeCell ref="I78:J78"/>
    <mergeCell ref="P72:T72"/>
    <mergeCell ref="B73:G73"/>
    <mergeCell ref="I73:J73"/>
    <mergeCell ref="B74:G74"/>
    <mergeCell ref="I74:J74"/>
    <mergeCell ref="K74:O74"/>
    <mergeCell ref="P74:T74"/>
    <mergeCell ref="B70:G70"/>
    <mergeCell ref="I70:J70"/>
    <mergeCell ref="A71:H71"/>
    <mergeCell ref="I71:J71"/>
    <mergeCell ref="A72:J72"/>
    <mergeCell ref="K72:O72"/>
    <mergeCell ref="B68:G68"/>
    <mergeCell ref="I68:J68"/>
    <mergeCell ref="K68:M68"/>
    <mergeCell ref="B69:H69"/>
    <mergeCell ref="I69:J69"/>
    <mergeCell ref="K69:L69"/>
    <mergeCell ref="A65:J65"/>
    <mergeCell ref="B66:G66"/>
    <mergeCell ref="I66:J66"/>
    <mergeCell ref="B67:G67"/>
    <mergeCell ref="I67:J67"/>
    <mergeCell ref="K67:M67"/>
    <mergeCell ref="B62:G62"/>
    <mergeCell ref="I62:J62"/>
    <mergeCell ref="K62:T62"/>
    <mergeCell ref="A63:G63"/>
    <mergeCell ref="I63:J63"/>
    <mergeCell ref="A64:J64"/>
    <mergeCell ref="B60:G60"/>
    <mergeCell ref="I60:J60"/>
    <mergeCell ref="K60:T60"/>
    <mergeCell ref="B61:G61"/>
    <mergeCell ref="I61:J61"/>
    <mergeCell ref="K61:T61"/>
    <mergeCell ref="B58:G58"/>
    <mergeCell ref="I58:J58"/>
    <mergeCell ref="K58:T58"/>
    <mergeCell ref="B59:G59"/>
    <mergeCell ref="I59:J59"/>
    <mergeCell ref="K59:T59"/>
    <mergeCell ref="B56:G56"/>
    <mergeCell ref="I56:J56"/>
    <mergeCell ref="K56:T56"/>
    <mergeCell ref="B57:G57"/>
    <mergeCell ref="I57:J57"/>
    <mergeCell ref="K57:T57"/>
    <mergeCell ref="A52:J52"/>
    <mergeCell ref="A53:J53"/>
    <mergeCell ref="K53:T53"/>
    <mergeCell ref="B54:G54"/>
    <mergeCell ref="I54:J54"/>
    <mergeCell ref="B55:G55"/>
    <mergeCell ref="I55:J55"/>
    <mergeCell ref="K55:T55"/>
    <mergeCell ref="B42:H42"/>
    <mergeCell ref="I42:J42"/>
    <mergeCell ref="B43:H43"/>
    <mergeCell ref="I43:J43"/>
    <mergeCell ref="A44:H44"/>
    <mergeCell ref="I44:J44"/>
    <mergeCell ref="A38:J38"/>
    <mergeCell ref="B39:H39"/>
    <mergeCell ref="I39:J39"/>
    <mergeCell ref="B40:H40"/>
    <mergeCell ref="I40:J40"/>
    <mergeCell ref="B41:H41"/>
    <mergeCell ref="I41:J41"/>
    <mergeCell ref="S34:T34"/>
    <mergeCell ref="B35:H35"/>
    <mergeCell ref="I35:J35"/>
    <mergeCell ref="B36:H36"/>
    <mergeCell ref="I36:J36"/>
    <mergeCell ref="A37:H37"/>
    <mergeCell ref="I37:J37"/>
    <mergeCell ref="B34:H34"/>
    <mergeCell ref="I34:J34"/>
    <mergeCell ref="K34:L34"/>
    <mergeCell ref="M34:N34"/>
    <mergeCell ref="O34:P34"/>
    <mergeCell ref="Q34:R34"/>
    <mergeCell ref="B32:H32"/>
    <mergeCell ref="I32:J32"/>
    <mergeCell ref="K32:T32"/>
    <mergeCell ref="B33:H33"/>
    <mergeCell ref="I33:J33"/>
    <mergeCell ref="K33:L33"/>
    <mergeCell ref="M33:N33"/>
    <mergeCell ref="O33:P33"/>
    <mergeCell ref="Q33:R33"/>
    <mergeCell ref="S33:T33"/>
    <mergeCell ref="S30:T30"/>
    <mergeCell ref="B31:H31"/>
    <mergeCell ref="I31:J31"/>
    <mergeCell ref="K31:L31"/>
    <mergeCell ref="M31:N31"/>
    <mergeCell ref="O31:P31"/>
    <mergeCell ref="Q31:R31"/>
    <mergeCell ref="S31:T31"/>
    <mergeCell ref="B30:H30"/>
    <mergeCell ref="I30:J30"/>
    <mergeCell ref="K30:L30"/>
    <mergeCell ref="M30:N30"/>
    <mergeCell ref="O30:P30"/>
    <mergeCell ref="Q30:R30"/>
    <mergeCell ref="B27:G27"/>
    <mergeCell ref="I27:J27"/>
    <mergeCell ref="A28:H28"/>
    <mergeCell ref="I28:J28"/>
    <mergeCell ref="A29:J29"/>
    <mergeCell ref="K29:T29"/>
    <mergeCell ref="B24:G24"/>
    <mergeCell ref="I24:J24"/>
    <mergeCell ref="B25:G25"/>
    <mergeCell ref="I25:J25"/>
    <mergeCell ref="B26:G26"/>
    <mergeCell ref="I26:J26"/>
    <mergeCell ref="B21:G21"/>
    <mergeCell ref="I21:J21"/>
    <mergeCell ref="B22:G22"/>
    <mergeCell ref="I22:J22"/>
    <mergeCell ref="B23:G23"/>
    <mergeCell ref="I23:J23"/>
    <mergeCell ref="A17:H17"/>
    <mergeCell ref="I17:J17"/>
    <mergeCell ref="A18:J18"/>
    <mergeCell ref="B19:G19"/>
    <mergeCell ref="I19:J19"/>
    <mergeCell ref="B20:H20"/>
    <mergeCell ref="I20:J20"/>
    <mergeCell ref="A16:D16"/>
    <mergeCell ref="E16:H16"/>
    <mergeCell ref="I16:J16"/>
    <mergeCell ref="A13:D13"/>
    <mergeCell ref="E13:H13"/>
    <mergeCell ref="I13:J13"/>
    <mergeCell ref="A14:D14"/>
    <mergeCell ref="E14:H14"/>
    <mergeCell ref="I14:J14"/>
    <mergeCell ref="A7:C7"/>
    <mergeCell ref="D7:E7"/>
    <mergeCell ref="F7:H7"/>
    <mergeCell ref="I7:J7"/>
    <mergeCell ref="A8:J8"/>
    <mergeCell ref="A9:J9"/>
    <mergeCell ref="A15:D15"/>
    <mergeCell ref="E15:H15"/>
    <mergeCell ref="I15:J15"/>
    <mergeCell ref="A141:J141"/>
    <mergeCell ref="K1:T1"/>
    <mergeCell ref="A2:J2"/>
    <mergeCell ref="A3:J3"/>
    <mergeCell ref="A4:C4"/>
    <mergeCell ref="D4:E4"/>
    <mergeCell ref="F4:H4"/>
    <mergeCell ref="I4:J4"/>
    <mergeCell ref="A5:C5"/>
    <mergeCell ref="D5:E5"/>
    <mergeCell ref="F5:H5"/>
    <mergeCell ref="I5:J5"/>
    <mergeCell ref="A6:C6"/>
    <mergeCell ref="D6:E6"/>
    <mergeCell ref="F6:H6"/>
    <mergeCell ref="I6:J6"/>
    <mergeCell ref="A1:J1"/>
    <mergeCell ref="A10:J10"/>
    <mergeCell ref="A11:E11"/>
    <mergeCell ref="F11:H11"/>
    <mergeCell ref="I11:J11"/>
    <mergeCell ref="A12:E12"/>
    <mergeCell ref="F12:H12"/>
    <mergeCell ref="I12:J12"/>
  </mergeCells>
  <pageMargins left="0.51180555555555496" right="0.51180555555555496" top="0.78749999999999998" bottom="0.78749999999999998" header="0.51180555555555496" footer="0.51180555555555496"/>
  <pageSetup paperSize="9" scale="99" firstPageNumber="0" orientation="portrait" r:id="rId1"/>
  <rowBreaks count="1" manualBreakCount="1">
    <brk id="100"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1"/>
  <sheetViews>
    <sheetView view="pageBreakPreview" zoomScale="110" zoomScaleNormal="100" zoomScaleSheetLayoutView="110" workbookViewId="0">
      <selection activeCell="I36" sqref="I36:J36"/>
    </sheetView>
  </sheetViews>
  <sheetFormatPr defaultRowHeight="15" x14ac:dyDescent="0.25"/>
  <cols>
    <col min="11" max="20" width="9.140625" style="1" customWidth="1"/>
  </cols>
  <sheetData>
    <row r="1" spans="1:20" x14ac:dyDescent="0.25">
      <c r="A1" s="153" t="s">
        <v>166</v>
      </c>
      <c r="B1" s="153"/>
      <c r="C1" s="153"/>
      <c r="D1" s="153"/>
      <c r="E1" s="153"/>
      <c r="F1" s="153"/>
      <c r="G1" s="153"/>
      <c r="H1" s="153"/>
      <c r="I1" s="153"/>
      <c r="J1" s="153"/>
      <c r="K1" s="152" t="s">
        <v>426</v>
      </c>
      <c r="L1" s="152"/>
      <c r="M1" s="152"/>
      <c r="N1" s="152"/>
      <c r="O1" s="152"/>
      <c r="P1" s="152"/>
      <c r="Q1" s="152"/>
      <c r="R1" s="152"/>
      <c r="S1" s="152"/>
      <c r="T1" s="152"/>
    </row>
    <row r="2" spans="1:20" x14ac:dyDescent="0.25">
      <c r="A2" s="153" t="s">
        <v>0</v>
      </c>
      <c r="B2" s="153"/>
      <c r="C2" s="153"/>
      <c r="D2" s="153"/>
      <c r="E2" s="153"/>
      <c r="F2" s="153"/>
      <c r="G2" s="153"/>
      <c r="H2" s="153"/>
      <c r="I2" s="153"/>
      <c r="J2" s="153"/>
    </row>
    <row r="3" spans="1:20" x14ac:dyDescent="0.25">
      <c r="A3" s="166" t="s">
        <v>6</v>
      </c>
      <c r="B3" s="167"/>
      <c r="C3" s="167"/>
      <c r="D3" s="167"/>
      <c r="E3" s="167"/>
      <c r="F3" s="167"/>
      <c r="G3" s="167"/>
      <c r="H3" s="167"/>
      <c r="I3" s="167"/>
      <c r="J3" s="168"/>
    </row>
    <row r="4" spans="1:20" ht="12.75" customHeight="1" x14ac:dyDescent="0.25">
      <c r="A4" s="157" t="s">
        <v>222</v>
      </c>
      <c r="B4" s="158"/>
      <c r="C4" s="159"/>
      <c r="D4" s="154" t="s">
        <v>223</v>
      </c>
      <c r="E4" s="155"/>
      <c r="F4" s="154" t="s">
        <v>224</v>
      </c>
      <c r="G4" s="156"/>
      <c r="H4" s="155"/>
      <c r="I4" s="154" t="s">
        <v>225</v>
      </c>
      <c r="J4" s="155"/>
    </row>
    <row r="5" spans="1:20" x14ac:dyDescent="0.25">
      <c r="A5" s="160" t="s">
        <v>280</v>
      </c>
      <c r="B5" s="161"/>
      <c r="C5" s="162"/>
      <c r="D5" s="163"/>
      <c r="E5" s="164"/>
      <c r="F5" s="163"/>
      <c r="G5" s="165"/>
      <c r="H5" s="164"/>
      <c r="I5" s="163"/>
      <c r="J5" s="164"/>
    </row>
    <row r="6" spans="1:20" ht="12.75" customHeight="1" x14ac:dyDescent="0.25">
      <c r="A6" s="157" t="s">
        <v>226</v>
      </c>
      <c r="B6" s="158"/>
      <c r="C6" s="159"/>
      <c r="D6" s="154" t="s">
        <v>227</v>
      </c>
      <c r="E6" s="155"/>
      <c r="F6" s="169" t="s">
        <v>228</v>
      </c>
      <c r="G6" s="170"/>
      <c r="H6" s="170"/>
      <c r="I6" s="170" t="s">
        <v>229</v>
      </c>
      <c r="J6" s="171"/>
    </row>
    <row r="7" spans="1:20" x14ac:dyDescent="0.25">
      <c r="A7" s="172" t="s">
        <v>241</v>
      </c>
      <c r="B7" s="172"/>
      <c r="C7" s="172"/>
      <c r="D7" s="172" t="s">
        <v>236</v>
      </c>
      <c r="E7" s="172"/>
      <c r="F7" s="173" t="s">
        <v>237</v>
      </c>
      <c r="G7" s="174"/>
      <c r="H7" s="175"/>
      <c r="I7" s="173"/>
      <c r="J7" s="175"/>
    </row>
    <row r="8" spans="1:20" ht="12.75" customHeight="1" x14ac:dyDescent="0.25">
      <c r="A8" s="157" t="s">
        <v>18</v>
      </c>
      <c r="B8" s="158"/>
      <c r="C8" s="158"/>
      <c r="D8" s="158"/>
      <c r="E8" s="158"/>
      <c r="F8" s="158"/>
      <c r="G8" s="158"/>
      <c r="H8" s="158"/>
      <c r="I8" s="158"/>
      <c r="J8" s="159"/>
    </row>
    <row r="9" spans="1:20" x14ac:dyDescent="0.25">
      <c r="A9" s="176" t="s">
        <v>243</v>
      </c>
      <c r="B9" s="177"/>
      <c r="C9" s="177"/>
      <c r="D9" s="177"/>
      <c r="E9" s="177"/>
      <c r="F9" s="177"/>
      <c r="G9" s="177"/>
      <c r="H9" s="177"/>
      <c r="I9" s="177"/>
      <c r="J9" s="178"/>
    </row>
    <row r="10" spans="1:20" x14ac:dyDescent="0.25">
      <c r="A10" s="166" t="s">
        <v>24</v>
      </c>
      <c r="B10" s="167"/>
      <c r="C10" s="167"/>
      <c r="D10" s="167"/>
      <c r="E10" s="167"/>
      <c r="F10" s="167"/>
      <c r="G10" s="167"/>
      <c r="H10" s="167"/>
      <c r="I10" s="167"/>
      <c r="J10" s="168"/>
    </row>
    <row r="11" spans="1:20" s="32" customFormat="1" ht="12.75" customHeight="1" x14ac:dyDescent="0.2">
      <c r="A11" s="179" t="s">
        <v>158</v>
      </c>
      <c r="B11" s="179"/>
      <c r="C11" s="179"/>
      <c r="D11" s="179"/>
      <c r="E11" s="179"/>
      <c r="F11" s="179" t="s">
        <v>19</v>
      </c>
      <c r="G11" s="179"/>
      <c r="H11" s="179"/>
      <c r="I11" s="179" t="s">
        <v>20</v>
      </c>
      <c r="J11" s="179"/>
      <c r="K11" s="31"/>
      <c r="L11" s="31"/>
      <c r="M11" s="31"/>
      <c r="N11" s="31"/>
      <c r="O11" s="31"/>
      <c r="P11" s="31"/>
      <c r="Q11" s="31"/>
      <c r="R11" s="31"/>
      <c r="S11" s="31"/>
      <c r="T11" s="31"/>
    </row>
    <row r="12" spans="1:20" x14ac:dyDescent="0.25">
      <c r="A12" s="182" t="s">
        <v>161</v>
      </c>
      <c r="B12" s="182"/>
      <c r="C12" s="182"/>
      <c r="D12" s="182"/>
      <c r="E12" s="182"/>
      <c r="F12" s="182" t="s">
        <v>167</v>
      </c>
      <c r="G12" s="182"/>
      <c r="H12" s="182"/>
      <c r="I12" s="182">
        <v>2</v>
      </c>
      <c r="J12" s="182"/>
    </row>
    <row r="13" spans="1:20" s="32" customFormat="1" ht="12.75" customHeight="1" x14ac:dyDescent="0.2">
      <c r="A13" s="179" t="s">
        <v>230</v>
      </c>
      <c r="B13" s="179"/>
      <c r="C13" s="179"/>
      <c r="D13" s="179"/>
      <c r="E13" s="179" t="s">
        <v>231</v>
      </c>
      <c r="F13" s="179"/>
      <c r="G13" s="179"/>
      <c r="H13" s="179"/>
      <c r="I13" s="179" t="s">
        <v>232</v>
      </c>
      <c r="J13" s="179"/>
      <c r="K13" s="31"/>
      <c r="L13" s="31"/>
      <c r="M13" s="31"/>
      <c r="N13" s="31"/>
      <c r="O13" s="31"/>
      <c r="P13" s="31"/>
      <c r="Q13" s="31"/>
      <c r="R13" s="31"/>
      <c r="S13" s="31"/>
      <c r="T13" s="31"/>
    </row>
    <row r="14" spans="1:20" x14ac:dyDescent="0.25">
      <c r="A14" s="182" t="s">
        <v>238</v>
      </c>
      <c r="B14" s="182"/>
      <c r="C14" s="182"/>
      <c r="D14" s="182"/>
      <c r="E14" s="182" t="s">
        <v>239</v>
      </c>
      <c r="F14" s="182"/>
      <c r="G14" s="182"/>
      <c r="H14" s="182"/>
      <c r="I14" s="182" t="s">
        <v>240</v>
      </c>
      <c r="J14" s="182"/>
    </row>
    <row r="15" spans="1:20" s="32" customFormat="1" ht="12.75" customHeight="1" x14ac:dyDescent="0.2">
      <c r="A15" s="179" t="s">
        <v>233</v>
      </c>
      <c r="B15" s="179"/>
      <c r="C15" s="179"/>
      <c r="D15" s="179"/>
      <c r="E15" s="179" t="s">
        <v>283</v>
      </c>
      <c r="F15" s="179"/>
      <c r="G15" s="179"/>
      <c r="H15" s="179"/>
      <c r="I15" s="179" t="s">
        <v>234</v>
      </c>
      <c r="J15" s="179"/>
      <c r="K15" s="31"/>
      <c r="L15" s="31"/>
      <c r="M15" s="31"/>
      <c r="N15" s="31"/>
      <c r="O15" s="31"/>
      <c r="P15" s="31"/>
      <c r="Q15" s="31"/>
      <c r="R15" s="31"/>
      <c r="S15" s="31"/>
      <c r="T15" s="31"/>
    </row>
    <row r="16" spans="1:20" x14ac:dyDescent="0.25">
      <c r="A16" s="189" t="s">
        <v>284</v>
      </c>
      <c r="B16" s="190"/>
      <c r="C16" s="190"/>
      <c r="D16" s="191"/>
      <c r="E16" s="189" t="s">
        <v>427</v>
      </c>
      <c r="F16" s="190"/>
      <c r="G16" s="190"/>
      <c r="H16" s="191"/>
      <c r="I16" s="192">
        <v>43160</v>
      </c>
      <c r="J16" s="193"/>
    </row>
    <row r="17" spans="1:20" x14ac:dyDescent="0.25">
      <c r="A17" s="186" t="s">
        <v>235</v>
      </c>
      <c r="B17" s="187"/>
      <c r="C17" s="187"/>
      <c r="D17" s="187"/>
      <c r="E17" s="187"/>
      <c r="F17" s="187"/>
      <c r="G17" s="187"/>
      <c r="H17" s="188"/>
      <c r="I17" s="185">
        <v>1000</v>
      </c>
      <c r="J17" s="185"/>
    </row>
    <row r="18" spans="1:20" x14ac:dyDescent="0.25">
      <c r="A18" s="62" t="s">
        <v>29</v>
      </c>
      <c r="B18" s="62"/>
      <c r="C18" s="62"/>
      <c r="D18" s="62"/>
      <c r="E18" s="62"/>
      <c r="F18" s="62"/>
      <c r="G18" s="62"/>
      <c r="H18" s="62"/>
      <c r="I18" s="62"/>
      <c r="J18" s="62"/>
    </row>
    <row r="19" spans="1:20" x14ac:dyDescent="0.25">
      <c r="A19" s="33">
        <v>1</v>
      </c>
      <c r="B19" s="65" t="s">
        <v>30</v>
      </c>
      <c r="C19" s="65"/>
      <c r="D19" s="65"/>
      <c r="E19" s="65"/>
      <c r="F19" s="65"/>
      <c r="G19" s="65"/>
      <c r="H19" s="33" t="s">
        <v>31</v>
      </c>
      <c r="I19" s="109" t="s">
        <v>32</v>
      </c>
      <c r="J19" s="109"/>
    </row>
    <row r="20" spans="1:20" x14ac:dyDescent="0.25">
      <c r="A20" s="35" t="s">
        <v>7</v>
      </c>
      <c r="B20" s="73" t="s">
        <v>33</v>
      </c>
      <c r="C20" s="74"/>
      <c r="D20" s="74"/>
      <c r="E20" s="74"/>
      <c r="F20" s="74"/>
      <c r="G20" s="74"/>
      <c r="H20" s="75"/>
      <c r="I20" s="112">
        <f>I17</f>
        <v>1000</v>
      </c>
      <c r="J20" s="112"/>
      <c r="K20" s="17"/>
    </row>
    <row r="21" spans="1:20" x14ac:dyDescent="0.25">
      <c r="A21" s="35" t="s">
        <v>9</v>
      </c>
      <c r="B21" s="68" t="s">
        <v>151</v>
      </c>
      <c r="C21" s="68"/>
      <c r="D21" s="68"/>
      <c r="E21" s="68"/>
      <c r="F21" s="68"/>
      <c r="G21" s="68"/>
      <c r="H21" s="4">
        <v>0</v>
      </c>
      <c r="I21" s="151">
        <f t="shared" ref="I21:I27" si="0">$I$20*H21</f>
        <v>0</v>
      </c>
      <c r="J21" s="151"/>
    </row>
    <row r="22" spans="1:20" x14ac:dyDescent="0.25">
      <c r="A22" s="35" t="s">
        <v>12</v>
      </c>
      <c r="B22" s="68" t="s">
        <v>152</v>
      </c>
      <c r="C22" s="68"/>
      <c r="D22" s="68"/>
      <c r="E22" s="68"/>
      <c r="F22" s="68"/>
      <c r="G22" s="68"/>
      <c r="H22" s="4">
        <v>0</v>
      </c>
      <c r="I22" s="151">
        <f t="shared" si="0"/>
        <v>0</v>
      </c>
      <c r="J22" s="151"/>
    </row>
    <row r="23" spans="1:20" x14ac:dyDescent="0.25">
      <c r="A23" s="35" t="s">
        <v>15</v>
      </c>
      <c r="B23" s="68" t="s">
        <v>34</v>
      </c>
      <c r="C23" s="68"/>
      <c r="D23" s="68"/>
      <c r="E23" s="68"/>
      <c r="F23" s="68"/>
      <c r="G23" s="68"/>
      <c r="H23" s="4">
        <v>0</v>
      </c>
      <c r="I23" s="151">
        <f t="shared" si="0"/>
        <v>0</v>
      </c>
      <c r="J23" s="151"/>
    </row>
    <row r="24" spans="1:20" x14ac:dyDescent="0.25">
      <c r="A24" s="35" t="s">
        <v>35</v>
      </c>
      <c r="B24" s="68" t="s">
        <v>36</v>
      </c>
      <c r="C24" s="68"/>
      <c r="D24" s="68"/>
      <c r="E24" s="68"/>
      <c r="F24" s="68"/>
      <c r="G24" s="68"/>
      <c r="H24" s="4">
        <v>0</v>
      </c>
      <c r="I24" s="151">
        <f t="shared" si="0"/>
        <v>0</v>
      </c>
      <c r="J24" s="151"/>
    </row>
    <row r="25" spans="1:20" x14ac:dyDescent="0.25">
      <c r="A25" s="35" t="s">
        <v>37</v>
      </c>
      <c r="B25" s="68" t="s">
        <v>38</v>
      </c>
      <c r="C25" s="68"/>
      <c r="D25" s="68"/>
      <c r="E25" s="68"/>
      <c r="F25" s="68"/>
      <c r="G25" s="68"/>
      <c r="H25" s="4">
        <v>0</v>
      </c>
      <c r="I25" s="151">
        <f t="shared" si="0"/>
        <v>0</v>
      </c>
      <c r="J25" s="151"/>
    </row>
    <row r="26" spans="1:20" x14ac:dyDescent="0.25">
      <c r="A26" s="35" t="s">
        <v>39</v>
      </c>
      <c r="B26" s="68" t="s">
        <v>40</v>
      </c>
      <c r="C26" s="68"/>
      <c r="D26" s="68"/>
      <c r="E26" s="68"/>
      <c r="F26" s="68"/>
      <c r="G26" s="68"/>
      <c r="H26" s="4">
        <v>0</v>
      </c>
      <c r="I26" s="151">
        <f t="shared" si="0"/>
        <v>0</v>
      </c>
      <c r="J26" s="151"/>
    </row>
    <row r="27" spans="1:20" x14ac:dyDescent="0.25">
      <c r="A27" s="35" t="s">
        <v>41</v>
      </c>
      <c r="B27" s="68" t="s">
        <v>42</v>
      </c>
      <c r="C27" s="68"/>
      <c r="D27" s="68"/>
      <c r="E27" s="68"/>
      <c r="F27" s="68"/>
      <c r="G27" s="68"/>
      <c r="H27" s="4">
        <v>0</v>
      </c>
      <c r="I27" s="151">
        <f t="shared" si="0"/>
        <v>0</v>
      </c>
      <c r="J27" s="151"/>
    </row>
    <row r="28" spans="1:20" x14ac:dyDescent="0.25">
      <c r="A28" s="104" t="s">
        <v>43</v>
      </c>
      <c r="B28" s="104"/>
      <c r="C28" s="104"/>
      <c r="D28" s="104"/>
      <c r="E28" s="104"/>
      <c r="F28" s="104"/>
      <c r="G28" s="104"/>
      <c r="H28" s="104"/>
      <c r="I28" s="110">
        <f>SUM(I20:J27)</f>
        <v>1000</v>
      </c>
      <c r="J28" s="110"/>
    </row>
    <row r="29" spans="1:20" x14ac:dyDescent="0.25">
      <c r="A29" s="62" t="s">
        <v>44</v>
      </c>
      <c r="B29" s="62"/>
      <c r="C29" s="62"/>
      <c r="D29" s="62"/>
      <c r="E29" s="62"/>
      <c r="F29" s="62"/>
      <c r="G29" s="62"/>
      <c r="H29" s="62"/>
      <c r="I29" s="62"/>
      <c r="J29" s="62"/>
      <c r="K29" s="152" t="s">
        <v>45</v>
      </c>
      <c r="L29" s="152"/>
      <c r="M29" s="152"/>
      <c r="N29" s="152"/>
      <c r="O29" s="152"/>
      <c r="P29" s="152"/>
      <c r="Q29" s="152"/>
      <c r="R29" s="152"/>
      <c r="S29" s="152"/>
      <c r="T29" s="152"/>
    </row>
    <row r="30" spans="1:20" x14ac:dyDescent="0.25">
      <c r="A30" s="33">
        <v>2</v>
      </c>
      <c r="B30" s="66" t="s">
        <v>46</v>
      </c>
      <c r="C30" s="67"/>
      <c r="D30" s="67"/>
      <c r="E30" s="67"/>
      <c r="F30" s="67"/>
      <c r="G30" s="67"/>
      <c r="H30" s="106"/>
      <c r="I30" s="109" t="s">
        <v>32</v>
      </c>
      <c r="J30" s="109"/>
      <c r="K30" s="152" t="s">
        <v>47</v>
      </c>
      <c r="L30" s="152"/>
      <c r="M30" s="152" t="s">
        <v>48</v>
      </c>
      <c r="N30" s="152"/>
      <c r="O30" s="152" t="s">
        <v>49</v>
      </c>
      <c r="P30" s="152"/>
      <c r="Q30" s="152" t="s">
        <v>50</v>
      </c>
      <c r="R30" s="152"/>
      <c r="S30" s="152" t="s">
        <v>51</v>
      </c>
      <c r="T30" s="152"/>
    </row>
    <row r="31" spans="1:20" x14ac:dyDescent="0.25">
      <c r="A31" s="35" t="s">
        <v>7</v>
      </c>
      <c r="B31" s="73" t="s">
        <v>52</v>
      </c>
      <c r="C31" s="74"/>
      <c r="D31" s="74"/>
      <c r="E31" s="74"/>
      <c r="F31" s="74"/>
      <c r="G31" s="74"/>
      <c r="H31" s="75"/>
      <c r="I31" s="112">
        <f>IF(S31&lt;0,0,S31)</f>
        <v>95.4</v>
      </c>
      <c r="J31" s="112"/>
      <c r="K31" s="69">
        <v>3.7</v>
      </c>
      <c r="L31" s="69"/>
      <c r="M31" s="150">
        <v>2</v>
      </c>
      <c r="N31" s="150"/>
      <c r="O31" s="150">
        <v>21</v>
      </c>
      <c r="P31" s="150"/>
      <c r="Q31" s="149">
        <f>I20*0.06</f>
        <v>60</v>
      </c>
      <c r="R31" s="149"/>
      <c r="S31" s="149">
        <f>(O31*M31*K31)-Q31</f>
        <v>95.4</v>
      </c>
      <c r="T31" s="149"/>
    </row>
    <row r="32" spans="1:20" x14ac:dyDescent="0.25">
      <c r="A32" s="35" t="s">
        <v>9</v>
      </c>
      <c r="B32" s="68" t="s">
        <v>53</v>
      </c>
      <c r="C32" s="68"/>
      <c r="D32" s="68"/>
      <c r="E32" s="68"/>
      <c r="F32" s="68"/>
      <c r="G32" s="68"/>
      <c r="H32" s="68"/>
      <c r="I32" s="151">
        <f>S34</f>
        <v>276.99</v>
      </c>
      <c r="J32" s="151"/>
      <c r="K32" s="152" t="s">
        <v>54</v>
      </c>
      <c r="L32" s="152"/>
      <c r="M32" s="152"/>
      <c r="N32" s="152"/>
      <c r="O32" s="152"/>
      <c r="P32" s="152"/>
      <c r="Q32" s="152"/>
      <c r="R32" s="152"/>
      <c r="S32" s="152"/>
      <c r="T32" s="152"/>
    </row>
    <row r="33" spans="1:20" x14ac:dyDescent="0.25">
      <c r="A33" s="35" t="s">
        <v>12</v>
      </c>
      <c r="B33" s="68" t="s">
        <v>55</v>
      </c>
      <c r="C33" s="68"/>
      <c r="D33" s="68"/>
      <c r="E33" s="68"/>
      <c r="F33" s="68"/>
      <c r="G33" s="68"/>
      <c r="H33" s="68"/>
      <c r="I33" s="69">
        <v>0</v>
      </c>
      <c r="J33" s="69"/>
      <c r="K33" s="152" t="s">
        <v>47</v>
      </c>
      <c r="L33" s="152"/>
      <c r="M33" s="152" t="s">
        <v>49</v>
      </c>
      <c r="N33" s="152"/>
      <c r="O33" s="152" t="s">
        <v>50</v>
      </c>
      <c r="P33" s="152"/>
      <c r="Q33" s="152" t="s">
        <v>56</v>
      </c>
      <c r="R33" s="152"/>
      <c r="S33" s="152" t="s">
        <v>57</v>
      </c>
      <c r="T33" s="152"/>
    </row>
    <row r="34" spans="1:20" x14ac:dyDescent="0.25">
      <c r="A34" s="35" t="s">
        <v>15</v>
      </c>
      <c r="B34" s="68" t="s">
        <v>58</v>
      </c>
      <c r="C34" s="68"/>
      <c r="D34" s="68"/>
      <c r="E34" s="68"/>
      <c r="F34" s="68"/>
      <c r="G34" s="68"/>
      <c r="H34" s="68"/>
      <c r="I34" s="69">
        <v>0</v>
      </c>
      <c r="J34" s="69"/>
      <c r="K34" s="69">
        <v>13.19</v>
      </c>
      <c r="L34" s="69"/>
      <c r="M34" s="150">
        <v>21</v>
      </c>
      <c r="N34" s="150"/>
      <c r="O34" s="195">
        <v>0</v>
      </c>
      <c r="P34" s="195"/>
      <c r="Q34" s="149">
        <f>M34*K34</f>
        <v>276.99</v>
      </c>
      <c r="R34" s="149"/>
      <c r="S34" s="149">
        <f>ROUND(Q34-(Q34*O34),2)</f>
        <v>276.99</v>
      </c>
      <c r="T34" s="149"/>
    </row>
    <row r="35" spans="1:20" x14ac:dyDescent="0.25">
      <c r="A35" s="35" t="s">
        <v>35</v>
      </c>
      <c r="B35" s="68" t="s">
        <v>59</v>
      </c>
      <c r="C35" s="68"/>
      <c r="D35" s="68"/>
      <c r="E35" s="68"/>
      <c r="F35" s="68"/>
      <c r="G35" s="68"/>
      <c r="H35" s="68"/>
      <c r="I35" s="69">
        <v>0</v>
      </c>
      <c r="J35" s="69"/>
    </row>
    <row r="36" spans="1:20" x14ac:dyDescent="0.25">
      <c r="A36" s="35" t="s">
        <v>37</v>
      </c>
      <c r="B36" s="68" t="s">
        <v>42</v>
      </c>
      <c r="C36" s="68"/>
      <c r="D36" s="68"/>
      <c r="E36" s="68"/>
      <c r="F36" s="68"/>
      <c r="G36" s="68"/>
      <c r="H36" s="68"/>
      <c r="I36" s="69">
        <v>0</v>
      </c>
      <c r="J36" s="69"/>
    </row>
    <row r="37" spans="1:20" x14ac:dyDescent="0.25">
      <c r="A37" s="104" t="s">
        <v>60</v>
      </c>
      <c r="B37" s="104"/>
      <c r="C37" s="104"/>
      <c r="D37" s="104"/>
      <c r="E37" s="104"/>
      <c r="F37" s="104"/>
      <c r="G37" s="104"/>
      <c r="H37" s="104"/>
      <c r="I37" s="110">
        <f>SUM(I31:J36)</f>
        <v>372.39</v>
      </c>
      <c r="J37" s="110"/>
    </row>
    <row r="38" spans="1:20" x14ac:dyDescent="0.25">
      <c r="A38" s="62" t="s">
        <v>61</v>
      </c>
      <c r="B38" s="62"/>
      <c r="C38" s="62"/>
      <c r="D38" s="62"/>
      <c r="E38" s="62"/>
      <c r="F38" s="62"/>
      <c r="G38" s="62"/>
      <c r="H38" s="62"/>
      <c r="I38" s="62"/>
      <c r="J38" s="62"/>
    </row>
    <row r="39" spans="1:20" x14ac:dyDescent="0.25">
      <c r="A39" s="33">
        <v>3</v>
      </c>
      <c r="B39" s="65" t="s">
        <v>62</v>
      </c>
      <c r="C39" s="65"/>
      <c r="D39" s="65"/>
      <c r="E39" s="65"/>
      <c r="F39" s="65"/>
      <c r="G39" s="65"/>
      <c r="H39" s="65"/>
      <c r="I39" s="109" t="s">
        <v>32</v>
      </c>
      <c r="J39" s="109"/>
    </row>
    <row r="40" spans="1:20" x14ac:dyDescent="0.25">
      <c r="A40" s="35" t="s">
        <v>7</v>
      </c>
      <c r="B40" s="68" t="s">
        <v>63</v>
      </c>
      <c r="C40" s="68"/>
      <c r="D40" s="68"/>
      <c r="E40" s="68"/>
      <c r="F40" s="68"/>
      <c r="G40" s="68"/>
      <c r="H40" s="68"/>
      <c r="I40" s="69">
        <f>'Memória de Cálculo'!J20</f>
        <v>42.646666666666668</v>
      </c>
      <c r="J40" s="69"/>
    </row>
    <row r="41" spans="1:20" x14ac:dyDescent="0.25">
      <c r="A41" s="35" t="s">
        <v>9</v>
      </c>
      <c r="B41" s="68" t="s">
        <v>425</v>
      </c>
      <c r="C41" s="68"/>
      <c r="D41" s="68"/>
      <c r="E41" s="68"/>
      <c r="F41" s="68"/>
      <c r="G41" s="68"/>
      <c r="H41" s="68"/>
      <c r="I41" s="69">
        <f>'Memória de Cálculo'!J129</f>
        <v>63.206153846153825</v>
      </c>
      <c r="J41" s="69"/>
    </row>
    <row r="42" spans="1:20" x14ac:dyDescent="0.25">
      <c r="A42" s="35" t="s">
        <v>12</v>
      </c>
      <c r="B42" s="68" t="s">
        <v>66</v>
      </c>
      <c r="C42" s="68"/>
      <c r="D42" s="68"/>
      <c r="E42" s="68"/>
      <c r="F42" s="68"/>
      <c r="G42" s="68"/>
      <c r="H42" s="68"/>
      <c r="I42" s="69">
        <v>0</v>
      </c>
      <c r="J42" s="69"/>
    </row>
    <row r="43" spans="1:20" x14ac:dyDescent="0.25">
      <c r="A43" s="35"/>
      <c r="B43" s="68"/>
      <c r="C43" s="68"/>
      <c r="D43" s="68"/>
      <c r="E43" s="68"/>
      <c r="F43" s="68"/>
      <c r="G43" s="68"/>
      <c r="H43" s="68"/>
      <c r="I43" s="69">
        <v>0</v>
      </c>
      <c r="J43" s="69"/>
    </row>
    <row r="44" spans="1:20" x14ac:dyDescent="0.25">
      <c r="A44" s="104" t="s">
        <v>67</v>
      </c>
      <c r="B44" s="104"/>
      <c r="C44" s="104"/>
      <c r="D44" s="104"/>
      <c r="E44" s="104"/>
      <c r="F44" s="104"/>
      <c r="G44" s="104"/>
      <c r="H44" s="104"/>
      <c r="I44" s="110">
        <f>SUM(I40:J43)</f>
        <v>105.8528205128205</v>
      </c>
      <c r="J44" s="110"/>
    </row>
    <row r="52" spans="1:20" s="1" customFormat="1" x14ac:dyDescent="0.25">
      <c r="A52" s="62" t="s">
        <v>68</v>
      </c>
      <c r="B52" s="62"/>
      <c r="C52" s="62"/>
      <c r="D52" s="62"/>
      <c r="E52" s="62"/>
      <c r="F52" s="62"/>
      <c r="G52" s="62"/>
      <c r="H52" s="62"/>
      <c r="I52" s="62"/>
      <c r="J52" s="62"/>
    </row>
    <row r="53" spans="1:20" s="1" customFormat="1" x14ac:dyDescent="0.25">
      <c r="A53" s="62" t="s">
        <v>69</v>
      </c>
      <c r="B53" s="62"/>
      <c r="C53" s="62"/>
      <c r="D53" s="62"/>
      <c r="E53" s="62"/>
      <c r="F53" s="62"/>
      <c r="G53" s="62"/>
      <c r="H53" s="62"/>
      <c r="I53" s="62"/>
      <c r="J53" s="62"/>
      <c r="K53" s="145" t="s">
        <v>170</v>
      </c>
      <c r="L53" s="146"/>
      <c r="M53" s="146"/>
      <c r="N53" s="146"/>
      <c r="O53" s="146"/>
      <c r="P53" s="146"/>
      <c r="Q53" s="146"/>
      <c r="R53" s="146"/>
      <c r="S53" s="146"/>
      <c r="T53" s="146"/>
    </row>
    <row r="54" spans="1:20" s="1" customFormat="1" x14ac:dyDescent="0.25">
      <c r="A54" s="33" t="s">
        <v>70</v>
      </c>
      <c r="B54" s="65" t="s">
        <v>71</v>
      </c>
      <c r="C54" s="65"/>
      <c r="D54" s="65"/>
      <c r="E54" s="65"/>
      <c r="F54" s="65"/>
      <c r="G54" s="65"/>
      <c r="H54" s="33" t="s">
        <v>31</v>
      </c>
      <c r="I54" s="109" t="s">
        <v>32</v>
      </c>
      <c r="J54" s="109"/>
    </row>
    <row r="55" spans="1:20" s="1" customFormat="1" x14ac:dyDescent="0.25">
      <c r="A55" s="35" t="s">
        <v>7</v>
      </c>
      <c r="B55" s="68" t="s">
        <v>72</v>
      </c>
      <c r="C55" s="68"/>
      <c r="D55" s="68"/>
      <c r="E55" s="68"/>
      <c r="F55" s="68"/>
      <c r="G55" s="68"/>
      <c r="H55" s="5">
        <v>0.2</v>
      </c>
      <c r="I55" s="112">
        <f>H55*$I$28</f>
        <v>200</v>
      </c>
      <c r="J55" s="112"/>
      <c r="K55" s="147" t="s">
        <v>169</v>
      </c>
      <c r="L55" s="148"/>
      <c r="M55" s="148"/>
      <c r="N55" s="148"/>
      <c r="O55" s="148"/>
      <c r="P55" s="148"/>
      <c r="Q55" s="148"/>
      <c r="R55" s="148"/>
      <c r="S55" s="148"/>
      <c r="T55" s="148"/>
    </row>
    <row r="56" spans="1:20" s="1" customFormat="1" x14ac:dyDescent="0.25">
      <c r="A56" s="35" t="s">
        <v>9</v>
      </c>
      <c r="B56" s="68" t="s">
        <v>73</v>
      </c>
      <c r="C56" s="68"/>
      <c r="D56" s="68"/>
      <c r="E56" s="68"/>
      <c r="F56" s="68"/>
      <c r="G56" s="68"/>
      <c r="H56" s="5">
        <v>1.4999999999999999E-2</v>
      </c>
      <c r="I56" s="112">
        <f t="shared" ref="I56:I62" si="1">H56*$I$28</f>
        <v>15</v>
      </c>
      <c r="J56" s="112"/>
      <c r="K56" s="136" t="s">
        <v>172</v>
      </c>
      <c r="L56" s="137"/>
      <c r="M56" s="137"/>
      <c r="N56" s="137"/>
      <c r="O56" s="137"/>
      <c r="P56" s="137"/>
      <c r="Q56" s="137"/>
      <c r="R56" s="137"/>
      <c r="S56" s="137"/>
      <c r="T56" s="137"/>
    </row>
    <row r="57" spans="1:20" s="1" customFormat="1" x14ac:dyDescent="0.25">
      <c r="A57" s="35" t="s">
        <v>12</v>
      </c>
      <c r="B57" s="68" t="s">
        <v>74</v>
      </c>
      <c r="C57" s="68"/>
      <c r="D57" s="68"/>
      <c r="E57" s="68"/>
      <c r="F57" s="68"/>
      <c r="G57" s="68"/>
      <c r="H57" s="5">
        <v>0.01</v>
      </c>
      <c r="I57" s="112">
        <f t="shared" si="1"/>
        <v>10</v>
      </c>
      <c r="J57" s="112"/>
      <c r="K57" s="136" t="s">
        <v>173</v>
      </c>
      <c r="L57" s="137"/>
      <c r="M57" s="137"/>
      <c r="N57" s="137"/>
      <c r="O57" s="137"/>
      <c r="P57" s="137"/>
      <c r="Q57" s="137"/>
      <c r="R57" s="137"/>
      <c r="S57" s="137"/>
      <c r="T57" s="137"/>
    </row>
    <row r="58" spans="1:20" s="1" customFormat="1" x14ac:dyDescent="0.25">
      <c r="A58" s="35" t="s">
        <v>15</v>
      </c>
      <c r="B58" s="68" t="s">
        <v>75</v>
      </c>
      <c r="C58" s="68"/>
      <c r="D58" s="68"/>
      <c r="E58" s="68"/>
      <c r="F58" s="68"/>
      <c r="G58" s="68"/>
      <c r="H58" s="5">
        <v>2E-3</v>
      </c>
      <c r="I58" s="112">
        <f t="shared" si="1"/>
        <v>2</v>
      </c>
      <c r="J58" s="112"/>
      <c r="K58" s="136" t="s">
        <v>174</v>
      </c>
      <c r="L58" s="137"/>
      <c r="M58" s="137"/>
      <c r="N58" s="137"/>
      <c r="O58" s="137"/>
      <c r="P58" s="137"/>
      <c r="Q58" s="137"/>
      <c r="R58" s="137"/>
      <c r="S58" s="137"/>
      <c r="T58" s="137"/>
    </row>
    <row r="59" spans="1:20" s="1" customFormat="1" x14ac:dyDescent="0.25">
      <c r="A59" s="35" t="s">
        <v>35</v>
      </c>
      <c r="B59" s="68" t="s">
        <v>76</v>
      </c>
      <c r="C59" s="68"/>
      <c r="D59" s="68"/>
      <c r="E59" s="68"/>
      <c r="F59" s="68"/>
      <c r="G59" s="68"/>
      <c r="H59" s="5">
        <v>2.5000000000000001E-2</v>
      </c>
      <c r="I59" s="112">
        <f t="shared" si="1"/>
        <v>25</v>
      </c>
      <c r="J59" s="112"/>
      <c r="K59" s="136" t="s">
        <v>175</v>
      </c>
      <c r="L59" s="137"/>
      <c r="M59" s="137"/>
      <c r="N59" s="137"/>
      <c r="O59" s="137"/>
      <c r="P59" s="137"/>
      <c r="Q59" s="137"/>
      <c r="R59" s="137"/>
      <c r="S59" s="137"/>
      <c r="T59" s="137"/>
    </row>
    <row r="60" spans="1:20" s="1" customFormat="1" x14ac:dyDescent="0.25">
      <c r="A60" s="35" t="s">
        <v>37</v>
      </c>
      <c r="B60" s="68" t="s">
        <v>77</v>
      </c>
      <c r="C60" s="68"/>
      <c r="D60" s="68"/>
      <c r="E60" s="68"/>
      <c r="F60" s="68"/>
      <c r="G60" s="68"/>
      <c r="H60" s="5">
        <v>0.08</v>
      </c>
      <c r="I60" s="112">
        <f t="shared" si="1"/>
        <v>80</v>
      </c>
      <c r="J60" s="112"/>
      <c r="K60" s="136" t="s">
        <v>171</v>
      </c>
      <c r="L60" s="137"/>
      <c r="M60" s="137"/>
      <c r="N60" s="137"/>
      <c r="O60" s="137"/>
      <c r="P60" s="137"/>
      <c r="Q60" s="137"/>
      <c r="R60" s="137"/>
      <c r="S60" s="137"/>
      <c r="T60" s="137"/>
    </row>
    <row r="61" spans="1:20" s="1" customFormat="1" ht="17.25" x14ac:dyDescent="0.25">
      <c r="A61" s="35" t="s">
        <v>39</v>
      </c>
      <c r="B61" s="68" t="s">
        <v>178</v>
      </c>
      <c r="C61" s="68"/>
      <c r="D61" s="68"/>
      <c r="E61" s="68"/>
      <c r="F61" s="68"/>
      <c r="G61" s="68"/>
      <c r="H61" s="5">
        <v>0.03</v>
      </c>
      <c r="I61" s="112">
        <f t="shared" si="1"/>
        <v>30</v>
      </c>
      <c r="J61" s="112"/>
      <c r="K61" s="136" t="s">
        <v>177</v>
      </c>
      <c r="L61" s="137"/>
      <c r="M61" s="137"/>
      <c r="N61" s="137"/>
      <c r="O61" s="137"/>
      <c r="P61" s="137"/>
      <c r="Q61" s="137"/>
      <c r="R61" s="137"/>
      <c r="S61" s="137"/>
      <c r="T61" s="137"/>
    </row>
    <row r="62" spans="1:20" s="1" customFormat="1" x14ac:dyDescent="0.25">
      <c r="A62" s="35" t="s">
        <v>41</v>
      </c>
      <c r="B62" s="68" t="s">
        <v>78</v>
      </c>
      <c r="C62" s="68"/>
      <c r="D62" s="68"/>
      <c r="E62" s="68"/>
      <c r="F62" s="68"/>
      <c r="G62" s="68"/>
      <c r="H62" s="5">
        <v>6.0000000000000001E-3</v>
      </c>
      <c r="I62" s="112">
        <f t="shared" si="1"/>
        <v>6</v>
      </c>
      <c r="J62" s="112"/>
      <c r="K62" s="136" t="s">
        <v>176</v>
      </c>
      <c r="L62" s="137"/>
      <c r="M62" s="137"/>
      <c r="N62" s="137"/>
      <c r="O62" s="137"/>
      <c r="P62" s="137"/>
      <c r="Q62" s="137"/>
      <c r="R62" s="137"/>
      <c r="S62" s="137"/>
      <c r="T62" s="137"/>
    </row>
    <row r="63" spans="1:20" s="1" customFormat="1" x14ac:dyDescent="0.25">
      <c r="A63" s="104" t="s">
        <v>79</v>
      </c>
      <c r="B63" s="104"/>
      <c r="C63" s="104"/>
      <c r="D63" s="104"/>
      <c r="E63" s="104"/>
      <c r="F63" s="104"/>
      <c r="G63" s="104"/>
      <c r="H63" s="6">
        <f>SUM(H55:H62)</f>
        <v>0.3680000000000001</v>
      </c>
      <c r="I63" s="143">
        <f>SUM(I55:J62)</f>
        <v>368</v>
      </c>
      <c r="J63" s="144"/>
      <c r="K63" s="22"/>
      <c r="L63" s="22"/>
      <c r="M63" s="22"/>
      <c r="N63" s="22"/>
      <c r="O63" s="22"/>
      <c r="P63" s="22"/>
    </row>
    <row r="64" spans="1:20" s="24" customFormat="1" ht="26.25" customHeight="1" x14ac:dyDescent="0.25">
      <c r="A64" s="121" t="s">
        <v>179</v>
      </c>
      <c r="B64" s="122"/>
      <c r="C64" s="122"/>
      <c r="D64" s="122"/>
      <c r="E64" s="122"/>
      <c r="F64" s="122"/>
      <c r="G64" s="122"/>
      <c r="H64" s="122"/>
      <c r="I64" s="122"/>
      <c r="J64" s="122"/>
      <c r="K64" s="23"/>
      <c r="L64" s="23"/>
      <c r="M64" s="23"/>
      <c r="N64" s="23"/>
      <c r="O64" s="23"/>
      <c r="P64" s="23"/>
    </row>
    <row r="65" spans="1:20" s="1" customFormat="1" x14ac:dyDescent="0.25">
      <c r="A65" s="62" t="s">
        <v>189</v>
      </c>
      <c r="B65" s="62"/>
      <c r="C65" s="62"/>
      <c r="D65" s="62"/>
      <c r="E65" s="62"/>
      <c r="F65" s="62"/>
      <c r="G65" s="62"/>
      <c r="H65" s="62"/>
      <c r="I65" s="62"/>
      <c r="J65" s="62"/>
    </row>
    <row r="66" spans="1:20" s="1" customFormat="1" x14ac:dyDescent="0.25">
      <c r="A66" s="34" t="s">
        <v>80</v>
      </c>
      <c r="B66" s="138" t="s">
        <v>140</v>
      </c>
      <c r="C66" s="139"/>
      <c r="D66" s="139"/>
      <c r="E66" s="139"/>
      <c r="F66" s="139"/>
      <c r="G66" s="140"/>
      <c r="H66" s="34" t="s">
        <v>31</v>
      </c>
      <c r="I66" s="123" t="s">
        <v>32</v>
      </c>
      <c r="J66" s="123"/>
    </row>
    <row r="67" spans="1:20" x14ac:dyDescent="0.25">
      <c r="A67" s="12" t="s">
        <v>7</v>
      </c>
      <c r="B67" s="76" t="s">
        <v>81</v>
      </c>
      <c r="C67" s="77"/>
      <c r="D67" s="77"/>
      <c r="E67" s="77"/>
      <c r="F67" s="77"/>
      <c r="G67" s="78"/>
      <c r="H67" s="26">
        <v>8.3299999999999999E-2</v>
      </c>
      <c r="I67" s="114">
        <f>ROUND(I28*H67,2)</f>
        <v>83.3</v>
      </c>
      <c r="J67" s="114"/>
      <c r="K67" s="141" t="s">
        <v>180</v>
      </c>
      <c r="L67" s="142"/>
      <c r="M67" s="142"/>
    </row>
    <row r="68" spans="1:20" x14ac:dyDescent="0.25">
      <c r="A68" s="12" t="s">
        <v>9</v>
      </c>
      <c r="B68" s="76" t="s">
        <v>141</v>
      </c>
      <c r="C68" s="77"/>
      <c r="D68" s="77"/>
      <c r="E68" s="77"/>
      <c r="F68" s="77"/>
      <c r="G68" s="78"/>
      <c r="H68" s="26">
        <v>2.7799999999999998E-2</v>
      </c>
      <c r="I68" s="132">
        <f>ROUND(I28*H68,2)</f>
        <v>27.8</v>
      </c>
      <c r="J68" s="133"/>
      <c r="K68" s="134" t="s">
        <v>181</v>
      </c>
      <c r="L68" s="135"/>
      <c r="M68" s="135"/>
    </row>
    <row r="69" spans="1:20" x14ac:dyDescent="0.25">
      <c r="A69" s="12"/>
      <c r="B69" s="120" t="s">
        <v>82</v>
      </c>
      <c r="C69" s="120"/>
      <c r="D69" s="120"/>
      <c r="E69" s="120"/>
      <c r="F69" s="120"/>
      <c r="G69" s="120"/>
      <c r="H69" s="120"/>
      <c r="I69" s="118">
        <f>SUM(I67:J68)</f>
        <v>111.1</v>
      </c>
      <c r="J69" s="118"/>
      <c r="K69" s="136"/>
      <c r="L69" s="137"/>
    </row>
    <row r="70" spans="1:20" ht="15" customHeight="1" x14ac:dyDescent="0.25">
      <c r="A70" s="13" t="s">
        <v>12</v>
      </c>
      <c r="B70" s="128" t="s">
        <v>142</v>
      </c>
      <c r="C70" s="129"/>
      <c r="D70" s="129"/>
      <c r="E70" s="129"/>
      <c r="F70" s="129"/>
      <c r="G70" s="130"/>
      <c r="H70" s="25">
        <f>ROUND((H67+H68)*H63,4)</f>
        <v>4.0899999999999999E-2</v>
      </c>
      <c r="I70" s="131">
        <f>I69*H70</f>
        <v>4.54399</v>
      </c>
      <c r="J70" s="131"/>
      <c r="K70" s="7"/>
    </row>
    <row r="71" spans="1:20" x14ac:dyDescent="0.25">
      <c r="A71" s="120" t="s">
        <v>83</v>
      </c>
      <c r="B71" s="120"/>
      <c r="C71" s="120"/>
      <c r="D71" s="120"/>
      <c r="E71" s="120"/>
      <c r="F71" s="120"/>
      <c r="G71" s="120"/>
      <c r="H71" s="120"/>
      <c r="I71" s="118">
        <f>I69+I70</f>
        <v>115.64398999999999</v>
      </c>
      <c r="J71" s="118"/>
    </row>
    <row r="72" spans="1:20" x14ac:dyDescent="0.25">
      <c r="A72" s="62" t="s">
        <v>143</v>
      </c>
      <c r="B72" s="62"/>
      <c r="C72" s="62"/>
      <c r="D72" s="62"/>
      <c r="E72" s="62"/>
      <c r="F72" s="62"/>
      <c r="G72" s="62"/>
      <c r="H72" s="62"/>
      <c r="I72" s="62"/>
      <c r="J72" s="62"/>
      <c r="K72" s="127" t="s">
        <v>190</v>
      </c>
      <c r="L72" s="127"/>
      <c r="M72" s="127"/>
      <c r="N72" s="127"/>
      <c r="O72" s="127"/>
      <c r="P72" s="127" t="s">
        <v>191</v>
      </c>
      <c r="Q72" s="127"/>
      <c r="R72" s="127"/>
      <c r="S72" s="127"/>
      <c r="T72" s="127"/>
    </row>
    <row r="73" spans="1:20" x14ac:dyDescent="0.25">
      <c r="A73" s="34" t="s">
        <v>84</v>
      </c>
      <c r="B73" s="63" t="s">
        <v>85</v>
      </c>
      <c r="C73" s="63"/>
      <c r="D73" s="63"/>
      <c r="E73" s="63"/>
      <c r="F73" s="63"/>
      <c r="G73" s="63"/>
      <c r="H73" s="34" t="s">
        <v>31</v>
      </c>
      <c r="I73" s="123" t="s">
        <v>32</v>
      </c>
      <c r="J73" s="123"/>
    </row>
    <row r="74" spans="1:20" x14ac:dyDescent="0.25">
      <c r="A74" s="12" t="s">
        <v>7</v>
      </c>
      <c r="B74" s="79" t="s">
        <v>85</v>
      </c>
      <c r="C74" s="79"/>
      <c r="D74" s="79"/>
      <c r="E74" s="79"/>
      <c r="F74" s="79"/>
      <c r="G74" s="79"/>
      <c r="H74" s="27">
        <v>2.9999999999999997E-4</v>
      </c>
      <c r="I74" s="114">
        <f>I28*H74</f>
        <v>0.3</v>
      </c>
      <c r="J74" s="114"/>
      <c r="K74" s="119" t="s">
        <v>192</v>
      </c>
      <c r="L74" s="119"/>
      <c r="M74" s="119"/>
      <c r="N74" s="119"/>
      <c r="O74" s="119"/>
      <c r="P74" s="119" t="s">
        <v>193</v>
      </c>
      <c r="Q74" s="119"/>
      <c r="R74" s="119"/>
      <c r="S74" s="119"/>
      <c r="T74" s="119"/>
    </row>
    <row r="75" spans="1:20" x14ac:dyDescent="0.25">
      <c r="A75" s="12" t="s">
        <v>9</v>
      </c>
      <c r="B75" s="76" t="s">
        <v>144</v>
      </c>
      <c r="C75" s="77"/>
      <c r="D75" s="77"/>
      <c r="E75" s="77"/>
      <c r="F75" s="77"/>
      <c r="G75" s="77"/>
      <c r="H75" s="14">
        <f>H63*H74</f>
        <v>1.1040000000000003E-4</v>
      </c>
      <c r="I75" s="114">
        <f>I28*H75</f>
        <v>0.11040000000000003</v>
      </c>
      <c r="J75" s="114"/>
    </row>
    <row r="76" spans="1:20" x14ac:dyDescent="0.25">
      <c r="A76" s="120" t="s">
        <v>86</v>
      </c>
      <c r="B76" s="120"/>
      <c r="C76" s="120"/>
      <c r="D76" s="120"/>
      <c r="E76" s="120"/>
      <c r="F76" s="120"/>
      <c r="G76" s="120"/>
      <c r="H76" s="120"/>
      <c r="I76" s="118">
        <f>SUM(I74:J75)</f>
        <v>0.41039999999999999</v>
      </c>
      <c r="J76" s="118"/>
    </row>
    <row r="77" spans="1:20" x14ac:dyDescent="0.25">
      <c r="A77" s="62" t="s">
        <v>87</v>
      </c>
      <c r="B77" s="62"/>
      <c r="C77" s="62"/>
      <c r="D77" s="62"/>
      <c r="E77" s="62"/>
      <c r="F77" s="62"/>
      <c r="G77" s="62"/>
      <c r="H77" s="62"/>
      <c r="I77" s="62"/>
      <c r="J77" s="62"/>
      <c r="M77" s="8"/>
    </row>
    <row r="78" spans="1:20" x14ac:dyDescent="0.25">
      <c r="A78" s="34" t="s">
        <v>88</v>
      </c>
      <c r="B78" s="63" t="s">
        <v>89</v>
      </c>
      <c r="C78" s="63"/>
      <c r="D78" s="63"/>
      <c r="E78" s="63"/>
      <c r="F78" s="63"/>
      <c r="G78" s="63"/>
      <c r="H78" s="34" t="s">
        <v>31</v>
      </c>
      <c r="I78" s="123" t="s">
        <v>32</v>
      </c>
      <c r="J78" s="123"/>
    </row>
    <row r="79" spans="1:20" x14ac:dyDescent="0.25">
      <c r="A79" s="12" t="s">
        <v>7</v>
      </c>
      <c r="B79" s="79" t="s">
        <v>90</v>
      </c>
      <c r="C79" s="79"/>
      <c r="D79" s="79"/>
      <c r="E79" s="79"/>
      <c r="F79" s="79"/>
      <c r="G79" s="79"/>
      <c r="H79" s="28">
        <v>4.5999999999999999E-3</v>
      </c>
      <c r="I79" s="114">
        <f t="shared" ref="I79:I84" si="2">$I$28*H79</f>
        <v>4.5999999999999996</v>
      </c>
      <c r="J79" s="124"/>
      <c r="K79" s="119" t="s">
        <v>194</v>
      </c>
      <c r="L79" s="119"/>
      <c r="M79" s="119"/>
      <c r="N79" s="119"/>
      <c r="O79" s="119"/>
      <c r="P79" s="119" t="s">
        <v>195</v>
      </c>
      <c r="Q79" s="119"/>
      <c r="R79" s="119"/>
      <c r="S79" s="119"/>
      <c r="T79" s="119"/>
    </row>
    <row r="80" spans="1:20" x14ac:dyDescent="0.25">
      <c r="A80" s="12" t="s">
        <v>9</v>
      </c>
      <c r="B80" s="79" t="s">
        <v>91</v>
      </c>
      <c r="C80" s="79"/>
      <c r="D80" s="79"/>
      <c r="E80" s="79"/>
      <c r="F80" s="79"/>
      <c r="G80" s="79"/>
      <c r="H80" s="30">
        <f>H79*H60</f>
        <v>3.68E-4</v>
      </c>
      <c r="I80" s="114">
        <f t="shared" si="2"/>
        <v>0.36799999999999999</v>
      </c>
      <c r="J80" s="124"/>
      <c r="K80" s="119"/>
      <c r="L80" s="119"/>
      <c r="M80" s="119"/>
      <c r="N80" s="119"/>
      <c r="O80" s="119"/>
      <c r="P80" s="119" t="s">
        <v>196</v>
      </c>
      <c r="Q80" s="119"/>
      <c r="R80" s="119"/>
      <c r="S80" s="119"/>
      <c r="T80" s="119"/>
    </row>
    <row r="81" spans="1:20" x14ac:dyDescent="0.25">
      <c r="A81" s="12" t="s">
        <v>12</v>
      </c>
      <c r="B81" s="79" t="s">
        <v>92</v>
      </c>
      <c r="C81" s="79"/>
      <c r="D81" s="79"/>
      <c r="E81" s="79"/>
      <c r="F81" s="79"/>
      <c r="G81" s="79"/>
      <c r="H81" s="28">
        <v>2.1499999999999998E-2</v>
      </c>
      <c r="I81" s="114">
        <f t="shared" si="2"/>
        <v>21.5</v>
      </c>
      <c r="J81" s="124"/>
      <c r="K81" s="119"/>
      <c r="L81" s="119"/>
      <c r="M81" s="119"/>
      <c r="N81" s="119"/>
      <c r="O81" s="119"/>
      <c r="P81" s="119" t="s">
        <v>197</v>
      </c>
      <c r="Q81" s="119"/>
      <c r="R81" s="119"/>
      <c r="S81" s="119"/>
      <c r="T81" s="119"/>
    </row>
    <row r="82" spans="1:20" ht="17.25" x14ac:dyDescent="0.25">
      <c r="A82" s="12" t="s">
        <v>15</v>
      </c>
      <c r="B82" s="79" t="s">
        <v>205</v>
      </c>
      <c r="C82" s="79"/>
      <c r="D82" s="79"/>
      <c r="E82" s="79"/>
      <c r="F82" s="79"/>
      <c r="G82" s="79"/>
      <c r="H82" s="28">
        <v>1.9400000000000001E-2</v>
      </c>
      <c r="I82" s="114">
        <f t="shared" si="2"/>
        <v>19.400000000000002</v>
      </c>
      <c r="J82" s="124"/>
      <c r="K82" s="126" t="s">
        <v>198</v>
      </c>
      <c r="L82" s="126"/>
      <c r="M82" s="126"/>
      <c r="N82" s="126"/>
      <c r="O82" s="126"/>
      <c r="P82" s="126" t="s">
        <v>199</v>
      </c>
      <c r="Q82" s="126"/>
      <c r="R82" s="126"/>
      <c r="S82" s="126"/>
      <c r="T82" s="126"/>
    </row>
    <row r="83" spans="1:20" x14ac:dyDescent="0.25">
      <c r="A83" s="12" t="s">
        <v>35</v>
      </c>
      <c r="B83" s="76" t="s">
        <v>145</v>
      </c>
      <c r="C83" s="77"/>
      <c r="D83" s="77"/>
      <c r="E83" s="77"/>
      <c r="F83" s="77"/>
      <c r="G83" s="78"/>
      <c r="H83" s="14">
        <f>H63*H82</f>
        <v>7.1392000000000027E-3</v>
      </c>
      <c r="I83" s="114">
        <f t="shared" si="2"/>
        <v>7.1392000000000024</v>
      </c>
      <c r="J83" s="124"/>
      <c r="K83" s="125"/>
      <c r="L83" s="125"/>
      <c r="M83" s="125"/>
      <c r="N83" s="125"/>
      <c r="O83" s="125"/>
      <c r="P83" s="125"/>
      <c r="Q83" s="125"/>
      <c r="R83" s="125"/>
      <c r="S83" s="125"/>
      <c r="T83" s="125"/>
    </row>
    <row r="84" spans="1:20" x14ac:dyDescent="0.25">
      <c r="A84" s="12" t="s">
        <v>37</v>
      </c>
      <c r="B84" s="79" t="s">
        <v>94</v>
      </c>
      <c r="C84" s="79"/>
      <c r="D84" s="79"/>
      <c r="E84" s="79"/>
      <c r="F84" s="79"/>
      <c r="G84" s="79"/>
      <c r="H84" s="28">
        <v>2.1499999999999998E-2</v>
      </c>
      <c r="I84" s="114">
        <f t="shared" si="2"/>
        <v>21.5</v>
      </c>
      <c r="J84" s="124"/>
      <c r="K84" s="119"/>
      <c r="L84" s="119"/>
      <c r="M84" s="119"/>
      <c r="N84" s="119"/>
      <c r="O84" s="119"/>
      <c r="P84" s="119" t="s">
        <v>197</v>
      </c>
      <c r="Q84" s="119"/>
      <c r="R84" s="119"/>
      <c r="S84" s="119"/>
      <c r="T84" s="119"/>
    </row>
    <row r="85" spans="1:20" x14ac:dyDescent="0.25">
      <c r="A85" s="120" t="s">
        <v>95</v>
      </c>
      <c r="B85" s="120"/>
      <c r="C85" s="120"/>
      <c r="D85" s="120"/>
      <c r="E85" s="120"/>
      <c r="F85" s="120"/>
      <c r="G85" s="120"/>
      <c r="H85" s="120"/>
      <c r="I85" s="118">
        <f>SUM(I79:J84)</f>
        <v>74.507200000000012</v>
      </c>
      <c r="J85" s="118"/>
    </row>
    <row r="86" spans="1:20" x14ac:dyDescent="0.25">
      <c r="A86" s="121" t="s">
        <v>206</v>
      </c>
      <c r="B86" s="122"/>
      <c r="C86" s="122"/>
      <c r="D86" s="122"/>
      <c r="E86" s="122"/>
      <c r="F86" s="122"/>
      <c r="G86" s="122"/>
      <c r="H86" s="122"/>
      <c r="I86" s="122"/>
      <c r="J86" s="122"/>
    </row>
    <row r="87" spans="1:20" x14ac:dyDescent="0.25">
      <c r="A87" s="62" t="s">
        <v>96</v>
      </c>
      <c r="B87" s="62"/>
      <c r="C87" s="62"/>
      <c r="D87" s="62"/>
      <c r="E87" s="62"/>
      <c r="F87" s="62"/>
      <c r="G87" s="62"/>
      <c r="H87" s="62"/>
      <c r="I87" s="62"/>
      <c r="J87" s="62"/>
    </row>
    <row r="88" spans="1:20" x14ac:dyDescent="0.25">
      <c r="A88" s="34" t="s">
        <v>97</v>
      </c>
      <c r="B88" s="63" t="s">
        <v>98</v>
      </c>
      <c r="C88" s="63"/>
      <c r="D88" s="63"/>
      <c r="E88" s="63"/>
      <c r="F88" s="63"/>
      <c r="G88" s="63"/>
      <c r="H88" s="63"/>
      <c r="I88" s="123" t="s">
        <v>32</v>
      </c>
      <c r="J88" s="123"/>
    </row>
    <row r="89" spans="1:20" x14ac:dyDescent="0.25">
      <c r="A89" s="12" t="s">
        <v>7</v>
      </c>
      <c r="B89" s="76" t="s">
        <v>99</v>
      </c>
      <c r="C89" s="77"/>
      <c r="D89" s="77"/>
      <c r="E89" s="77"/>
      <c r="F89" s="77"/>
      <c r="G89" s="78"/>
      <c r="H89" s="27">
        <v>8.3299999999999999E-2</v>
      </c>
      <c r="I89" s="114">
        <f>$I$28*H89</f>
        <v>83.3</v>
      </c>
      <c r="J89" s="114"/>
    </row>
    <row r="90" spans="1:20" x14ac:dyDescent="0.25">
      <c r="A90" s="12" t="s">
        <v>9</v>
      </c>
      <c r="B90" s="79" t="s">
        <v>146</v>
      </c>
      <c r="C90" s="79"/>
      <c r="D90" s="79"/>
      <c r="E90" s="79"/>
      <c r="F90" s="79"/>
      <c r="G90" s="79"/>
      <c r="H90" s="27">
        <v>1.66E-2</v>
      </c>
      <c r="I90" s="114">
        <f t="shared" ref="I90:I93" si="3">$I$28*H90</f>
        <v>16.600000000000001</v>
      </c>
      <c r="J90" s="114"/>
      <c r="K90" s="119" t="s">
        <v>202</v>
      </c>
      <c r="L90" s="119"/>
      <c r="M90" s="119"/>
      <c r="N90" s="119"/>
      <c r="O90" s="119"/>
      <c r="P90" s="119" t="s">
        <v>201</v>
      </c>
      <c r="Q90" s="119"/>
      <c r="R90" s="119"/>
      <c r="S90" s="119"/>
      <c r="T90" s="119"/>
    </row>
    <row r="91" spans="1:20" x14ac:dyDescent="0.25">
      <c r="A91" s="12" t="s">
        <v>12</v>
      </c>
      <c r="B91" s="79" t="s">
        <v>147</v>
      </c>
      <c r="C91" s="79"/>
      <c r="D91" s="79"/>
      <c r="E91" s="79"/>
      <c r="F91" s="79"/>
      <c r="G91" s="79"/>
      <c r="H91" s="27">
        <v>8.0000000000000004E-4</v>
      </c>
      <c r="I91" s="114">
        <f t="shared" si="3"/>
        <v>0.8</v>
      </c>
      <c r="J91" s="114"/>
      <c r="K91" s="119" t="s">
        <v>200</v>
      </c>
      <c r="L91" s="119"/>
      <c r="M91" s="119"/>
      <c r="N91" s="119"/>
      <c r="O91" s="119"/>
      <c r="P91" s="119" t="s">
        <v>201</v>
      </c>
      <c r="Q91" s="119"/>
      <c r="R91" s="119"/>
      <c r="S91" s="119"/>
      <c r="T91" s="119"/>
    </row>
    <row r="92" spans="1:20" x14ac:dyDescent="0.25">
      <c r="A92" s="12" t="s">
        <v>15</v>
      </c>
      <c r="B92" s="79" t="s">
        <v>148</v>
      </c>
      <c r="C92" s="79"/>
      <c r="D92" s="79"/>
      <c r="E92" s="79"/>
      <c r="F92" s="79"/>
      <c r="G92" s="79"/>
      <c r="H92" s="27">
        <v>7.3000000000000001E-3</v>
      </c>
      <c r="I92" s="114">
        <f t="shared" si="3"/>
        <v>7.3</v>
      </c>
      <c r="J92" s="114"/>
      <c r="K92" s="119" t="s">
        <v>203</v>
      </c>
      <c r="L92" s="119"/>
      <c r="M92" s="119"/>
      <c r="N92" s="119"/>
      <c r="O92" s="119"/>
      <c r="P92" s="119" t="s">
        <v>201</v>
      </c>
      <c r="Q92" s="119"/>
      <c r="R92" s="119"/>
      <c r="S92" s="119"/>
      <c r="T92" s="119"/>
    </row>
    <row r="93" spans="1:20" x14ac:dyDescent="0.25">
      <c r="A93" s="12" t="s">
        <v>35</v>
      </c>
      <c r="B93" s="79" t="s">
        <v>149</v>
      </c>
      <c r="C93" s="79"/>
      <c r="D93" s="79"/>
      <c r="E93" s="79"/>
      <c r="F93" s="79"/>
      <c r="G93" s="79"/>
      <c r="H93" s="27">
        <v>2.7000000000000001E-3</v>
      </c>
      <c r="I93" s="114">
        <f t="shared" si="3"/>
        <v>2.7</v>
      </c>
      <c r="J93" s="114"/>
      <c r="K93" s="119" t="s">
        <v>204</v>
      </c>
      <c r="L93" s="119"/>
      <c r="M93" s="119"/>
      <c r="N93" s="119"/>
      <c r="O93" s="119"/>
      <c r="P93" s="119" t="s">
        <v>201</v>
      </c>
      <c r="Q93" s="119"/>
      <c r="R93" s="119"/>
      <c r="S93" s="119"/>
      <c r="T93" s="119"/>
    </row>
    <row r="94" spans="1:20" x14ac:dyDescent="0.25">
      <c r="A94" s="12"/>
      <c r="B94" s="115" t="s">
        <v>100</v>
      </c>
      <c r="C94" s="116"/>
      <c r="D94" s="116"/>
      <c r="E94" s="116"/>
      <c r="F94" s="116"/>
      <c r="G94" s="116"/>
      <c r="H94" s="15">
        <f>SUM(H89:H93)</f>
        <v>0.11069999999999999</v>
      </c>
      <c r="I94" s="118">
        <f>SUM(I89:J93)</f>
        <v>110.7</v>
      </c>
      <c r="J94" s="118"/>
    </row>
    <row r="95" spans="1:20" ht="15" customHeight="1" x14ac:dyDescent="0.25">
      <c r="A95" s="13" t="s">
        <v>39</v>
      </c>
      <c r="B95" s="113" t="s">
        <v>101</v>
      </c>
      <c r="C95" s="113"/>
      <c r="D95" s="113"/>
      <c r="E95" s="113"/>
      <c r="F95" s="113"/>
      <c r="G95" s="113"/>
      <c r="H95" s="16">
        <f>ROUND(H63*H94,4)</f>
        <v>4.07E-2</v>
      </c>
      <c r="I95" s="114">
        <f>H95*I28</f>
        <v>40.700000000000003</v>
      </c>
      <c r="J95" s="114"/>
    </row>
    <row r="96" spans="1:20" x14ac:dyDescent="0.25">
      <c r="A96" s="115" t="s">
        <v>102</v>
      </c>
      <c r="B96" s="116"/>
      <c r="C96" s="116"/>
      <c r="D96" s="116"/>
      <c r="E96" s="116"/>
      <c r="F96" s="116"/>
      <c r="G96" s="116"/>
      <c r="H96" s="117"/>
      <c r="I96" s="118">
        <f>SUM(I94:J95)</f>
        <v>151.4</v>
      </c>
      <c r="J96" s="118"/>
    </row>
    <row r="101" spans="1:13" s="1" customFormat="1" x14ac:dyDescent="0.25">
      <c r="A101" s="62" t="s">
        <v>103</v>
      </c>
      <c r="B101" s="62"/>
      <c r="C101" s="62"/>
      <c r="D101" s="62"/>
      <c r="E101" s="62"/>
      <c r="F101" s="62"/>
      <c r="G101" s="62"/>
      <c r="H101" s="62"/>
      <c r="I101" s="62"/>
      <c r="J101" s="62"/>
    </row>
    <row r="102" spans="1:13" s="1" customFormat="1" x14ac:dyDescent="0.25">
      <c r="A102" s="33">
        <v>4</v>
      </c>
      <c r="B102" s="65" t="s">
        <v>104</v>
      </c>
      <c r="C102" s="65"/>
      <c r="D102" s="65"/>
      <c r="E102" s="65"/>
      <c r="F102" s="65"/>
      <c r="G102" s="65"/>
      <c r="H102" s="65"/>
      <c r="I102" s="109" t="s">
        <v>32</v>
      </c>
      <c r="J102" s="109"/>
    </row>
    <row r="103" spans="1:13" s="1" customFormat="1" x14ac:dyDescent="0.25">
      <c r="A103" s="35" t="s">
        <v>70</v>
      </c>
      <c r="B103" s="68" t="s">
        <v>71</v>
      </c>
      <c r="C103" s="68"/>
      <c r="D103" s="68"/>
      <c r="E103" s="68"/>
      <c r="F103" s="68"/>
      <c r="G103" s="68"/>
      <c r="H103" s="68"/>
      <c r="I103" s="112">
        <f>I63</f>
        <v>368</v>
      </c>
      <c r="J103" s="112"/>
    </row>
    <row r="104" spans="1:13" s="1" customFormat="1" x14ac:dyDescent="0.25">
      <c r="A104" s="35" t="s">
        <v>80</v>
      </c>
      <c r="B104" s="68" t="s">
        <v>105</v>
      </c>
      <c r="C104" s="68"/>
      <c r="D104" s="68"/>
      <c r="E104" s="68"/>
      <c r="F104" s="68"/>
      <c r="G104" s="68"/>
      <c r="H104" s="68"/>
      <c r="I104" s="112">
        <f>I71</f>
        <v>115.64398999999999</v>
      </c>
      <c r="J104" s="112"/>
    </row>
    <row r="105" spans="1:13" s="1" customFormat="1" x14ac:dyDescent="0.25">
      <c r="A105" s="35" t="s">
        <v>84</v>
      </c>
      <c r="B105" s="68" t="s">
        <v>85</v>
      </c>
      <c r="C105" s="68"/>
      <c r="D105" s="68"/>
      <c r="E105" s="68"/>
      <c r="F105" s="68"/>
      <c r="G105" s="68"/>
      <c r="H105" s="68"/>
      <c r="I105" s="112">
        <f>I76</f>
        <v>0.41039999999999999</v>
      </c>
      <c r="J105" s="112"/>
    </row>
    <row r="106" spans="1:13" s="1" customFormat="1" x14ac:dyDescent="0.25">
      <c r="A106" s="35" t="s">
        <v>88</v>
      </c>
      <c r="B106" s="68" t="s">
        <v>106</v>
      </c>
      <c r="C106" s="68"/>
      <c r="D106" s="68"/>
      <c r="E106" s="68"/>
      <c r="F106" s="68"/>
      <c r="G106" s="68"/>
      <c r="H106" s="68"/>
      <c r="I106" s="112">
        <f>I85</f>
        <v>74.507200000000012</v>
      </c>
      <c r="J106" s="112"/>
    </row>
    <row r="107" spans="1:13" s="1" customFormat="1" x14ac:dyDescent="0.25">
      <c r="A107" s="35" t="s">
        <v>97</v>
      </c>
      <c r="B107" s="68" t="s">
        <v>98</v>
      </c>
      <c r="C107" s="68"/>
      <c r="D107" s="68"/>
      <c r="E107" s="68"/>
      <c r="F107" s="68"/>
      <c r="G107" s="68"/>
      <c r="H107" s="68"/>
      <c r="I107" s="112">
        <f>I96</f>
        <v>151.4</v>
      </c>
      <c r="J107" s="112"/>
    </row>
    <row r="108" spans="1:13" s="1" customFormat="1" x14ac:dyDescent="0.25">
      <c r="A108" s="35" t="s">
        <v>107</v>
      </c>
      <c r="B108" s="68" t="s">
        <v>42</v>
      </c>
      <c r="C108" s="68"/>
      <c r="D108" s="68"/>
      <c r="E108" s="68"/>
      <c r="F108" s="68"/>
      <c r="G108" s="68"/>
      <c r="H108" s="68"/>
      <c r="I108" s="112">
        <v>0</v>
      </c>
      <c r="J108" s="112"/>
    </row>
    <row r="109" spans="1:13" s="1" customFormat="1" x14ac:dyDescent="0.25">
      <c r="A109" s="104" t="s">
        <v>108</v>
      </c>
      <c r="B109" s="104"/>
      <c r="C109" s="104"/>
      <c r="D109" s="104"/>
      <c r="E109" s="104"/>
      <c r="F109" s="104"/>
      <c r="G109" s="104"/>
      <c r="H109" s="104"/>
      <c r="I109" s="110">
        <f>SUM(I103:J108)</f>
        <v>709.96159</v>
      </c>
      <c r="J109" s="110"/>
    </row>
    <row r="110" spans="1:13" s="1" customFormat="1" x14ac:dyDescent="0.25">
      <c r="A110" s="62" t="s">
        <v>109</v>
      </c>
      <c r="B110" s="62"/>
      <c r="C110" s="62"/>
      <c r="D110" s="62"/>
      <c r="E110" s="62"/>
      <c r="F110" s="62"/>
      <c r="G110" s="62"/>
      <c r="H110" s="62"/>
      <c r="I110" s="62"/>
      <c r="J110" s="62"/>
    </row>
    <row r="111" spans="1:13" s="1" customFormat="1" x14ac:dyDescent="0.25">
      <c r="A111" s="104" t="s">
        <v>153</v>
      </c>
      <c r="B111" s="104"/>
      <c r="C111" s="104"/>
      <c r="D111" s="104"/>
      <c r="E111" s="104"/>
      <c r="F111" s="104"/>
      <c r="G111" s="104"/>
      <c r="H111" s="104"/>
      <c r="I111" s="110">
        <f>I28+I37+I44+I109</f>
        <v>2188.2044105128202</v>
      </c>
      <c r="J111" s="110"/>
      <c r="M111" s="18"/>
    </row>
    <row r="112" spans="1:13" s="1" customFormat="1" x14ac:dyDescent="0.25">
      <c r="A112" s="62" t="s">
        <v>110</v>
      </c>
      <c r="B112" s="62"/>
      <c r="C112" s="62"/>
      <c r="D112" s="62"/>
      <c r="E112" s="62"/>
      <c r="F112" s="62"/>
      <c r="G112" s="62"/>
      <c r="H112" s="62"/>
      <c r="I112" s="62"/>
      <c r="J112" s="62"/>
    </row>
    <row r="113" spans="1:11" s="1" customFormat="1" x14ac:dyDescent="0.25">
      <c r="A113" s="33">
        <v>5</v>
      </c>
      <c r="B113" s="65" t="s">
        <v>111</v>
      </c>
      <c r="C113" s="65"/>
      <c r="D113" s="65"/>
      <c r="E113" s="65"/>
      <c r="F113" s="65"/>
      <c r="G113" s="65"/>
      <c r="H113" s="33" t="s">
        <v>31</v>
      </c>
      <c r="I113" s="109" t="s">
        <v>32</v>
      </c>
      <c r="J113" s="109"/>
    </row>
    <row r="114" spans="1:11" s="1" customFormat="1" x14ac:dyDescent="0.25">
      <c r="A114" s="35" t="s">
        <v>7</v>
      </c>
      <c r="B114" s="68" t="s">
        <v>112</v>
      </c>
      <c r="C114" s="68"/>
      <c r="D114" s="68"/>
      <c r="E114" s="68"/>
      <c r="F114" s="68"/>
      <c r="G114" s="68"/>
      <c r="H114" s="4">
        <v>0.1</v>
      </c>
      <c r="I114" s="112">
        <f>I111*H114</f>
        <v>218.82044105128205</v>
      </c>
      <c r="J114" s="112"/>
      <c r="K114" s="1" t="s">
        <v>219</v>
      </c>
    </row>
    <row r="115" spans="1:11" s="1" customFormat="1" x14ac:dyDescent="0.25">
      <c r="A115" s="35" t="s">
        <v>9</v>
      </c>
      <c r="B115" s="68" t="s">
        <v>113</v>
      </c>
      <c r="C115" s="68"/>
      <c r="D115" s="68"/>
      <c r="E115" s="68"/>
      <c r="F115" s="68"/>
      <c r="G115" s="68"/>
      <c r="H115" s="4">
        <v>0.1</v>
      </c>
      <c r="I115" s="112">
        <f>(I111+I114)*H115</f>
        <v>240.70248515641026</v>
      </c>
      <c r="J115" s="112"/>
      <c r="K115" s="1" t="s">
        <v>219</v>
      </c>
    </row>
    <row r="116" spans="1:11" s="1" customFormat="1" x14ac:dyDescent="0.25">
      <c r="A116" s="35" t="s">
        <v>12</v>
      </c>
      <c r="B116" s="68" t="s">
        <v>114</v>
      </c>
      <c r="C116" s="68"/>
      <c r="D116" s="68"/>
      <c r="E116" s="68"/>
      <c r="F116" s="68"/>
      <c r="G116" s="68"/>
      <c r="H116" s="68"/>
      <c r="I116" s="68"/>
      <c r="J116" s="68"/>
    </row>
    <row r="117" spans="1:11" s="1" customFormat="1" x14ac:dyDescent="0.25">
      <c r="A117" s="35" t="s">
        <v>115</v>
      </c>
      <c r="B117" s="65" t="s">
        <v>116</v>
      </c>
      <c r="C117" s="65"/>
      <c r="D117" s="65"/>
      <c r="E117" s="65"/>
      <c r="F117" s="65"/>
      <c r="G117" s="65"/>
      <c r="H117" s="65"/>
      <c r="I117" s="65"/>
      <c r="J117" s="65"/>
    </row>
    <row r="118" spans="1:11" s="1" customFormat="1" x14ac:dyDescent="0.25">
      <c r="A118" s="80"/>
      <c r="B118" s="68" t="s">
        <v>117</v>
      </c>
      <c r="C118" s="68"/>
      <c r="D118" s="68"/>
      <c r="E118" s="68"/>
      <c r="F118" s="68"/>
      <c r="G118" s="68"/>
      <c r="H118" s="4">
        <v>1.6500000000000001E-2</v>
      </c>
      <c r="I118" s="112">
        <f>I123*H118</f>
        <v>50.94752309724602</v>
      </c>
      <c r="J118" s="112"/>
      <c r="K118" s="9" t="s">
        <v>220</v>
      </c>
    </row>
    <row r="119" spans="1:11" s="1" customFormat="1" x14ac:dyDescent="0.25">
      <c r="A119" s="80"/>
      <c r="B119" s="68" t="s">
        <v>118</v>
      </c>
      <c r="C119" s="68"/>
      <c r="D119" s="68"/>
      <c r="E119" s="68"/>
      <c r="F119" s="68"/>
      <c r="G119" s="68"/>
      <c r="H119" s="4">
        <v>7.5999999999999998E-2</v>
      </c>
      <c r="I119" s="112">
        <f>I123*H119</f>
        <v>234.66737911458773</v>
      </c>
      <c r="J119" s="112"/>
      <c r="K119" s="9" t="s">
        <v>220</v>
      </c>
    </row>
    <row r="120" spans="1:11" s="1" customFormat="1" x14ac:dyDescent="0.25">
      <c r="A120" s="35" t="s">
        <v>119</v>
      </c>
      <c r="B120" s="65" t="s">
        <v>120</v>
      </c>
      <c r="C120" s="65"/>
      <c r="D120" s="65"/>
      <c r="E120" s="65"/>
      <c r="F120" s="65"/>
      <c r="G120" s="65"/>
      <c r="H120" s="65"/>
      <c r="I120" s="65"/>
      <c r="J120" s="65"/>
    </row>
    <row r="121" spans="1:11" s="1" customFormat="1" x14ac:dyDescent="0.25">
      <c r="A121" s="35"/>
      <c r="B121" s="68" t="s">
        <v>121</v>
      </c>
      <c r="C121" s="68"/>
      <c r="D121" s="68"/>
      <c r="E121" s="68"/>
      <c r="F121" s="68"/>
      <c r="G121" s="68"/>
      <c r="H121" s="4">
        <v>0.05</v>
      </c>
      <c r="I121" s="112">
        <f>I123*H121</f>
        <v>154.38643362801827</v>
      </c>
      <c r="J121" s="112"/>
      <c r="K121" s="9" t="s">
        <v>221</v>
      </c>
    </row>
    <row r="122" spans="1:11" s="1" customFormat="1" x14ac:dyDescent="0.25">
      <c r="A122" s="35" t="s">
        <v>122</v>
      </c>
      <c r="B122" s="65" t="s">
        <v>123</v>
      </c>
      <c r="C122" s="65"/>
      <c r="D122" s="65"/>
      <c r="E122" s="65"/>
      <c r="F122" s="65"/>
      <c r="G122" s="65"/>
      <c r="H122" s="65"/>
      <c r="I122" s="65"/>
      <c r="J122" s="65"/>
    </row>
    <row r="123" spans="1:11" s="1" customFormat="1" x14ac:dyDescent="0.25">
      <c r="A123" s="35"/>
      <c r="B123" s="104" t="s">
        <v>124</v>
      </c>
      <c r="C123" s="104"/>
      <c r="D123" s="104"/>
      <c r="E123" s="104"/>
      <c r="F123" s="104"/>
      <c r="G123" s="104"/>
      <c r="H123" s="10">
        <f>1-(SUM(H121,H119,H118))</f>
        <v>0.85749999999999993</v>
      </c>
      <c r="I123" s="112">
        <f>(I111+I114+I115)/H123</f>
        <v>3087.7286725603649</v>
      </c>
      <c r="J123" s="112"/>
    </row>
    <row r="124" spans="1:11" s="1" customFormat="1" x14ac:dyDescent="0.25">
      <c r="A124" s="104" t="s">
        <v>125</v>
      </c>
      <c r="B124" s="104"/>
      <c r="C124" s="104"/>
      <c r="D124" s="104"/>
      <c r="E124" s="104"/>
      <c r="F124" s="104"/>
      <c r="G124" s="104"/>
      <c r="H124" s="104"/>
      <c r="I124" s="110">
        <f>I121+I119+I118+I115+I114</f>
        <v>899.52426204754431</v>
      </c>
      <c r="J124" s="110"/>
    </row>
    <row r="125" spans="1:11" s="1" customFormat="1" x14ac:dyDescent="0.25">
      <c r="A125" s="111" t="s">
        <v>126</v>
      </c>
      <c r="B125" s="111"/>
      <c r="C125" s="111"/>
      <c r="D125" s="111"/>
      <c r="E125" s="111"/>
      <c r="F125" s="111"/>
      <c r="G125" s="111"/>
      <c r="H125" s="111"/>
      <c r="I125" s="111"/>
      <c r="J125" s="111"/>
    </row>
    <row r="126" spans="1:11" s="1" customFormat="1" x14ac:dyDescent="0.25">
      <c r="A126" s="111" t="s">
        <v>127</v>
      </c>
      <c r="B126" s="111"/>
      <c r="C126" s="111"/>
      <c r="D126" s="111"/>
      <c r="E126" s="111"/>
      <c r="F126" s="111"/>
      <c r="G126" s="111"/>
      <c r="H126" s="111"/>
      <c r="I126" s="111"/>
      <c r="J126" s="111"/>
    </row>
    <row r="127" spans="1:11" s="1" customFormat="1" x14ac:dyDescent="0.25">
      <c r="A127" s="111" t="s">
        <v>128</v>
      </c>
      <c r="B127" s="111"/>
      <c r="C127" s="111"/>
      <c r="D127" s="111"/>
      <c r="E127" s="111"/>
      <c r="F127" s="111"/>
      <c r="G127" s="111"/>
      <c r="H127" s="111"/>
      <c r="I127" s="111"/>
      <c r="J127" s="111"/>
    </row>
    <row r="128" spans="1:11" s="1" customFormat="1" x14ac:dyDescent="0.25">
      <c r="A128" s="62" t="s">
        <v>129</v>
      </c>
      <c r="B128" s="62"/>
      <c r="C128" s="62"/>
      <c r="D128" s="62"/>
      <c r="E128" s="62"/>
      <c r="F128" s="62"/>
      <c r="G128" s="62"/>
      <c r="H128" s="62"/>
      <c r="I128" s="62"/>
      <c r="J128" s="62"/>
    </row>
    <row r="129" spans="1:20" s="1" customFormat="1" x14ac:dyDescent="0.25">
      <c r="A129" s="65" t="s">
        <v>130</v>
      </c>
      <c r="B129" s="65"/>
      <c r="C129" s="65"/>
      <c r="D129" s="65"/>
      <c r="E129" s="65"/>
      <c r="F129" s="65"/>
      <c r="G129" s="65"/>
      <c r="H129" s="65"/>
      <c r="I129" s="65"/>
      <c r="J129" s="65"/>
    </row>
    <row r="130" spans="1:20" s="1" customFormat="1" x14ac:dyDescent="0.25">
      <c r="A130" s="2"/>
      <c r="B130" s="65" t="s">
        <v>131</v>
      </c>
      <c r="C130" s="65"/>
      <c r="D130" s="65"/>
      <c r="E130" s="65"/>
      <c r="F130" s="65"/>
      <c r="G130" s="65"/>
      <c r="H130" s="65"/>
      <c r="I130" s="109" t="s">
        <v>32</v>
      </c>
      <c r="J130" s="109"/>
    </row>
    <row r="131" spans="1:20" s="1" customFormat="1" x14ac:dyDescent="0.25">
      <c r="A131" s="35" t="s">
        <v>7</v>
      </c>
      <c r="B131" s="68" t="s">
        <v>132</v>
      </c>
      <c r="C131" s="68"/>
      <c r="D131" s="68"/>
      <c r="E131" s="68"/>
      <c r="F131" s="68"/>
      <c r="G131" s="68"/>
      <c r="H131" s="68"/>
      <c r="I131" s="107">
        <f>I28</f>
        <v>1000</v>
      </c>
      <c r="J131" s="107"/>
    </row>
    <row r="132" spans="1:20" s="1" customFormat="1" x14ac:dyDescent="0.25">
      <c r="A132" s="35" t="s">
        <v>9</v>
      </c>
      <c r="B132" s="68" t="s">
        <v>133</v>
      </c>
      <c r="C132" s="68"/>
      <c r="D132" s="68"/>
      <c r="E132" s="68"/>
      <c r="F132" s="68"/>
      <c r="G132" s="68"/>
      <c r="H132" s="68"/>
      <c r="I132" s="107">
        <f>I37</f>
        <v>372.39</v>
      </c>
      <c r="J132" s="107"/>
    </row>
    <row r="133" spans="1:20" s="1" customFormat="1" x14ac:dyDescent="0.25">
      <c r="A133" s="35" t="s">
        <v>12</v>
      </c>
      <c r="B133" s="68" t="s">
        <v>134</v>
      </c>
      <c r="C133" s="68"/>
      <c r="D133" s="68"/>
      <c r="E133" s="68"/>
      <c r="F133" s="68"/>
      <c r="G133" s="68"/>
      <c r="H133" s="68"/>
      <c r="I133" s="107">
        <f>I44</f>
        <v>105.8528205128205</v>
      </c>
      <c r="J133" s="107"/>
    </row>
    <row r="134" spans="1:20" s="1" customFormat="1" x14ac:dyDescent="0.25">
      <c r="A134" s="35" t="s">
        <v>15</v>
      </c>
      <c r="B134" s="68" t="s">
        <v>104</v>
      </c>
      <c r="C134" s="68"/>
      <c r="D134" s="68"/>
      <c r="E134" s="68"/>
      <c r="F134" s="68"/>
      <c r="G134" s="68"/>
      <c r="H134" s="68"/>
      <c r="I134" s="107">
        <f>I109</f>
        <v>709.96159</v>
      </c>
      <c r="J134" s="107"/>
    </row>
    <row r="135" spans="1:20" s="1" customFormat="1" x14ac:dyDescent="0.25">
      <c r="A135" s="35"/>
      <c r="B135" s="104" t="s">
        <v>135</v>
      </c>
      <c r="C135" s="104"/>
      <c r="D135" s="104"/>
      <c r="E135" s="104"/>
      <c r="F135" s="104"/>
      <c r="G135" s="104"/>
      <c r="H135" s="104"/>
      <c r="I135" s="105">
        <f>SUM(I131:J134)</f>
        <v>2188.2044105128202</v>
      </c>
      <c r="J135" s="105"/>
      <c r="K135" s="9"/>
    </row>
    <row r="136" spans="1:20" s="1" customFormat="1" x14ac:dyDescent="0.25">
      <c r="A136" s="35" t="s">
        <v>35</v>
      </c>
      <c r="B136" s="68" t="s">
        <v>136</v>
      </c>
      <c r="C136" s="68"/>
      <c r="D136" s="68"/>
      <c r="E136" s="68"/>
      <c r="F136" s="68"/>
      <c r="G136" s="68"/>
      <c r="H136" s="68"/>
      <c r="I136" s="107">
        <f>I124</f>
        <v>899.52426204754431</v>
      </c>
      <c r="J136" s="107"/>
    </row>
    <row r="137" spans="1:20" s="1" customFormat="1" ht="17.25" x14ac:dyDescent="0.25">
      <c r="A137" s="2"/>
      <c r="B137" s="104" t="s">
        <v>281</v>
      </c>
      <c r="C137" s="104"/>
      <c r="D137" s="104"/>
      <c r="E137" s="104"/>
      <c r="F137" s="104"/>
      <c r="G137" s="104"/>
      <c r="H137" s="104"/>
      <c r="I137" s="108">
        <f>ROUND(I136+I135,2)</f>
        <v>3087.73</v>
      </c>
      <c r="J137" s="108"/>
      <c r="K137" s="183" t="s">
        <v>242</v>
      </c>
      <c r="L137" s="184"/>
      <c r="M137" s="184"/>
      <c r="N137" s="184"/>
      <c r="O137" s="184"/>
      <c r="P137" s="184"/>
      <c r="Q137" s="184"/>
      <c r="R137" s="184"/>
      <c r="S137" s="184"/>
      <c r="T137" s="184"/>
    </row>
    <row r="138" spans="1:20" s="1" customFormat="1" x14ac:dyDescent="0.25">
      <c r="A138" s="11"/>
      <c r="B138" s="104" t="s">
        <v>137</v>
      </c>
      <c r="C138" s="104"/>
      <c r="D138" s="104"/>
      <c r="E138" s="104"/>
      <c r="F138" s="104"/>
      <c r="G138" s="104"/>
      <c r="H138" s="104"/>
      <c r="I138" s="104">
        <f>I12</f>
        <v>2</v>
      </c>
      <c r="J138" s="104"/>
    </row>
    <row r="139" spans="1:20" s="1" customFormat="1" x14ac:dyDescent="0.25">
      <c r="A139" s="11"/>
      <c r="B139" s="104" t="s">
        <v>138</v>
      </c>
      <c r="C139" s="104"/>
      <c r="D139" s="104"/>
      <c r="E139" s="104"/>
      <c r="F139" s="104"/>
      <c r="G139" s="104"/>
      <c r="H139" s="104"/>
      <c r="I139" s="105">
        <f>I138*I137</f>
        <v>6175.46</v>
      </c>
      <c r="J139" s="105"/>
    </row>
    <row r="140" spans="1:20" s="1" customFormat="1" x14ac:dyDescent="0.25">
      <c r="A140" s="11"/>
      <c r="B140" s="104" t="s">
        <v>139</v>
      </c>
      <c r="C140" s="104"/>
      <c r="D140" s="104"/>
      <c r="E140" s="104"/>
      <c r="F140" s="104"/>
      <c r="G140" s="104"/>
      <c r="H140" s="104"/>
      <c r="I140" s="105">
        <f>I139*12</f>
        <v>74105.52</v>
      </c>
      <c r="J140" s="105"/>
    </row>
    <row r="141" spans="1:20" x14ac:dyDescent="0.25">
      <c r="A141" s="121" t="s">
        <v>282</v>
      </c>
      <c r="B141" s="122"/>
      <c r="C141" s="122"/>
      <c r="D141" s="122"/>
      <c r="E141" s="122"/>
      <c r="F141" s="122"/>
      <c r="G141" s="122"/>
      <c r="H141" s="122"/>
      <c r="I141" s="122"/>
      <c r="J141" s="122"/>
    </row>
  </sheetData>
  <mergeCells count="304">
    <mergeCell ref="B139:H139"/>
    <mergeCell ref="I139:J139"/>
    <mergeCell ref="B140:H140"/>
    <mergeCell ref="I140:J140"/>
    <mergeCell ref="B136:H136"/>
    <mergeCell ref="I136:J136"/>
    <mergeCell ref="B137:H137"/>
    <mergeCell ref="I137:J137"/>
    <mergeCell ref="K137:T137"/>
    <mergeCell ref="B138:H138"/>
    <mergeCell ref="I138:J138"/>
    <mergeCell ref="B133:H133"/>
    <mergeCell ref="I133:J133"/>
    <mergeCell ref="B134:H134"/>
    <mergeCell ref="I134:J134"/>
    <mergeCell ref="B135:H135"/>
    <mergeCell ref="I135:J135"/>
    <mergeCell ref="A129:J129"/>
    <mergeCell ref="B130:H130"/>
    <mergeCell ref="I130:J130"/>
    <mergeCell ref="B131:H131"/>
    <mergeCell ref="I131:J131"/>
    <mergeCell ref="B132:H132"/>
    <mergeCell ref="I132:J132"/>
    <mergeCell ref="A124:H124"/>
    <mergeCell ref="I124:J124"/>
    <mergeCell ref="A125:J125"/>
    <mergeCell ref="A126:J126"/>
    <mergeCell ref="A127:J127"/>
    <mergeCell ref="A128:J128"/>
    <mergeCell ref="B120:J120"/>
    <mergeCell ref="B121:G121"/>
    <mergeCell ref="I121:J121"/>
    <mergeCell ref="B122:J122"/>
    <mergeCell ref="B123:G123"/>
    <mergeCell ref="I123:J123"/>
    <mergeCell ref="B116:J116"/>
    <mergeCell ref="B117:J117"/>
    <mergeCell ref="A118:A119"/>
    <mergeCell ref="B118:G118"/>
    <mergeCell ref="I118:J118"/>
    <mergeCell ref="B119:G119"/>
    <mergeCell ref="I119:J119"/>
    <mergeCell ref="B113:G113"/>
    <mergeCell ref="I113:J113"/>
    <mergeCell ref="B114:G114"/>
    <mergeCell ref="I114:J114"/>
    <mergeCell ref="B115:G115"/>
    <mergeCell ref="I115:J115"/>
    <mergeCell ref="A109:H109"/>
    <mergeCell ref="I109:J109"/>
    <mergeCell ref="A110:J110"/>
    <mergeCell ref="A111:H111"/>
    <mergeCell ref="I111:J111"/>
    <mergeCell ref="A112:J112"/>
    <mergeCell ref="B106:H106"/>
    <mergeCell ref="I106:J106"/>
    <mergeCell ref="B107:H107"/>
    <mergeCell ref="I107:J107"/>
    <mergeCell ref="B108:H108"/>
    <mergeCell ref="I108:J108"/>
    <mergeCell ref="B103:H103"/>
    <mergeCell ref="I103:J103"/>
    <mergeCell ref="B104:H104"/>
    <mergeCell ref="I104:J104"/>
    <mergeCell ref="B105:H105"/>
    <mergeCell ref="I105:J105"/>
    <mergeCell ref="B95:G95"/>
    <mergeCell ref="I95:J95"/>
    <mergeCell ref="A96:H96"/>
    <mergeCell ref="I96:J96"/>
    <mergeCell ref="A101:J101"/>
    <mergeCell ref="B102:H102"/>
    <mergeCell ref="I102:J102"/>
    <mergeCell ref="B93:G93"/>
    <mergeCell ref="I93:J93"/>
    <mergeCell ref="K93:O93"/>
    <mergeCell ref="P93:T93"/>
    <mergeCell ref="B94:G94"/>
    <mergeCell ref="I94:J94"/>
    <mergeCell ref="B91:G91"/>
    <mergeCell ref="I91:J91"/>
    <mergeCell ref="K91:O91"/>
    <mergeCell ref="P91:T91"/>
    <mergeCell ref="B92:G92"/>
    <mergeCell ref="I92:J92"/>
    <mergeCell ref="K92:O92"/>
    <mergeCell ref="P92:T92"/>
    <mergeCell ref="B89:G89"/>
    <mergeCell ref="I89:J89"/>
    <mergeCell ref="B90:G90"/>
    <mergeCell ref="I90:J90"/>
    <mergeCell ref="K90:O90"/>
    <mergeCell ref="P90:T90"/>
    <mergeCell ref="A85:H85"/>
    <mergeCell ref="I85:J85"/>
    <mergeCell ref="A86:J86"/>
    <mergeCell ref="A87:J87"/>
    <mergeCell ref="B88:H88"/>
    <mergeCell ref="I88:J88"/>
    <mergeCell ref="B83:G83"/>
    <mergeCell ref="I83:J83"/>
    <mergeCell ref="K83:T83"/>
    <mergeCell ref="B84:G84"/>
    <mergeCell ref="I84:J84"/>
    <mergeCell ref="K84:O84"/>
    <mergeCell ref="P84:T84"/>
    <mergeCell ref="B81:G81"/>
    <mergeCell ref="I81:J81"/>
    <mergeCell ref="K81:O81"/>
    <mergeCell ref="P81:T81"/>
    <mergeCell ref="B82:G82"/>
    <mergeCell ref="I82:J82"/>
    <mergeCell ref="K82:O82"/>
    <mergeCell ref="P82:T82"/>
    <mergeCell ref="B79:G79"/>
    <mergeCell ref="I79:J79"/>
    <mergeCell ref="K79:O79"/>
    <mergeCell ref="P79:T79"/>
    <mergeCell ref="B80:G80"/>
    <mergeCell ref="I80:J80"/>
    <mergeCell ref="K80:O80"/>
    <mergeCell ref="P80:T80"/>
    <mergeCell ref="B75:G75"/>
    <mergeCell ref="I75:J75"/>
    <mergeCell ref="A76:H76"/>
    <mergeCell ref="I76:J76"/>
    <mergeCell ref="A77:J77"/>
    <mergeCell ref="B78:G78"/>
    <mergeCell ref="I78:J78"/>
    <mergeCell ref="P72:T72"/>
    <mergeCell ref="B73:G73"/>
    <mergeCell ref="I73:J73"/>
    <mergeCell ref="B74:G74"/>
    <mergeCell ref="I74:J74"/>
    <mergeCell ref="K74:O74"/>
    <mergeCell ref="P74:T74"/>
    <mergeCell ref="B70:G70"/>
    <mergeCell ref="I70:J70"/>
    <mergeCell ref="A71:H71"/>
    <mergeCell ref="I71:J71"/>
    <mergeCell ref="A72:J72"/>
    <mergeCell ref="K72:O72"/>
    <mergeCell ref="B68:G68"/>
    <mergeCell ref="I68:J68"/>
    <mergeCell ref="K68:M68"/>
    <mergeCell ref="B69:H69"/>
    <mergeCell ref="I69:J69"/>
    <mergeCell ref="K69:L69"/>
    <mergeCell ref="A65:J65"/>
    <mergeCell ref="B66:G66"/>
    <mergeCell ref="I66:J66"/>
    <mergeCell ref="B67:G67"/>
    <mergeCell ref="I67:J67"/>
    <mergeCell ref="K67:M67"/>
    <mergeCell ref="B62:G62"/>
    <mergeCell ref="I62:J62"/>
    <mergeCell ref="K62:T62"/>
    <mergeCell ref="A63:G63"/>
    <mergeCell ref="I63:J63"/>
    <mergeCell ref="A64:J64"/>
    <mergeCell ref="B60:G60"/>
    <mergeCell ref="I60:J60"/>
    <mergeCell ref="K60:T60"/>
    <mergeCell ref="B61:G61"/>
    <mergeCell ref="I61:J61"/>
    <mergeCell ref="K61:T61"/>
    <mergeCell ref="B58:G58"/>
    <mergeCell ref="I58:J58"/>
    <mergeCell ref="K58:T58"/>
    <mergeCell ref="B59:G59"/>
    <mergeCell ref="I59:J59"/>
    <mergeCell ref="K59:T59"/>
    <mergeCell ref="B56:G56"/>
    <mergeCell ref="I56:J56"/>
    <mergeCell ref="K56:T56"/>
    <mergeCell ref="B57:G57"/>
    <mergeCell ref="I57:J57"/>
    <mergeCell ref="K57:T57"/>
    <mergeCell ref="A52:J52"/>
    <mergeCell ref="A53:J53"/>
    <mergeCell ref="K53:T53"/>
    <mergeCell ref="B54:G54"/>
    <mergeCell ref="I54:J54"/>
    <mergeCell ref="B55:G55"/>
    <mergeCell ref="I55:J55"/>
    <mergeCell ref="K55:T55"/>
    <mergeCell ref="B42:H42"/>
    <mergeCell ref="I42:J42"/>
    <mergeCell ref="B43:H43"/>
    <mergeCell ref="I43:J43"/>
    <mergeCell ref="A44:H44"/>
    <mergeCell ref="I44:J44"/>
    <mergeCell ref="A38:J38"/>
    <mergeCell ref="B39:H39"/>
    <mergeCell ref="I39:J39"/>
    <mergeCell ref="B40:H40"/>
    <mergeCell ref="I40:J40"/>
    <mergeCell ref="B41:H41"/>
    <mergeCell ref="I41:J41"/>
    <mergeCell ref="S34:T34"/>
    <mergeCell ref="B35:H35"/>
    <mergeCell ref="I35:J35"/>
    <mergeCell ref="B36:H36"/>
    <mergeCell ref="I36:J36"/>
    <mergeCell ref="A37:H37"/>
    <mergeCell ref="I37:J37"/>
    <mergeCell ref="B34:H34"/>
    <mergeCell ref="I34:J34"/>
    <mergeCell ref="K34:L34"/>
    <mergeCell ref="M34:N34"/>
    <mergeCell ref="O34:P34"/>
    <mergeCell ref="Q34:R34"/>
    <mergeCell ref="B32:H32"/>
    <mergeCell ref="I32:J32"/>
    <mergeCell ref="K32:T32"/>
    <mergeCell ref="B33:H33"/>
    <mergeCell ref="I33:J33"/>
    <mergeCell ref="K33:L33"/>
    <mergeCell ref="M33:N33"/>
    <mergeCell ref="O33:P33"/>
    <mergeCell ref="Q33:R33"/>
    <mergeCell ref="S33:T33"/>
    <mergeCell ref="S30:T30"/>
    <mergeCell ref="B31:H31"/>
    <mergeCell ref="I31:J31"/>
    <mergeCell ref="K31:L31"/>
    <mergeCell ref="M31:N31"/>
    <mergeCell ref="O31:P31"/>
    <mergeCell ref="Q31:R31"/>
    <mergeCell ref="S31:T31"/>
    <mergeCell ref="B30:H30"/>
    <mergeCell ref="I30:J30"/>
    <mergeCell ref="K30:L30"/>
    <mergeCell ref="M30:N30"/>
    <mergeCell ref="O30:P30"/>
    <mergeCell ref="Q30:R30"/>
    <mergeCell ref="B27:G27"/>
    <mergeCell ref="I27:J27"/>
    <mergeCell ref="A28:H28"/>
    <mergeCell ref="I28:J28"/>
    <mergeCell ref="A29:J29"/>
    <mergeCell ref="K29:T29"/>
    <mergeCell ref="B24:G24"/>
    <mergeCell ref="I24:J24"/>
    <mergeCell ref="B25:G25"/>
    <mergeCell ref="I25:J25"/>
    <mergeCell ref="B26:G26"/>
    <mergeCell ref="I26:J26"/>
    <mergeCell ref="B21:G21"/>
    <mergeCell ref="I21:J21"/>
    <mergeCell ref="B22:G22"/>
    <mergeCell ref="I22:J22"/>
    <mergeCell ref="B23:G23"/>
    <mergeCell ref="I23:J23"/>
    <mergeCell ref="A17:H17"/>
    <mergeCell ref="I17:J17"/>
    <mergeCell ref="A18:J18"/>
    <mergeCell ref="B19:G19"/>
    <mergeCell ref="I19:J19"/>
    <mergeCell ref="B20:H20"/>
    <mergeCell ref="I20:J20"/>
    <mergeCell ref="A16:D16"/>
    <mergeCell ref="E16:H16"/>
    <mergeCell ref="I16:J16"/>
    <mergeCell ref="A13:D13"/>
    <mergeCell ref="E13:H13"/>
    <mergeCell ref="I13:J13"/>
    <mergeCell ref="A14:D14"/>
    <mergeCell ref="E14:H14"/>
    <mergeCell ref="I14:J14"/>
    <mergeCell ref="A7:C7"/>
    <mergeCell ref="D7:E7"/>
    <mergeCell ref="F7:H7"/>
    <mergeCell ref="I7:J7"/>
    <mergeCell ref="A8:J8"/>
    <mergeCell ref="A9:J9"/>
    <mergeCell ref="A15:D15"/>
    <mergeCell ref="E15:H15"/>
    <mergeCell ref="I15:J15"/>
    <mergeCell ref="A141:J141"/>
    <mergeCell ref="K1:T1"/>
    <mergeCell ref="A2:J2"/>
    <mergeCell ref="A3:J3"/>
    <mergeCell ref="A4:C4"/>
    <mergeCell ref="D4:E4"/>
    <mergeCell ref="F4:H4"/>
    <mergeCell ref="I4:J4"/>
    <mergeCell ref="A5:C5"/>
    <mergeCell ref="D5:E5"/>
    <mergeCell ref="F5:H5"/>
    <mergeCell ref="I5:J5"/>
    <mergeCell ref="A6:C6"/>
    <mergeCell ref="D6:E6"/>
    <mergeCell ref="F6:H6"/>
    <mergeCell ref="I6:J6"/>
    <mergeCell ref="A1:J1"/>
    <mergeCell ref="A10:J10"/>
    <mergeCell ref="A11:E11"/>
    <mergeCell ref="F11:H11"/>
    <mergeCell ref="I11:J11"/>
    <mergeCell ref="A12:E12"/>
    <mergeCell ref="F12:H12"/>
    <mergeCell ref="I12:J12"/>
  </mergeCells>
  <pageMargins left="0.51180555555555496" right="0.51180555555555496" top="0.78749999999999998" bottom="0.78749999999999998" header="0.51180555555555496" footer="0.51180555555555496"/>
  <pageSetup paperSize="9" scale="99" firstPageNumber="0" orientation="portrait" r:id="rId1"/>
  <rowBreaks count="1" manualBreakCount="1">
    <brk id="100"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view="pageBreakPreview" zoomScale="110" zoomScaleNormal="100" zoomScaleSheetLayoutView="110" workbookViewId="0">
      <selection activeCell="I15" sqref="I15:J15"/>
    </sheetView>
  </sheetViews>
  <sheetFormatPr defaultRowHeight="15" x14ac:dyDescent="0.25"/>
  <cols>
    <col min="1" max="7" width="9.140625" style="45"/>
    <col min="8" max="8" width="9.140625" style="45" customWidth="1"/>
    <col min="9" max="10" width="9.140625" style="45"/>
    <col min="11" max="12" width="0" style="47" hidden="1" customWidth="1"/>
    <col min="13" max="14" width="9.140625" style="47" hidden="1" customWidth="1"/>
    <col min="15" max="15" width="0" style="47" hidden="1" customWidth="1"/>
    <col min="16" max="16" width="9.140625" style="47" hidden="1" customWidth="1"/>
    <col min="17" max="20" width="0" style="47" hidden="1" customWidth="1"/>
    <col min="21" max="16384" width="9.140625" style="45"/>
  </cols>
  <sheetData>
    <row r="1" spans="1:20" x14ac:dyDescent="0.25">
      <c r="A1" s="223" t="s">
        <v>157</v>
      </c>
      <c r="B1" s="223"/>
      <c r="C1" s="223"/>
      <c r="D1" s="223"/>
      <c r="E1" s="223"/>
      <c r="F1" s="223"/>
      <c r="G1" s="223"/>
      <c r="H1" s="223"/>
      <c r="I1" s="223"/>
      <c r="J1" s="223"/>
      <c r="K1" s="224" t="s">
        <v>1</v>
      </c>
      <c r="L1" s="224"/>
      <c r="M1" s="224"/>
      <c r="N1" s="224"/>
      <c r="O1" s="224"/>
      <c r="P1" s="224"/>
      <c r="Q1" s="224"/>
      <c r="R1" s="224"/>
      <c r="S1" s="224"/>
      <c r="T1" s="224"/>
    </row>
    <row r="2" spans="1:20" hidden="1" x14ac:dyDescent="0.25">
      <c r="A2" s="46"/>
      <c r="B2" s="46"/>
      <c r="C2" s="46"/>
      <c r="D2" s="46"/>
      <c r="E2" s="46"/>
      <c r="F2" s="46"/>
      <c r="G2" s="46"/>
      <c r="H2" s="46"/>
      <c r="I2" s="46"/>
      <c r="J2" s="46"/>
    </row>
    <row r="3" spans="1:20" x14ac:dyDescent="0.25">
      <c r="A3" s="221" t="s">
        <v>2</v>
      </c>
      <c r="B3" s="221"/>
      <c r="C3" s="222" t="s">
        <v>280</v>
      </c>
      <c r="D3" s="222"/>
      <c r="E3" s="222"/>
      <c r="F3" s="222"/>
      <c r="G3" s="222"/>
      <c r="H3" s="222"/>
      <c r="I3" s="222"/>
      <c r="J3" s="222"/>
    </row>
    <row r="4" spans="1:20" x14ac:dyDescent="0.25">
      <c r="A4" s="221" t="s">
        <v>3</v>
      </c>
      <c r="B4" s="221"/>
      <c r="C4" s="225"/>
      <c r="D4" s="225"/>
      <c r="E4" s="225"/>
      <c r="F4" s="225"/>
      <c r="G4" s="225"/>
      <c r="H4" s="225"/>
      <c r="I4" s="225"/>
      <c r="J4" s="225"/>
    </row>
    <row r="5" spans="1:20" x14ac:dyDescent="0.25">
      <c r="A5" s="221" t="s">
        <v>4</v>
      </c>
      <c r="B5" s="221"/>
      <c r="C5" s="222" t="s">
        <v>5</v>
      </c>
      <c r="D5" s="222"/>
      <c r="E5" s="222"/>
      <c r="F5" s="222"/>
      <c r="G5" s="222"/>
      <c r="H5" s="222"/>
      <c r="I5" s="222"/>
      <c r="J5" s="222"/>
    </row>
    <row r="6" spans="1:20" ht="33.75" customHeight="1" x14ac:dyDescent="0.25">
      <c r="A6" s="208" t="s">
        <v>158</v>
      </c>
      <c r="B6" s="208"/>
      <c r="C6" s="208"/>
      <c r="D6" s="48" t="s">
        <v>163</v>
      </c>
      <c r="E6" s="208" t="s">
        <v>159</v>
      </c>
      <c r="F6" s="208"/>
      <c r="G6" s="208" t="s">
        <v>164</v>
      </c>
      <c r="H6" s="208"/>
      <c r="I6" s="208" t="s">
        <v>165</v>
      </c>
      <c r="J6" s="208"/>
    </row>
    <row r="7" spans="1:20" x14ac:dyDescent="0.25">
      <c r="A7" s="210" t="s">
        <v>436</v>
      </c>
      <c r="B7" s="211"/>
      <c r="C7" s="212"/>
      <c r="D7" s="49">
        <f>Coordenador!I12</f>
        <v>1</v>
      </c>
      <c r="E7" s="207">
        <f>Coordenador!I137</f>
        <v>10592.66</v>
      </c>
      <c r="F7" s="207"/>
      <c r="G7" s="207">
        <f>E7*D7</f>
        <v>10592.66</v>
      </c>
      <c r="H7" s="207"/>
      <c r="I7" s="209">
        <f>G7*12</f>
        <v>127111.92</v>
      </c>
      <c r="J7" s="209"/>
    </row>
    <row r="8" spans="1:20" x14ac:dyDescent="0.25">
      <c r="A8" s="210" t="s">
        <v>276</v>
      </c>
      <c r="B8" s="211"/>
      <c r="C8" s="212"/>
      <c r="D8" s="49">
        <f>Eletrotecnico!I12</f>
        <v>1</v>
      </c>
      <c r="E8" s="213">
        <f>Eletrotecnico!I137</f>
        <v>9333.51</v>
      </c>
      <c r="F8" s="213"/>
      <c r="G8" s="207">
        <f t="shared" ref="G8:G12" si="0">E8*D8</f>
        <v>9333.51</v>
      </c>
      <c r="H8" s="207"/>
      <c r="I8" s="209">
        <f t="shared" ref="I8:I12" si="1">G8*12</f>
        <v>112002.12</v>
      </c>
      <c r="J8" s="209"/>
    </row>
    <row r="9" spans="1:20" x14ac:dyDescent="0.25">
      <c r="A9" s="210" t="s">
        <v>154</v>
      </c>
      <c r="B9" s="211"/>
      <c r="C9" s="212"/>
      <c r="D9" s="49">
        <f>'Eletricista '!I12</f>
        <v>5</v>
      </c>
      <c r="E9" s="213">
        <f>'Eletricista '!I137</f>
        <v>6964.76</v>
      </c>
      <c r="F9" s="213"/>
      <c r="G9" s="207">
        <f t="shared" si="0"/>
        <v>34823.800000000003</v>
      </c>
      <c r="H9" s="207"/>
      <c r="I9" s="209">
        <f t="shared" si="1"/>
        <v>417885.60000000003</v>
      </c>
      <c r="J9" s="209"/>
    </row>
    <row r="10" spans="1:20" x14ac:dyDescent="0.25">
      <c r="A10" s="210" t="s">
        <v>155</v>
      </c>
      <c r="B10" s="211"/>
      <c r="C10" s="212"/>
      <c r="D10" s="49">
        <f>Bombeiro!I12</f>
        <v>2</v>
      </c>
      <c r="E10" s="213">
        <f>Bombeiro!I137</f>
        <v>5435.18</v>
      </c>
      <c r="F10" s="213"/>
      <c r="G10" s="207">
        <f t="shared" si="0"/>
        <v>10870.36</v>
      </c>
      <c r="H10" s="207"/>
      <c r="I10" s="209">
        <f t="shared" si="1"/>
        <v>130444.32</v>
      </c>
      <c r="J10" s="209"/>
      <c r="N10" s="50"/>
      <c r="P10" s="50"/>
    </row>
    <row r="11" spans="1:20" x14ac:dyDescent="0.25">
      <c r="A11" s="210" t="s">
        <v>160</v>
      </c>
      <c r="B11" s="211"/>
      <c r="C11" s="212"/>
      <c r="D11" s="49">
        <f>'Técnico em Manutenção Geral'!I12</f>
        <v>2</v>
      </c>
      <c r="E11" s="213">
        <f>'Técnico em Manutenção Geral'!I137</f>
        <v>5435.18</v>
      </c>
      <c r="F11" s="213"/>
      <c r="G11" s="207">
        <f t="shared" si="0"/>
        <v>10870.36</v>
      </c>
      <c r="H11" s="207"/>
      <c r="I11" s="209">
        <f t="shared" si="1"/>
        <v>130444.32</v>
      </c>
      <c r="J11" s="209"/>
      <c r="P11" s="50"/>
    </row>
    <row r="12" spans="1:20" x14ac:dyDescent="0.25">
      <c r="A12" s="210" t="s">
        <v>161</v>
      </c>
      <c r="B12" s="211"/>
      <c r="C12" s="212"/>
      <c r="D12" s="49">
        <f>'Auxiliar de Serviços Gerais'!I12</f>
        <v>2</v>
      </c>
      <c r="E12" s="213">
        <f>'Auxiliar de Serviços Gerais'!I137</f>
        <v>3087.73</v>
      </c>
      <c r="F12" s="213"/>
      <c r="G12" s="207">
        <f t="shared" si="0"/>
        <v>6175.46</v>
      </c>
      <c r="H12" s="207"/>
      <c r="I12" s="209">
        <f t="shared" si="1"/>
        <v>74105.52</v>
      </c>
      <c r="J12" s="209"/>
    </row>
    <row r="13" spans="1:20" s="54" customFormat="1" x14ac:dyDescent="0.25">
      <c r="A13" s="214" t="s">
        <v>162</v>
      </c>
      <c r="B13" s="215"/>
      <c r="C13" s="216"/>
      <c r="D13" s="51">
        <f>SUM(D7:D12)</f>
        <v>13</v>
      </c>
      <c r="E13" s="217">
        <f>SUM(E7:F12)</f>
        <v>40849.020000000004</v>
      </c>
      <c r="F13" s="218"/>
      <c r="G13" s="217">
        <f t="shared" ref="G13" si="2">SUM(G7:H12)</f>
        <v>82666.150000000009</v>
      </c>
      <c r="H13" s="218"/>
      <c r="I13" s="219">
        <f t="shared" ref="I13" si="3">SUM(I7:J12)</f>
        <v>991993.8</v>
      </c>
      <c r="J13" s="220"/>
      <c r="K13" s="52"/>
      <c r="L13" s="52"/>
      <c r="M13" s="52"/>
      <c r="N13" s="52"/>
      <c r="O13" s="52"/>
      <c r="P13" s="53"/>
      <c r="Q13" s="52"/>
      <c r="R13" s="52"/>
      <c r="S13" s="52"/>
      <c r="T13" s="52"/>
    </row>
    <row r="14" spans="1:20" x14ac:dyDescent="0.25">
      <c r="I14" s="204"/>
      <c r="J14" s="204"/>
    </row>
    <row r="15" spans="1:20" x14ac:dyDescent="0.25">
      <c r="H15" s="55"/>
      <c r="I15" s="205"/>
      <c r="J15" s="206"/>
    </row>
  </sheetData>
  <mergeCells count="42">
    <mergeCell ref="A5:B5"/>
    <mergeCell ref="C5:J5"/>
    <mergeCell ref="A1:J1"/>
    <mergeCell ref="K1:T1"/>
    <mergeCell ref="A3:B3"/>
    <mergeCell ref="C3:J3"/>
    <mergeCell ref="A4:B4"/>
    <mergeCell ref="C4:J4"/>
    <mergeCell ref="A13:C13"/>
    <mergeCell ref="I9:J9"/>
    <mergeCell ref="I10:J10"/>
    <mergeCell ref="A10:C10"/>
    <mergeCell ref="A11:C11"/>
    <mergeCell ref="A12:C12"/>
    <mergeCell ref="E9:F9"/>
    <mergeCell ref="E10:F10"/>
    <mergeCell ref="E11:F11"/>
    <mergeCell ref="A9:C9"/>
    <mergeCell ref="G13:H13"/>
    <mergeCell ref="E13:F13"/>
    <mergeCell ref="I13:J13"/>
    <mergeCell ref="I12:J12"/>
    <mergeCell ref="I11:J11"/>
    <mergeCell ref="E12:F12"/>
    <mergeCell ref="A6:C6"/>
    <mergeCell ref="A7:C7"/>
    <mergeCell ref="A8:C8"/>
    <mergeCell ref="E6:F6"/>
    <mergeCell ref="E7:F7"/>
    <mergeCell ref="E8:F8"/>
    <mergeCell ref="I6:J6"/>
    <mergeCell ref="G6:H6"/>
    <mergeCell ref="I7:J7"/>
    <mergeCell ref="I8:J8"/>
    <mergeCell ref="G7:H7"/>
    <mergeCell ref="G8:H8"/>
    <mergeCell ref="I14:J14"/>
    <mergeCell ref="I15:J15"/>
    <mergeCell ref="G9:H9"/>
    <mergeCell ref="G10:H10"/>
    <mergeCell ref="G11:H11"/>
    <mergeCell ref="G12:H12"/>
  </mergeCells>
  <pageMargins left="0.51180555555555496" right="0.51180555555555496" top="0.78749999999999998" bottom="0.78749999999999998" header="0.51180555555555496" footer="0.51180555555555496"/>
  <pageSetup paperSize="9" firstPageNumber="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9"/>
  <sheetViews>
    <sheetView tabSelected="1" view="pageBreakPreview" topLeftCell="B37" zoomScale="110" zoomScaleNormal="100" zoomScaleSheetLayoutView="110" workbookViewId="0">
      <selection activeCell="K129" sqref="K129:V129"/>
    </sheetView>
  </sheetViews>
  <sheetFormatPr defaultRowHeight="15" x14ac:dyDescent="0.25"/>
  <cols>
    <col min="1" max="7" width="9.140625" style="228"/>
    <col min="8" max="10" width="9.5703125" style="228" customWidth="1"/>
    <col min="11" max="20" width="9.140625" style="229" customWidth="1"/>
    <col min="21" max="16384" width="9.140625" style="228"/>
  </cols>
  <sheetData>
    <row r="1" spans="1:20" x14ac:dyDescent="0.25">
      <c r="A1" s="226" t="s">
        <v>166</v>
      </c>
      <c r="B1" s="226"/>
      <c r="C1" s="226"/>
      <c r="D1" s="226"/>
      <c r="E1" s="226"/>
      <c r="F1" s="226"/>
      <c r="G1" s="226"/>
      <c r="H1" s="226"/>
      <c r="I1" s="226"/>
      <c r="J1" s="226"/>
      <c r="K1" s="227" t="s">
        <v>426</v>
      </c>
      <c r="L1" s="227"/>
      <c r="M1" s="227"/>
      <c r="N1" s="227"/>
      <c r="O1" s="227"/>
      <c r="P1" s="227"/>
      <c r="Q1" s="227"/>
      <c r="R1" s="227"/>
      <c r="S1" s="227"/>
      <c r="T1" s="227"/>
    </row>
    <row r="2" spans="1:20" x14ac:dyDescent="0.25">
      <c r="A2" s="226" t="s">
        <v>182</v>
      </c>
      <c r="B2" s="226"/>
      <c r="C2" s="226"/>
      <c r="D2" s="226"/>
      <c r="E2" s="226"/>
      <c r="F2" s="226"/>
      <c r="G2" s="226"/>
      <c r="H2" s="226"/>
      <c r="I2" s="226"/>
      <c r="J2" s="226"/>
    </row>
    <row r="3" spans="1:20" x14ac:dyDescent="0.25">
      <c r="A3" s="230" t="s">
        <v>183</v>
      </c>
      <c r="B3" s="230"/>
      <c r="C3" s="230"/>
      <c r="D3" s="230"/>
      <c r="E3" s="230"/>
      <c r="F3" s="230"/>
      <c r="G3" s="230"/>
      <c r="H3" s="230"/>
      <c r="I3" s="230"/>
      <c r="J3" s="230"/>
    </row>
    <row r="4" spans="1:20" x14ac:dyDescent="0.25">
      <c r="A4" s="231" t="s">
        <v>184</v>
      </c>
      <c r="B4" s="232"/>
      <c r="C4" s="232"/>
      <c r="D4" s="232"/>
      <c r="E4" s="232"/>
      <c r="F4" s="232"/>
      <c r="G4" s="232"/>
      <c r="H4" s="232"/>
      <c r="I4" s="232"/>
      <c r="J4" s="233"/>
    </row>
    <row r="5" spans="1:20" x14ac:dyDescent="0.25">
      <c r="A5" s="231" t="s">
        <v>187</v>
      </c>
      <c r="B5" s="232"/>
      <c r="C5" s="232"/>
      <c r="D5" s="232"/>
      <c r="E5" s="232"/>
      <c r="F5" s="232"/>
      <c r="G5" s="232"/>
      <c r="H5" s="232"/>
      <c r="I5" s="232"/>
      <c r="J5" s="233"/>
    </row>
    <row r="6" spans="1:20" x14ac:dyDescent="0.25">
      <c r="A6" s="231" t="s">
        <v>185</v>
      </c>
      <c r="B6" s="232"/>
      <c r="C6" s="232"/>
      <c r="D6" s="232"/>
      <c r="E6" s="232"/>
      <c r="F6" s="232"/>
      <c r="G6" s="232"/>
      <c r="H6" s="232"/>
      <c r="I6" s="232"/>
      <c r="J6" s="233"/>
    </row>
    <row r="7" spans="1:20" x14ac:dyDescent="0.25">
      <c r="A7" s="234" t="s">
        <v>186</v>
      </c>
      <c r="B7" s="235"/>
      <c r="C7" s="235"/>
      <c r="D7" s="235"/>
      <c r="E7" s="235"/>
      <c r="F7" s="235"/>
      <c r="G7" s="235"/>
      <c r="H7" s="235"/>
      <c r="I7" s="235"/>
      <c r="J7" s="236"/>
    </row>
    <row r="8" spans="1:20" x14ac:dyDescent="0.25">
      <c r="A8" s="231" t="s">
        <v>428</v>
      </c>
      <c r="B8" s="232"/>
      <c r="C8" s="232"/>
      <c r="D8" s="232"/>
      <c r="E8" s="232"/>
      <c r="F8" s="232"/>
      <c r="G8" s="232"/>
      <c r="H8" s="232"/>
      <c r="I8" s="232"/>
      <c r="J8" s="233"/>
    </row>
    <row r="9" spans="1:20" x14ac:dyDescent="0.25">
      <c r="A9" s="234" t="s">
        <v>62</v>
      </c>
      <c r="B9" s="235"/>
      <c r="C9" s="235"/>
      <c r="D9" s="235"/>
      <c r="E9" s="235"/>
      <c r="F9" s="235"/>
      <c r="G9" s="235"/>
      <c r="H9" s="235"/>
      <c r="I9" s="235"/>
      <c r="J9" s="236"/>
    </row>
    <row r="10" spans="1:20" x14ac:dyDescent="0.25">
      <c r="A10" s="231" t="s">
        <v>256</v>
      </c>
      <c r="B10" s="232"/>
      <c r="C10" s="232"/>
      <c r="D10" s="232"/>
      <c r="E10" s="232"/>
      <c r="F10" s="232"/>
      <c r="G10" s="232"/>
      <c r="H10" s="232"/>
      <c r="I10" s="232"/>
      <c r="J10" s="233"/>
    </row>
    <row r="11" spans="1:20" x14ac:dyDescent="0.25">
      <c r="A11" s="231" t="s">
        <v>218</v>
      </c>
      <c r="B11" s="232"/>
      <c r="C11" s="232"/>
      <c r="D11" s="232"/>
      <c r="E11" s="232"/>
      <c r="F11" s="232"/>
      <c r="G11" s="232"/>
      <c r="H11" s="232"/>
      <c r="I11" s="232"/>
      <c r="J11" s="233"/>
    </row>
    <row r="12" spans="1:20" x14ac:dyDescent="0.25">
      <c r="A12" s="231" t="s">
        <v>188</v>
      </c>
      <c r="B12" s="232"/>
      <c r="C12" s="232"/>
      <c r="D12" s="232"/>
      <c r="E12" s="232"/>
      <c r="F12" s="232"/>
      <c r="G12" s="232"/>
      <c r="H12" s="232"/>
      <c r="I12" s="232"/>
      <c r="J12" s="233"/>
    </row>
    <row r="13" spans="1:20" x14ac:dyDescent="0.25">
      <c r="A13" s="234" t="s">
        <v>437</v>
      </c>
      <c r="B13" s="235"/>
      <c r="C13" s="235"/>
      <c r="D13" s="235"/>
      <c r="E13" s="235"/>
      <c r="F13" s="235"/>
      <c r="G13" s="235"/>
      <c r="H13" s="235"/>
      <c r="I13" s="235"/>
      <c r="J13" s="236"/>
    </row>
    <row r="14" spans="1:20" ht="36" x14ac:dyDescent="0.25">
      <c r="A14" s="237" t="s">
        <v>244</v>
      </c>
      <c r="B14" s="238" t="s">
        <v>245</v>
      </c>
      <c r="C14" s="238"/>
      <c r="D14" s="238"/>
      <c r="E14" s="237" t="s">
        <v>246</v>
      </c>
      <c r="F14" s="239" t="s">
        <v>278</v>
      </c>
      <c r="G14" s="239" t="s">
        <v>258</v>
      </c>
      <c r="H14" s="239" t="s">
        <v>259</v>
      </c>
      <c r="I14" s="239" t="s">
        <v>247</v>
      </c>
      <c r="J14" s="240" t="s">
        <v>248</v>
      </c>
    </row>
    <row r="15" spans="1:20" ht="58.5" customHeight="1" x14ac:dyDescent="0.25">
      <c r="A15" s="241">
        <v>1</v>
      </c>
      <c r="B15" s="242" t="s">
        <v>250</v>
      </c>
      <c r="C15" s="243"/>
      <c r="D15" s="243"/>
      <c r="E15" s="241" t="s">
        <v>249</v>
      </c>
      <c r="F15" s="241">
        <v>4</v>
      </c>
      <c r="G15" s="241">
        <v>12</v>
      </c>
      <c r="H15" s="244">
        <v>25.33</v>
      </c>
      <c r="I15" s="244">
        <f>H15*F15</f>
        <v>101.32</v>
      </c>
      <c r="J15" s="244">
        <f>I15/G15</f>
        <v>8.4433333333333334</v>
      </c>
    </row>
    <row r="16" spans="1:20" ht="58.5" customHeight="1" x14ac:dyDescent="0.25">
      <c r="A16" s="241">
        <v>2</v>
      </c>
      <c r="B16" s="242" t="s">
        <v>251</v>
      </c>
      <c r="C16" s="243"/>
      <c r="D16" s="243"/>
      <c r="E16" s="241" t="s">
        <v>249</v>
      </c>
      <c r="F16" s="241">
        <v>4</v>
      </c>
      <c r="G16" s="241">
        <v>12</v>
      </c>
      <c r="H16" s="244">
        <v>29.23</v>
      </c>
      <c r="I16" s="244">
        <f>H16*F16</f>
        <v>116.92</v>
      </c>
      <c r="J16" s="244">
        <f>I16/G16</f>
        <v>9.7433333333333341</v>
      </c>
    </row>
    <row r="17" spans="1:20" ht="58.5" customHeight="1" x14ac:dyDescent="0.25">
      <c r="A17" s="241">
        <v>3</v>
      </c>
      <c r="B17" s="242" t="s">
        <v>260</v>
      </c>
      <c r="C17" s="243"/>
      <c r="D17" s="243"/>
      <c r="E17" s="241" t="s">
        <v>249</v>
      </c>
      <c r="F17" s="241">
        <v>4</v>
      </c>
      <c r="G17" s="241">
        <v>12</v>
      </c>
      <c r="H17" s="244">
        <v>40.65</v>
      </c>
      <c r="I17" s="244">
        <f>H17*F17</f>
        <v>162.6</v>
      </c>
      <c r="J17" s="244">
        <f>I17/G17</f>
        <v>13.549999999999999</v>
      </c>
    </row>
    <row r="18" spans="1:20" ht="58.5" customHeight="1" x14ac:dyDescent="0.25">
      <c r="A18" s="241">
        <v>4</v>
      </c>
      <c r="B18" s="242" t="s">
        <v>253</v>
      </c>
      <c r="C18" s="243"/>
      <c r="D18" s="243"/>
      <c r="E18" s="241" t="s">
        <v>249</v>
      </c>
      <c r="F18" s="241">
        <v>4</v>
      </c>
      <c r="G18" s="241">
        <v>12</v>
      </c>
      <c r="H18" s="244">
        <v>23.67</v>
      </c>
      <c r="I18" s="244">
        <f>H18*F18</f>
        <v>94.68</v>
      </c>
      <c r="J18" s="244">
        <f>I18/G18</f>
        <v>7.8900000000000006</v>
      </c>
    </row>
    <row r="19" spans="1:20" ht="58.5" customHeight="1" x14ac:dyDescent="0.25">
      <c r="A19" s="241">
        <v>5</v>
      </c>
      <c r="B19" s="242" t="s">
        <v>252</v>
      </c>
      <c r="C19" s="243"/>
      <c r="D19" s="243"/>
      <c r="E19" s="241" t="s">
        <v>249</v>
      </c>
      <c r="F19" s="241">
        <v>4</v>
      </c>
      <c r="G19" s="241">
        <v>12</v>
      </c>
      <c r="H19" s="244">
        <v>9.06</v>
      </c>
      <c r="I19" s="244">
        <f>H19*F19</f>
        <v>36.24</v>
      </c>
      <c r="J19" s="244">
        <f>I19/G19</f>
        <v>3.02</v>
      </c>
    </row>
    <row r="20" spans="1:20" s="245" customFormat="1" ht="15" customHeight="1" x14ac:dyDescent="0.2">
      <c r="H20" s="246" t="s">
        <v>254</v>
      </c>
      <c r="I20" s="246"/>
      <c r="J20" s="247">
        <f>SUM(J15:J19)</f>
        <v>42.646666666666668</v>
      </c>
      <c r="K20" s="248"/>
      <c r="L20" s="248"/>
      <c r="M20" s="248"/>
      <c r="N20" s="248"/>
      <c r="O20" s="248"/>
      <c r="P20" s="248"/>
      <c r="Q20" s="248"/>
      <c r="R20" s="248"/>
      <c r="S20" s="248"/>
      <c r="T20" s="248"/>
    </row>
    <row r="21" spans="1:20" x14ac:dyDescent="0.25">
      <c r="A21" s="234" t="s">
        <v>438</v>
      </c>
      <c r="B21" s="235"/>
      <c r="C21" s="235"/>
      <c r="D21" s="235"/>
      <c r="E21" s="235"/>
      <c r="F21" s="235"/>
      <c r="G21" s="235"/>
      <c r="H21" s="235"/>
      <c r="I21" s="235"/>
      <c r="J21" s="236"/>
    </row>
    <row r="22" spans="1:20" ht="36" x14ac:dyDescent="0.25">
      <c r="A22" s="237" t="s">
        <v>244</v>
      </c>
      <c r="B22" s="238" t="s">
        <v>245</v>
      </c>
      <c r="C22" s="238"/>
      <c r="D22" s="238"/>
      <c r="E22" s="237" t="s">
        <v>246</v>
      </c>
      <c r="F22" s="239" t="s">
        <v>278</v>
      </c>
      <c r="G22" s="239" t="s">
        <v>258</v>
      </c>
      <c r="H22" s="239" t="s">
        <v>259</v>
      </c>
      <c r="I22" s="239" t="s">
        <v>247</v>
      </c>
      <c r="J22" s="240" t="s">
        <v>248</v>
      </c>
    </row>
    <row r="23" spans="1:20" ht="58.5" customHeight="1" x14ac:dyDescent="0.25">
      <c r="A23" s="241">
        <v>1</v>
      </c>
      <c r="B23" s="242" t="s">
        <v>250</v>
      </c>
      <c r="C23" s="243"/>
      <c r="D23" s="243"/>
      <c r="E23" s="241" t="s">
        <v>249</v>
      </c>
      <c r="F23" s="241">
        <v>4</v>
      </c>
      <c r="G23" s="241">
        <v>12</v>
      </c>
      <c r="H23" s="244">
        <v>25.33</v>
      </c>
      <c r="I23" s="244">
        <f>H23*F23</f>
        <v>101.32</v>
      </c>
      <c r="J23" s="244">
        <f>I23/G23</f>
        <v>8.4433333333333334</v>
      </c>
    </row>
    <row r="24" spans="1:20" ht="58.5" customHeight="1" x14ac:dyDescent="0.25">
      <c r="A24" s="241">
        <v>2</v>
      </c>
      <c r="B24" s="242" t="s">
        <v>251</v>
      </c>
      <c r="C24" s="243"/>
      <c r="D24" s="243"/>
      <c r="E24" s="241" t="s">
        <v>249</v>
      </c>
      <c r="F24" s="241">
        <v>4</v>
      </c>
      <c r="G24" s="241">
        <v>12</v>
      </c>
      <c r="H24" s="244">
        <v>29.32</v>
      </c>
      <c r="I24" s="244">
        <f>H24*F24</f>
        <v>117.28</v>
      </c>
      <c r="J24" s="244">
        <f>I24/G24</f>
        <v>9.7733333333333334</v>
      </c>
    </row>
    <row r="25" spans="1:20" ht="100.5" customHeight="1" x14ac:dyDescent="0.25">
      <c r="A25" s="241">
        <v>3</v>
      </c>
      <c r="B25" s="242" t="s">
        <v>257</v>
      </c>
      <c r="C25" s="243"/>
      <c r="D25" s="243"/>
      <c r="E25" s="241" t="s">
        <v>249</v>
      </c>
      <c r="F25" s="241">
        <v>4</v>
      </c>
      <c r="G25" s="241">
        <v>12</v>
      </c>
      <c r="H25" s="244">
        <v>65.099999999999994</v>
      </c>
      <c r="I25" s="244">
        <f>H25*F25</f>
        <v>260.39999999999998</v>
      </c>
      <c r="J25" s="244">
        <f>I25/G25</f>
        <v>21.7</v>
      </c>
    </row>
    <row r="26" spans="1:20" ht="58.5" customHeight="1" x14ac:dyDescent="0.25">
      <c r="A26" s="241">
        <v>4</v>
      </c>
      <c r="B26" s="242" t="s">
        <v>255</v>
      </c>
      <c r="C26" s="243"/>
      <c r="D26" s="243"/>
      <c r="E26" s="241" t="s">
        <v>249</v>
      </c>
      <c r="F26" s="241">
        <v>4</v>
      </c>
      <c r="G26" s="241">
        <v>12</v>
      </c>
      <c r="H26" s="244">
        <v>147.53</v>
      </c>
      <c r="I26" s="244">
        <f>H26*F26</f>
        <v>590.12</v>
      </c>
      <c r="J26" s="244">
        <f>I26/G26</f>
        <v>49.176666666666669</v>
      </c>
    </row>
    <row r="27" spans="1:20" ht="58.5" customHeight="1" x14ac:dyDescent="0.25">
      <c r="A27" s="241">
        <v>5</v>
      </c>
      <c r="B27" s="242" t="s">
        <v>252</v>
      </c>
      <c r="C27" s="243"/>
      <c r="D27" s="243"/>
      <c r="E27" s="241" t="s">
        <v>249</v>
      </c>
      <c r="F27" s="241">
        <v>4</v>
      </c>
      <c r="G27" s="241">
        <v>12</v>
      </c>
      <c r="H27" s="249">
        <v>9.06</v>
      </c>
      <c r="I27" s="244">
        <f>H27*F27</f>
        <v>36.24</v>
      </c>
      <c r="J27" s="244">
        <f>I27/G27</f>
        <v>3.02</v>
      </c>
    </row>
    <row r="28" spans="1:20" x14ac:dyDescent="0.25">
      <c r="A28" s="245"/>
      <c r="B28" s="245"/>
      <c r="C28" s="245"/>
      <c r="D28" s="245"/>
      <c r="E28" s="245"/>
      <c r="F28" s="245"/>
      <c r="G28" s="245"/>
      <c r="H28" s="250" t="s">
        <v>254</v>
      </c>
      <c r="I28" s="250"/>
      <c r="J28" s="251">
        <f>SUM(J23:J27)</f>
        <v>92.11333333333333</v>
      </c>
    </row>
    <row r="29" spans="1:20" x14ac:dyDescent="0.25">
      <c r="A29" s="234" t="s">
        <v>285</v>
      </c>
      <c r="B29" s="235"/>
      <c r="C29" s="235"/>
      <c r="D29" s="235"/>
      <c r="E29" s="235"/>
      <c r="F29" s="235"/>
      <c r="G29" s="235"/>
      <c r="H29" s="235"/>
      <c r="I29" s="235"/>
      <c r="J29" s="236"/>
    </row>
    <row r="30" spans="1:20" x14ac:dyDescent="0.25">
      <c r="A30" s="252" t="s">
        <v>324</v>
      </c>
      <c r="B30" s="252"/>
      <c r="C30" s="252"/>
      <c r="D30" s="252"/>
      <c r="E30" s="252"/>
      <c r="F30" s="252"/>
      <c r="G30" s="252"/>
      <c r="H30" s="252"/>
      <c r="I30" s="252"/>
      <c r="J30" s="252"/>
    </row>
    <row r="31" spans="1:20" ht="36" x14ac:dyDescent="0.25">
      <c r="A31" s="237" t="s">
        <v>244</v>
      </c>
      <c r="B31" s="238" t="s">
        <v>245</v>
      </c>
      <c r="C31" s="238"/>
      <c r="D31" s="238"/>
      <c r="E31" s="237" t="s">
        <v>246</v>
      </c>
      <c r="F31" s="239" t="s">
        <v>278</v>
      </c>
      <c r="G31" s="239" t="s">
        <v>258</v>
      </c>
      <c r="H31" s="239" t="s">
        <v>259</v>
      </c>
      <c r="I31" s="239" t="s">
        <v>247</v>
      </c>
      <c r="J31" s="240" t="s">
        <v>248</v>
      </c>
    </row>
    <row r="32" spans="1:20" ht="39" customHeight="1" x14ac:dyDescent="0.25">
      <c r="A32" s="253" t="s">
        <v>286</v>
      </c>
      <c r="B32" s="254" t="s">
        <v>327</v>
      </c>
      <c r="C32" s="254"/>
      <c r="D32" s="254"/>
      <c r="E32" s="241" t="s">
        <v>422</v>
      </c>
      <c r="F32" s="241">
        <v>10</v>
      </c>
      <c r="G32" s="241">
        <v>60</v>
      </c>
      <c r="H32" s="255">
        <v>297.33</v>
      </c>
      <c r="I32" s="256">
        <f>H32*F32</f>
        <v>2973.2999999999997</v>
      </c>
      <c r="J32" s="257">
        <f>ROUND(I32/G32,2)</f>
        <v>49.56</v>
      </c>
    </row>
    <row r="33" spans="1:10" ht="39" customHeight="1" x14ac:dyDescent="0.25">
      <c r="A33" s="253">
        <v>2</v>
      </c>
      <c r="B33" s="258" t="s">
        <v>328</v>
      </c>
      <c r="C33" s="258"/>
      <c r="D33" s="258"/>
      <c r="E33" s="241" t="s">
        <v>422</v>
      </c>
      <c r="F33" s="241">
        <v>2</v>
      </c>
      <c r="G33" s="241">
        <v>60</v>
      </c>
      <c r="H33" s="255">
        <v>101.72</v>
      </c>
      <c r="I33" s="256">
        <f t="shared" ref="I33:I96" si="0">H33*F33</f>
        <v>203.44</v>
      </c>
      <c r="J33" s="257">
        <f t="shared" ref="J33:J96" si="1">ROUND(I33/G33,2)</f>
        <v>3.39</v>
      </c>
    </row>
    <row r="34" spans="1:10" ht="37.5" customHeight="1" x14ac:dyDescent="0.25">
      <c r="A34" s="253" t="s">
        <v>287</v>
      </c>
      <c r="B34" s="258" t="s">
        <v>329</v>
      </c>
      <c r="C34" s="258"/>
      <c r="D34" s="258"/>
      <c r="E34" s="241" t="s">
        <v>422</v>
      </c>
      <c r="F34" s="241">
        <v>2</v>
      </c>
      <c r="G34" s="241">
        <v>60</v>
      </c>
      <c r="H34" s="255">
        <v>119.23</v>
      </c>
      <c r="I34" s="256">
        <f t="shared" si="0"/>
        <v>238.46</v>
      </c>
      <c r="J34" s="257">
        <f t="shared" si="1"/>
        <v>3.97</v>
      </c>
    </row>
    <row r="35" spans="1:10" ht="29.25" customHeight="1" x14ac:dyDescent="0.25">
      <c r="A35" s="253">
        <v>4</v>
      </c>
      <c r="B35" s="258" t="s">
        <v>421</v>
      </c>
      <c r="C35" s="258"/>
      <c r="D35" s="258"/>
      <c r="E35" s="241" t="s">
        <v>422</v>
      </c>
      <c r="F35" s="241">
        <v>2</v>
      </c>
      <c r="G35" s="241">
        <v>60</v>
      </c>
      <c r="H35" s="255">
        <v>1513.92</v>
      </c>
      <c r="I35" s="256">
        <f t="shared" si="0"/>
        <v>3027.84</v>
      </c>
      <c r="J35" s="257">
        <f t="shared" si="1"/>
        <v>50.46</v>
      </c>
    </row>
    <row r="36" spans="1:10" ht="53.25" customHeight="1" x14ac:dyDescent="0.25">
      <c r="A36" s="253" t="s">
        <v>288</v>
      </c>
      <c r="B36" s="258" t="s">
        <v>420</v>
      </c>
      <c r="C36" s="258"/>
      <c r="D36" s="258"/>
      <c r="E36" s="241" t="s">
        <v>422</v>
      </c>
      <c r="F36" s="241">
        <v>2</v>
      </c>
      <c r="G36" s="241">
        <v>60</v>
      </c>
      <c r="H36" s="255">
        <v>44.66</v>
      </c>
      <c r="I36" s="256">
        <f t="shared" si="0"/>
        <v>89.32</v>
      </c>
      <c r="J36" s="257">
        <f t="shared" si="1"/>
        <v>1.49</v>
      </c>
    </row>
    <row r="37" spans="1:10" ht="66.75" customHeight="1" x14ac:dyDescent="0.25">
      <c r="A37" s="253" t="s">
        <v>289</v>
      </c>
      <c r="B37" s="258" t="s">
        <v>419</v>
      </c>
      <c r="C37" s="258"/>
      <c r="D37" s="258"/>
      <c r="E37" s="241" t="s">
        <v>422</v>
      </c>
      <c r="F37" s="241">
        <v>2</v>
      </c>
      <c r="G37" s="241">
        <v>60</v>
      </c>
      <c r="H37" s="255">
        <v>678.63</v>
      </c>
      <c r="I37" s="256">
        <f t="shared" si="0"/>
        <v>1357.26</v>
      </c>
      <c r="J37" s="257">
        <f t="shared" si="1"/>
        <v>22.62</v>
      </c>
    </row>
    <row r="38" spans="1:10" ht="54" customHeight="1" x14ac:dyDescent="0.25">
      <c r="A38" s="253" t="s">
        <v>290</v>
      </c>
      <c r="B38" s="258" t="s">
        <v>418</v>
      </c>
      <c r="C38" s="258"/>
      <c r="D38" s="258"/>
      <c r="E38" s="241" t="s">
        <v>422</v>
      </c>
      <c r="F38" s="241">
        <v>2</v>
      </c>
      <c r="G38" s="241">
        <v>60</v>
      </c>
      <c r="H38" s="255">
        <v>22.96</v>
      </c>
      <c r="I38" s="256">
        <f t="shared" si="0"/>
        <v>45.92</v>
      </c>
      <c r="J38" s="257">
        <f t="shared" si="1"/>
        <v>0.77</v>
      </c>
    </row>
    <row r="39" spans="1:10" ht="39.75" customHeight="1" x14ac:dyDescent="0.25">
      <c r="A39" s="253" t="s">
        <v>291</v>
      </c>
      <c r="B39" s="258" t="s">
        <v>417</v>
      </c>
      <c r="C39" s="258"/>
      <c r="D39" s="258"/>
      <c r="E39" s="241" t="s">
        <v>422</v>
      </c>
      <c r="F39" s="241">
        <v>2</v>
      </c>
      <c r="G39" s="241">
        <v>60</v>
      </c>
      <c r="H39" s="255">
        <v>52.9</v>
      </c>
      <c r="I39" s="256">
        <f t="shared" si="0"/>
        <v>105.8</v>
      </c>
      <c r="J39" s="257">
        <f t="shared" si="1"/>
        <v>1.76</v>
      </c>
    </row>
    <row r="40" spans="1:10" ht="30" customHeight="1" x14ac:dyDescent="0.25">
      <c r="A40" s="253">
        <v>9</v>
      </c>
      <c r="B40" s="258" t="s">
        <v>416</v>
      </c>
      <c r="C40" s="258"/>
      <c r="D40" s="258"/>
      <c r="E40" s="241" t="s">
        <v>422</v>
      </c>
      <c r="F40" s="241">
        <v>1</v>
      </c>
      <c r="G40" s="241">
        <v>60</v>
      </c>
      <c r="H40" s="255">
        <v>729.66</v>
      </c>
      <c r="I40" s="256">
        <f t="shared" si="0"/>
        <v>729.66</v>
      </c>
      <c r="J40" s="257">
        <f t="shared" si="1"/>
        <v>12.16</v>
      </c>
    </row>
    <row r="41" spans="1:10" ht="56.25" customHeight="1" x14ac:dyDescent="0.25">
      <c r="A41" s="253" t="s">
        <v>292</v>
      </c>
      <c r="B41" s="258" t="s">
        <v>415</v>
      </c>
      <c r="C41" s="258"/>
      <c r="D41" s="258"/>
      <c r="E41" s="241" t="s">
        <v>422</v>
      </c>
      <c r="F41" s="241">
        <v>3</v>
      </c>
      <c r="G41" s="241">
        <v>60</v>
      </c>
      <c r="H41" s="255">
        <v>40.32</v>
      </c>
      <c r="I41" s="256">
        <f t="shared" si="0"/>
        <v>120.96000000000001</v>
      </c>
      <c r="J41" s="257">
        <f t="shared" si="1"/>
        <v>2.02</v>
      </c>
    </row>
    <row r="42" spans="1:10" ht="44.25" customHeight="1" x14ac:dyDescent="0.25">
      <c r="A42" s="253" t="s">
        <v>293</v>
      </c>
      <c r="B42" s="258" t="s">
        <v>414</v>
      </c>
      <c r="C42" s="258"/>
      <c r="D42" s="258"/>
      <c r="E42" s="241" t="s">
        <v>422</v>
      </c>
      <c r="F42" s="241">
        <v>4</v>
      </c>
      <c r="G42" s="241">
        <v>60</v>
      </c>
      <c r="H42" s="255">
        <v>71.75</v>
      </c>
      <c r="I42" s="256">
        <f t="shared" si="0"/>
        <v>287</v>
      </c>
      <c r="J42" s="257">
        <f t="shared" si="1"/>
        <v>4.78</v>
      </c>
    </row>
    <row r="43" spans="1:10" ht="42" customHeight="1" x14ac:dyDescent="0.25">
      <c r="A43" s="253" t="s">
        <v>294</v>
      </c>
      <c r="B43" s="258" t="s">
        <v>413</v>
      </c>
      <c r="C43" s="258"/>
      <c r="D43" s="258"/>
      <c r="E43" s="241" t="s">
        <v>422</v>
      </c>
      <c r="F43" s="241">
        <v>2</v>
      </c>
      <c r="G43" s="241">
        <v>60</v>
      </c>
      <c r="H43" s="255">
        <v>50.16</v>
      </c>
      <c r="I43" s="256">
        <f t="shared" si="0"/>
        <v>100.32</v>
      </c>
      <c r="J43" s="257">
        <f t="shared" si="1"/>
        <v>1.67</v>
      </c>
    </row>
    <row r="44" spans="1:10" ht="30" customHeight="1" x14ac:dyDescent="0.25">
      <c r="A44" s="253">
        <v>13</v>
      </c>
      <c r="B44" s="258" t="s">
        <v>412</v>
      </c>
      <c r="C44" s="258"/>
      <c r="D44" s="258"/>
      <c r="E44" s="241" t="s">
        <v>422</v>
      </c>
      <c r="F44" s="241">
        <v>4</v>
      </c>
      <c r="G44" s="241">
        <v>60</v>
      </c>
      <c r="H44" s="255">
        <v>62.26</v>
      </c>
      <c r="I44" s="256">
        <f t="shared" si="0"/>
        <v>249.04</v>
      </c>
      <c r="J44" s="257">
        <f t="shared" si="1"/>
        <v>4.1500000000000004</v>
      </c>
    </row>
    <row r="45" spans="1:10" ht="32.25" customHeight="1" x14ac:dyDescent="0.25">
      <c r="A45" s="253">
        <v>14</v>
      </c>
      <c r="B45" s="258" t="s">
        <v>411</v>
      </c>
      <c r="C45" s="258"/>
      <c r="D45" s="258"/>
      <c r="E45" s="241" t="s">
        <v>422</v>
      </c>
      <c r="F45" s="241">
        <v>3</v>
      </c>
      <c r="G45" s="241">
        <v>60</v>
      </c>
      <c r="H45" s="255">
        <v>271.95999999999998</v>
      </c>
      <c r="I45" s="256">
        <f t="shared" si="0"/>
        <v>815.87999999999988</v>
      </c>
      <c r="J45" s="257">
        <f t="shared" si="1"/>
        <v>13.6</v>
      </c>
    </row>
    <row r="46" spans="1:10" ht="53.25" customHeight="1" x14ac:dyDescent="0.25">
      <c r="A46" s="253" t="s">
        <v>295</v>
      </c>
      <c r="B46" s="258" t="s">
        <v>410</v>
      </c>
      <c r="C46" s="258"/>
      <c r="D46" s="258"/>
      <c r="E46" s="241" t="s">
        <v>422</v>
      </c>
      <c r="F46" s="241">
        <v>4</v>
      </c>
      <c r="G46" s="241">
        <v>60</v>
      </c>
      <c r="H46" s="255">
        <v>190.33</v>
      </c>
      <c r="I46" s="256">
        <f t="shared" si="0"/>
        <v>761.32</v>
      </c>
      <c r="J46" s="257">
        <f t="shared" si="1"/>
        <v>12.69</v>
      </c>
    </row>
    <row r="47" spans="1:10" ht="53.25" customHeight="1" x14ac:dyDescent="0.25">
      <c r="A47" s="253" t="s">
        <v>296</v>
      </c>
      <c r="B47" s="258" t="s">
        <v>409</v>
      </c>
      <c r="C47" s="258"/>
      <c r="D47" s="258"/>
      <c r="E47" s="241" t="s">
        <v>422</v>
      </c>
      <c r="F47" s="241">
        <v>4</v>
      </c>
      <c r="G47" s="241">
        <v>60</v>
      </c>
      <c r="H47" s="255">
        <v>165.63</v>
      </c>
      <c r="I47" s="256">
        <f t="shared" si="0"/>
        <v>662.52</v>
      </c>
      <c r="J47" s="257">
        <f t="shared" si="1"/>
        <v>11.04</v>
      </c>
    </row>
    <row r="48" spans="1:10" ht="56.25" customHeight="1" x14ac:dyDescent="0.25">
      <c r="A48" s="253" t="s">
        <v>297</v>
      </c>
      <c r="B48" s="258" t="s">
        <v>408</v>
      </c>
      <c r="C48" s="258"/>
      <c r="D48" s="258"/>
      <c r="E48" s="241" t="s">
        <v>422</v>
      </c>
      <c r="F48" s="241">
        <v>2</v>
      </c>
      <c r="G48" s="241">
        <v>60</v>
      </c>
      <c r="H48" s="255">
        <v>150.96</v>
      </c>
      <c r="I48" s="256">
        <f t="shared" si="0"/>
        <v>301.92</v>
      </c>
      <c r="J48" s="257">
        <f t="shared" si="1"/>
        <v>5.03</v>
      </c>
    </row>
    <row r="49" spans="1:10" ht="44.25" customHeight="1" x14ac:dyDescent="0.25">
      <c r="A49" s="253" t="s">
        <v>298</v>
      </c>
      <c r="B49" s="258" t="s">
        <v>407</v>
      </c>
      <c r="C49" s="258"/>
      <c r="D49" s="258"/>
      <c r="E49" s="241" t="s">
        <v>422</v>
      </c>
      <c r="F49" s="241">
        <v>4</v>
      </c>
      <c r="G49" s="241">
        <v>60</v>
      </c>
      <c r="H49" s="255">
        <v>62.83</v>
      </c>
      <c r="I49" s="256">
        <f t="shared" si="0"/>
        <v>251.32</v>
      </c>
      <c r="J49" s="257">
        <f t="shared" si="1"/>
        <v>4.1900000000000004</v>
      </c>
    </row>
    <row r="50" spans="1:10" ht="31.5" customHeight="1" x14ac:dyDescent="0.25">
      <c r="A50" s="253">
        <v>19</v>
      </c>
      <c r="B50" s="258" t="s">
        <v>406</v>
      </c>
      <c r="C50" s="258"/>
      <c r="D50" s="258"/>
      <c r="E50" s="241" t="s">
        <v>422</v>
      </c>
      <c r="F50" s="241">
        <v>2</v>
      </c>
      <c r="G50" s="241">
        <v>60</v>
      </c>
      <c r="H50" s="255">
        <v>142.49</v>
      </c>
      <c r="I50" s="256">
        <f t="shared" si="0"/>
        <v>284.98</v>
      </c>
      <c r="J50" s="257">
        <f t="shared" si="1"/>
        <v>4.75</v>
      </c>
    </row>
    <row r="51" spans="1:10" ht="30" customHeight="1" x14ac:dyDescent="0.25">
      <c r="A51" s="253">
        <v>20</v>
      </c>
      <c r="B51" s="258" t="s">
        <v>405</v>
      </c>
      <c r="C51" s="258"/>
      <c r="D51" s="258"/>
      <c r="E51" s="241" t="s">
        <v>422</v>
      </c>
      <c r="F51" s="241">
        <v>1</v>
      </c>
      <c r="G51" s="241">
        <v>60</v>
      </c>
      <c r="H51" s="255">
        <v>350.18</v>
      </c>
      <c r="I51" s="256">
        <f t="shared" si="0"/>
        <v>350.18</v>
      </c>
      <c r="J51" s="257">
        <f t="shared" si="1"/>
        <v>5.84</v>
      </c>
    </row>
    <row r="52" spans="1:10" ht="54.75" customHeight="1" x14ac:dyDescent="0.25">
      <c r="A52" s="253" t="s">
        <v>299</v>
      </c>
      <c r="B52" s="258" t="s">
        <v>404</v>
      </c>
      <c r="C52" s="258"/>
      <c r="D52" s="258"/>
      <c r="E52" s="241" t="s">
        <v>422</v>
      </c>
      <c r="F52" s="241">
        <v>3</v>
      </c>
      <c r="G52" s="241">
        <v>60</v>
      </c>
      <c r="H52" s="255">
        <v>75.63</v>
      </c>
      <c r="I52" s="256">
        <f t="shared" si="0"/>
        <v>226.89</v>
      </c>
      <c r="J52" s="257">
        <f t="shared" si="1"/>
        <v>3.78</v>
      </c>
    </row>
    <row r="53" spans="1:10" ht="18.75" customHeight="1" x14ac:dyDescent="0.25">
      <c r="A53" s="253">
        <v>22</v>
      </c>
      <c r="B53" s="258" t="s">
        <v>403</v>
      </c>
      <c r="C53" s="258"/>
      <c r="D53" s="258"/>
      <c r="E53" s="241" t="s">
        <v>422</v>
      </c>
      <c r="F53" s="241">
        <v>2</v>
      </c>
      <c r="G53" s="241">
        <v>60</v>
      </c>
      <c r="H53" s="255">
        <v>67.13</v>
      </c>
      <c r="I53" s="256">
        <f t="shared" si="0"/>
        <v>134.26</v>
      </c>
      <c r="J53" s="257">
        <f t="shared" si="1"/>
        <v>2.2400000000000002</v>
      </c>
    </row>
    <row r="54" spans="1:10" ht="42.75" customHeight="1" x14ac:dyDescent="0.25">
      <c r="A54" s="253">
        <v>23</v>
      </c>
      <c r="B54" s="258" t="s">
        <v>402</v>
      </c>
      <c r="C54" s="258"/>
      <c r="D54" s="258"/>
      <c r="E54" s="241" t="s">
        <v>422</v>
      </c>
      <c r="F54" s="241">
        <v>1</v>
      </c>
      <c r="G54" s="241">
        <v>60</v>
      </c>
      <c r="H54" s="255">
        <v>1617.6</v>
      </c>
      <c r="I54" s="256">
        <f t="shared" si="0"/>
        <v>1617.6</v>
      </c>
      <c r="J54" s="257">
        <f t="shared" si="1"/>
        <v>26.96</v>
      </c>
    </row>
    <row r="55" spans="1:10" ht="31.5" customHeight="1" x14ac:dyDescent="0.25">
      <c r="A55" s="253">
        <v>24</v>
      </c>
      <c r="B55" s="258" t="s">
        <v>401</v>
      </c>
      <c r="C55" s="258"/>
      <c r="D55" s="258"/>
      <c r="E55" s="241" t="s">
        <v>422</v>
      </c>
      <c r="F55" s="241">
        <v>1</v>
      </c>
      <c r="G55" s="241">
        <v>60</v>
      </c>
      <c r="H55" s="255">
        <v>892.27</v>
      </c>
      <c r="I55" s="256">
        <f t="shared" si="0"/>
        <v>892.27</v>
      </c>
      <c r="J55" s="257">
        <f t="shared" si="1"/>
        <v>14.87</v>
      </c>
    </row>
    <row r="56" spans="1:10" ht="17.25" customHeight="1" x14ac:dyDescent="0.25">
      <c r="A56" s="253">
        <v>25</v>
      </c>
      <c r="B56" s="258" t="s">
        <v>400</v>
      </c>
      <c r="C56" s="258"/>
      <c r="D56" s="258"/>
      <c r="E56" s="241" t="s">
        <v>422</v>
      </c>
      <c r="F56" s="241">
        <v>1</v>
      </c>
      <c r="G56" s="241">
        <v>60</v>
      </c>
      <c r="H56" s="255">
        <v>311.60000000000002</v>
      </c>
      <c r="I56" s="256">
        <f t="shared" si="0"/>
        <v>311.60000000000002</v>
      </c>
      <c r="J56" s="257">
        <f t="shared" si="1"/>
        <v>5.19</v>
      </c>
    </row>
    <row r="57" spans="1:10" ht="30" customHeight="1" x14ac:dyDescent="0.25">
      <c r="A57" s="253">
        <v>26</v>
      </c>
      <c r="B57" s="258" t="s">
        <v>399</v>
      </c>
      <c r="C57" s="258"/>
      <c r="D57" s="258"/>
      <c r="E57" s="241" t="s">
        <v>422</v>
      </c>
      <c r="F57" s="241">
        <v>4</v>
      </c>
      <c r="G57" s="241">
        <v>60</v>
      </c>
      <c r="H57" s="255">
        <v>32.56</v>
      </c>
      <c r="I57" s="256">
        <f t="shared" si="0"/>
        <v>130.24</v>
      </c>
      <c r="J57" s="257">
        <f t="shared" si="1"/>
        <v>2.17</v>
      </c>
    </row>
    <row r="58" spans="1:10" ht="33" customHeight="1" x14ac:dyDescent="0.25">
      <c r="A58" s="253">
        <v>27</v>
      </c>
      <c r="B58" s="258" t="s">
        <v>398</v>
      </c>
      <c r="C58" s="258"/>
      <c r="D58" s="258"/>
      <c r="E58" s="241" t="s">
        <v>422</v>
      </c>
      <c r="F58" s="241">
        <v>1</v>
      </c>
      <c r="G58" s="241">
        <v>60</v>
      </c>
      <c r="H58" s="255">
        <v>38.93</v>
      </c>
      <c r="I58" s="256">
        <f t="shared" si="0"/>
        <v>38.93</v>
      </c>
      <c r="J58" s="257">
        <f t="shared" si="1"/>
        <v>0.65</v>
      </c>
    </row>
    <row r="59" spans="1:10" ht="43.5" customHeight="1" x14ac:dyDescent="0.25">
      <c r="A59" s="253" t="s">
        <v>300</v>
      </c>
      <c r="B59" s="258" t="s">
        <v>397</v>
      </c>
      <c r="C59" s="258"/>
      <c r="D59" s="258"/>
      <c r="E59" s="241" t="s">
        <v>422</v>
      </c>
      <c r="F59" s="241">
        <v>1</v>
      </c>
      <c r="G59" s="241">
        <v>60</v>
      </c>
      <c r="H59" s="255">
        <v>72.5</v>
      </c>
      <c r="I59" s="256">
        <f t="shared" si="0"/>
        <v>72.5</v>
      </c>
      <c r="J59" s="257">
        <f t="shared" si="1"/>
        <v>1.21</v>
      </c>
    </row>
    <row r="60" spans="1:10" ht="44.25" customHeight="1" x14ac:dyDescent="0.25">
      <c r="A60" s="253" t="s">
        <v>301</v>
      </c>
      <c r="B60" s="258" t="s">
        <v>396</v>
      </c>
      <c r="C60" s="258"/>
      <c r="D60" s="258"/>
      <c r="E60" s="241" t="s">
        <v>422</v>
      </c>
      <c r="F60" s="241">
        <v>1</v>
      </c>
      <c r="G60" s="241">
        <v>60</v>
      </c>
      <c r="H60" s="255">
        <v>812.03</v>
      </c>
      <c r="I60" s="256">
        <f t="shared" si="0"/>
        <v>812.03</v>
      </c>
      <c r="J60" s="257">
        <f t="shared" si="1"/>
        <v>13.53</v>
      </c>
    </row>
    <row r="61" spans="1:10" ht="31.5" customHeight="1" x14ac:dyDescent="0.25">
      <c r="A61" s="253">
        <v>30</v>
      </c>
      <c r="B61" s="258" t="s">
        <v>395</v>
      </c>
      <c r="C61" s="258"/>
      <c r="D61" s="258"/>
      <c r="E61" s="241" t="s">
        <v>422</v>
      </c>
      <c r="F61" s="241">
        <v>2</v>
      </c>
      <c r="G61" s="241">
        <v>60</v>
      </c>
      <c r="H61" s="255">
        <v>85.11</v>
      </c>
      <c r="I61" s="256">
        <f t="shared" si="0"/>
        <v>170.22</v>
      </c>
      <c r="J61" s="257">
        <f t="shared" si="1"/>
        <v>2.84</v>
      </c>
    </row>
    <row r="62" spans="1:10" ht="27" customHeight="1" x14ac:dyDescent="0.25">
      <c r="A62" s="253">
        <v>31</v>
      </c>
      <c r="B62" s="258" t="s">
        <v>394</v>
      </c>
      <c r="C62" s="258"/>
      <c r="D62" s="258"/>
      <c r="E62" s="241" t="s">
        <v>422</v>
      </c>
      <c r="F62" s="241">
        <v>2</v>
      </c>
      <c r="G62" s="241">
        <v>60</v>
      </c>
      <c r="H62" s="255">
        <v>316.3</v>
      </c>
      <c r="I62" s="256">
        <f t="shared" si="0"/>
        <v>632.6</v>
      </c>
      <c r="J62" s="257">
        <f t="shared" si="1"/>
        <v>10.54</v>
      </c>
    </row>
    <row r="63" spans="1:10" ht="31.5" customHeight="1" x14ac:dyDescent="0.25">
      <c r="A63" s="253">
        <v>32</v>
      </c>
      <c r="B63" s="258" t="s">
        <v>393</v>
      </c>
      <c r="C63" s="258"/>
      <c r="D63" s="258"/>
      <c r="E63" s="241" t="s">
        <v>422</v>
      </c>
      <c r="F63" s="241">
        <v>2</v>
      </c>
      <c r="G63" s="241">
        <v>60</v>
      </c>
      <c r="H63" s="255">
        <v>145.25</v>
      </c>
      <c r="I63" s="256">
        <f t="shared" si="0"/>
        <v>290.5</v>
      </c>
      <c r="J63" s="257">
        <f t="shared" si="1"/>
        <v>4.84</v>
      </c>
    </row>
    <row r="64" spans="1:10" ht="29.25" customHeight="1" x14ac:dyDescent="0.25">
      <c r="A64" s="253">
        <v>33</v>
      </c>
      <c r="B64" s="258" t="s">
        <v>392</v>
      </c>
      <c r="C64" s="258"/>
      <c r="D64" s="258"/>
      <c r="E64" s="241" t="s">
        <v>422</v>
      </c>
      <c r="F64" s="241">
        <v>1</v>
      </c>
      <c r="G64" s="241">
        <v>60</v>
      </c>
      <c r="H64" s="255">
        <v>18.66</v>
      </c>
      <c r="I64" s="256">
        <f t="shared" si="0"/>
        <v>18.66</v>
      </c>
      <c r="J64" s="257">
        <f t="shared" si="1"/>
        <v>0.31</v>
      </c>
    </row>
    <row r="65" spans="1:10" ht="29.25" customHeight="1" x14ac:dyDescent="0.25">
      <c r="A65" s="253">
        <v>34</v>
      </c>
      <c r="B65" s="258" t="s">
        <v>391</v>
      </c>
      <c r="C65" s="258"/>
      <c r="D65" s="258"/>
      <c r="E65" s="241" t="s">
        <v>422</v>
      </c>
      <c r="F65" s="241">
        <v>2</v>
      </c>
      <c r="G65" s="241">
        <v>60</v>
      </c>
      <c r="H65" s="255">
        <v>54.69</v>
      </c>
      <c r="I65" s="256">
        <f t="shared" si="0"/>
        <v>109.38</v>
      </c>
      <c r="J65" s="257">
        <f t="shared" si="1"/>
        <v>1.82</v>
      </c>
    </row>
    <row r="66" spans="1:10" ht="29.25" customHeight="1" x14ac:dyDescent="0.25">
      <c r="A66" s="253">
        <v>35</v>
      </c>
      <c r="B66" s="258" t="s">
        <v>390</v>
      </c>
      <c r="C66" s="258"/>
      <c r="D66" s="258"/>
      <c r="E66" s="241" t="s">
        <v>422</v>
      </c>
      <c r="F66" s="241">
        <v>2</v>
      </c>
      <c r="G66" s="241">
        <v>60</v>
      </c>
      <c r="H66" s="255">
        <v>166.37</v>
      </c>
      <c r="I66" s="256">
        <f t="shared" si="0"/>
        <v>332.74</v>
      </c>
      <c r="J66" s="257">
        <f t="shared" si="1"/>
        <v>5.55</v>
      </c>
    </row>
    <row r="67" spans="1:10" ht="27.75" customHeight="1" x14ac:dyDescent="0.25">
      <c r="A67" s="253">
        <v>36</v>
      </c>
      <c r="B67" s="258" t="s">
        <v>389</v>
      </c>
      <c r="C67" s="258"/>
      <c r="D67" s="258"/>
      <c r="E67" s="241" t="s">
        <v>422</v>
      </c>
      <c r="F67" s="241">
        <v>4</v>
      </c>
      <c r="G67" s="241">
        <v>60</v>
      </c>
      <c r="H67" s="255">
        <v>20</v>
      </c>
      <c r="I67" s="256">
        <f t="shared" si="0"/>
        <v>80</v>
      </c>
      <c r="J67" s="257">
        <f t="shared" si="1"/>
        <v>1.33</v>
      </c>
    </row>
    <row r="68" spans="1:10" ht="51" customHeight="1" x14ac:dyDescent="0.25">
      <c r="A68" s="253" t="s">
        <v>302</v>
      </c>
      <c r="B68" s="258" t="s">
        <v>388</v>
      </c>
      <c r="C68" s="258"/>
      <c r="D68" s="258"/>
      <c r="E68" s="241" t="s">
        <v>422</v>
      </c>
      <c r="F68" s="241">
        <v>3</v>
      </c>
      <c r="G68" s="241">
        <v>60</v>
      </c>
      <c r="H68" s="255">
        <v>57.36</v>
      </c>
      <c r="I68" s="256">
        <f t="shared" si="0"/>
        <v>172.07999999999998</v>
      </c>
      <c r="J68" s="257">
        <f t="shared" si="1"/>
        <v>2.87</v>
      </c>
    </row>
    <row r="69" spans="1:10" ht="31.5" customHeight="1" x14ac:dyDescent="0.25">
      <c r="A69" s="253">
        <v>38</v>
      </c>
      <c r="B69" s="258" t="s">
        <v>387</v>
      </c>
      <c r="C69" s="258"/>
      <c r="D69" s="258"/>
      <c r="E69" s="241" t="s">
        <v>422</v>
      </c>
      <c r="F69" s="241">
        <v>1</v>
      </c>
      <c r="G69" s="241">
        <v>60</v>
      </c>
      <c r="H69" s="255">
        <v>267.10000000000002</v>
      </c>
      <c r="I69" s="256">
        <f t="shared" si="0"/>
        <v>267.10000000000002</v>
      </c>
      <c r="J69" s="257">
        <f t="shared" si="1"/>
        <v>4.45</v>
      </c>
    </row>
    <row r="70" spans="1:10" ht="52.5" customHeight="1" x14ac:dyDescent="0.25">
      <c r="A70" s="253" t="s">
        <v>303</v>
      </c>
      <c r="B70" s="258" t="s">
        <v>386</v>
      </c>
      <c r="C70" s="258"/>
      <c r="D70" s="258"/>
      <c r="E70" s="241" t="s">
        <v>422</v>
      </c>
      <c r="F70" s="241">
        <v>4</v>
      </c>
      <c r="G70" s="241">
        <v>60</v>
      </c>
      <c r="H70" s="255">
        <v>42.23</v>
      </c>
      <c r="I70" s="256">
        <f t="shared" si="0"/>
        <v>168.92</v>
      </c>
      <c r="J70" s="257">
        <f t="shared" si="1"/>
        <v>2.82</v>
      </c>
    </row>
    <row r="71" spans="1:10" ht="42" customHeight="1" x14ac:dyDescent="0.25">
      <c r="A71" s="253" t="s">
        <v>304</v>
      </c>
      <c r="B71" s="258" t="s">
        <v>385</v>
      </c>
      <c r="C71" s="258"/>
      <c r="D71" s="258"/>
      <c r="E71" s="241" t="s">
        <v>422</v>
      </c>
      <c r="F71" s="241">
        <v>2</v>
      </c>
      <c r="G71" s="241">
        <v>60</v>
      </c>
      <c r="H71" s="255">
        <v>73.989999999999995</v>
      </c>
      <c r="I71" s="256">
        <f t="shared" si="0"/>
        <v>147.97999999999999</v>
      </c>
      <c r="J71" s="257">
        <f t="shared" si="1"/>
        <v>2.4700000000000002</v>
      </c>
    </row>
    <row r="72" spans="1:10" ht="42.75" customHeight="1" x14ac:dyDescent="0.25">
      <c r="A72" s="253">
        <v>41</v>
      </c>
      <c r="B72" s="258" t="s">
        <v>384</v>
      </c>
      <c r="C72" s="258"/>
      <c r="D72" s="258"/>
      <c r="E72" s="241" t="s">
        <v>422</v>
      </c>
      <c r="F72" s="241">
        <v>3</v>
      </c>
      <c r="G72" s="241">
        <v>60</v>
      </c>
      <c r="H72" s="255">
        <v>683.5</v>
      </c>
      <c r="I72" s="256">
        <f t="shared" si="0"/>
        <v>2050.5</v>
      </c>
      <c r="J72" s="257">
        <f t="shared" si="1"/>
        <v>34.18</v>
      </c>
    </row>
    <row r="73" spans="1:10" ht="42" customHeight="1" x14ac:dyDescent="0.25">
      <c r="A73" s="253" t="s">
        <v>305</v>
      </c>
      <c r="B73" s="258" t="s">
        <v>383</v>
      </c>
      <c r="C73" s="258"/>
      <c r="D73" s="258"/>
      <c r="E73" s="241" t="s">
        <v>422</v>
      </c>
      <c r="F73" s="241">
        <v>4</v>
      </c>
      <c r="G73" s="241">
        <v>60</v>
      </c>
      <c r="H73" s="255">
        <v>86.66</v>
      </c>
      <c r="I73" s="256">
        <f t="shared" si="0"/>
        <v>346.64</v>
      </c>
      <c r="J73" s="257">
        <f t="shared" si="1"/>
        <v>5.78</v>
      </c>
    </row>
    <row r="74" spans="1:10" ht="38.25" customHeight="1" x14ac:dyDescent="0.25">
      <c r="A74" s="253" t="s">
        <v>306</v>
      </c>
      <c r="B74" s="258" t="s">
        <v>382</v>
      </c>
      <c r="C74" s="258"/>
      <c r="D74" s="258"/>
      <c r="E74" s="241" t="s">
        <v>422</v>
      </c>
      <c r="F74" s="241">
        <v>4</v>
      </c>
      <c r="G74" s="241">
        <v>60</v>
      </c>
      <c r="H74" s="255">
        <v>103.53</v>
      </c>
      <c r="I74" s="256">
        <f t="shared" si="0"/>
        <v>414.12</v>
      </c>
      <c r="J74" s="257">
        <f t="shared" si="1"/>
        <v>6.9</v>
      </c>
    </row>
    <row r="75" spans="1:10" ht="30" customHeight="1" x14ac:dyDescent="0.25">
      <c r="A75" s="253">
        <v>50</v>
      </c>
      <c r="B75" s="258" t="s">
        <v>381</v>
      </c>
      <c r="C75" s="258"/>
      <c r="D75" s="258"/>
      <c r="E75" s="241" t="s">
        <v>422</v>
      </c>
      <c r="F75" s="241">
        <v>4</v>
      </c>
      <c r="G75" s="241">
        <v>60</v>
      </c>
      <c r="H75" s="255">
        <v>32.130000000000003</v>
      </c>
      <c r="I75" s="256">
        <f t="shared" si="0"/>
        <v>128.52000000000001</v>
      </c>
      <c r="J75" s="257">
        <f t="shared" si="1"/>
        <v>2.14</v>
      </c>
    </row>
    <row r="76" spans="1:10" ht="30.75" customHeight="1" x14ac:dyDescent="0.25">
      <c r="A76" s="253">
        <v>44</v>
      </c>
      <c r="B76" s="258" t="s">
        <v>380</v>
      </c>
      <c r="C76" s="258"/>
      <c r="D76" s="258"/>
      <c r="E76" s="241" t="s">
        <v>422</v>
      </c>
      <c r="F76" s="241">
        <v>1</v>
      </c>
      <c r="G76" s="241">
        <v>60</v>
      </c>
      <c r="H76" s="255">
        <v>556.21</v>
      </c>
      <c r="I76" s="256">
        <f t="shared" si="0"/>
        <v>556.21</v>
      </c>
      <c r="J76" s="257">
        <f t="shared" si="1"/>
        <v>9.27</v>
      </c>
    </row>
    <row r="77" spans="1:10" ht="27.75" customHeight="1" x14ac:dyDescent="0.25">
      <c r="A77" s="253">
        <v>45</v>
      </c>
      <c r="B77" s="258" t="s">
        <v>379</v>
      </c>
      <c r="C77" s="258"/>
      <c r="D77" s="258"/>
      <c r="E77" s="241" t="s">
        <v>422</v>
      </c>
      <c r="F77" s="241">
        <v>1</v>
      </c>
      <c r="G77" s="241">
        <v>60</v>
      </c>
      <c r="H77" s="255">
        <v>111.6</v>
      </c>
      <c r="I77" s="256">
        <f t="shared" si="0"/>
        <v>111.6</v>
      </c>
      <c r="J77" s="257">
        <f t="shared" si="1"/>
        <v>1.86</v>
      </c>
    </row>
    <row r="78" spans="1:10" ht="29.25" customHeight="1" x14ac:dyDescent="0.25">
      <c r="A78" s="253">
        <v>46</v>
      </c>
      <c r="B78" s="258" t="s">
        <v>378</v>
      </c>
      <c r="C78" s="258"/>
      <c r="D78" s="258"/>
      <c r="E78" s="241" t="s">
        <v>422</v>
      </c>
      <c r="F78" s="241">
        <v>1</v>
      </c>
      <c r="G78" s="241">
        <v>60</v>
      </c>
      <c r="H78" s="255">
        <v>84.33</v>
      </c>
      <c r="I78" s="256">
        <f t="shared" si="0"/>
        <v>84.33</v>
      </c>
      <c r="J78" s="257">
        <f t="shared" si="1"/>
        <v>1.41</v>
      </c>
    </row>
    <row r="79" spans="1:10" ht="18.75" customHeight="1" x14ac:dyDescent="0.25">
      <c r="A79" s="253">
        <v>47</v>
      </c>
      <c r="B79" s="258" t="s">
        <v>377</v>
      </c>
      <c r="C79" s="258"/>
      <c r="D79" s="258"/>
      <c r="E79" s="241" t="s">
        <v>422</v>
      </c>
      <c r="F79" s="241">
        <v>1</v>
      </c>
      <c r="G79" s="241">
        <v>60</v>
      </c>
      <c r="H79" s="255">
        <v>23.03</v>
      </c>
      <c r="I79" s="256">
        <f t="shared" si="0"/>
        <v>23.03</v>
      </c>
      <c r="J79" s="257">
        <f t="shared" si="1"/>
        <v>0.38</v>
      </c>
    </row>
    <row r="80" spans="1:10" ht="28.5" customHeight="1" x14ac:dyDescent="0.25">
      <c r="A80" s="253">
        <v>48</v>
      </c>
      <c r="B80" s="258" t="s">
        <v>376</v>
      </c>
      <c r="C80" s="258"/>
      <c r="D80" s="258"/>
      <c r="E80" s="241" t="s">
        <v>422</v>
      </c>
      <c r="F80" s="241">
        <v>6</v>
      </c>
      <c r="G80" s="241">
        <v>60</v>
      </c>
      <c r="H80" s="255">
        <v>52.13</v>
      </c>
      <c r="I80" s="256">
        <f t="shared" si="0"/>
        <v>312.78000000000003</v>
      </c>
      <c r="J80" s="257">
        <f t="shared" si="1"/>
        <v>5.21</v>
      </c>
    </row>
    <row r="81" spans="1:10" ht="28.5" customHeight="1" x14ac:dyDescent="0.25">
      <c r="A81" s="253">
        <v>49</v>
      </c>
      <c r="B81" s="258" t="s">
        <v>375</v>
      </c>
      <c r="C81" s="258"/>
      <c r="D81" s="258"/>
      <c r="E81" s="241" t="s">
        <v>422</v>
      </c>
      <c r="F81" s="241">
        <v>3</v>
      </c>
      <c r="G81" s="241">
        <v>60</v>
      </c>
      <c r="H81" s="255">
        <v>113.77</v>
      </c>
      <c r="I81" s="256">
        <f t="shared" si="0"/>
        <v>341.31</v>
      </c>
      <c r="J81" s="257">
        <f t="shared" si="1"/>
        <v>5.69</v>
      </c>
    </row>
    <row r="82" spans="1:10" ht="32.25" customHeight="1" x14ac:dyDescent="0.25">
      <c r="A82" s="253">
        <v>50</v>
      </c>
      <c r="B82" s="258" t="s">
        <v>374</v>
      </c>
      <c r="C82" s="258"/>
      <c r="D82" s="258"/>
      <c r="E82" s="241" t="s">
        <v>422</v>
      </c>
      <c r="F82" s="241">
        <v>3</v>
      </c>
      <c r="G82" s="241">
        <v>60</v>
      </c>
      <c r="H82" s="255">
        <v>113.77</v>
      </c>
      <c r="I82" s="256">
        <f t="shared" si="0"/>
        <v>341.31</v>
      </c>
      <c r="J82" s="257">
        <f t="shared" si="1"/>
        <v>5.69</v>
      </c>
    </row>
    <row r="83" spans="1:10" ht="32.25" customHeight="1" x14ac:dyDescent="0.25">
      <c r="A83" s="253">
        <v>51</v>
      </c>
      <c r="B83" s="258" t="s">
        <v>373</v>
      </c>
      <c r="C83" s="258"/>
      <c r="D83" s="258"/>
      <c r="E83" s="241" t="s">
        <v>422</v>
      </c>
      <c r="F83" s="241">
        <v>3</v>
      </c>
      <c r="G83" s="241">
        <v>60</v>
      </c>
      <c r="H83" s="255">
        <v>113.77</v>
      </c>
      <c r="I83" s="256">
        <f t="shared" si="0"/>
        <v>341.31</v>
      </c>
      <c r="J83" s="257">
        <f t="shared" si="1"/>
        <v>5.69</v>
      </c>
    </row>
    <row r="84" spans="1:10" ht="44.25" customHeight="1" x14ac:dyDescent="0.25">
      <c r="A84" s="253">
        <v>52</v>
      </c>
      <c r="B84" s="258" t="s">
        <v>372</v>
      </c>
      <c r="C84" s="258"/>
      <c r="D84" s="258"/>
      <c r="E84" s="241" t="s">
        <v>422</v>
      </c>
      <c r="F84" s="241">
        <v>1</v>
      </c>
      <c r="G84" s="241">
        <v>60</v>
      </c>
      <c r="H84" s="255">
        <v>50.72</v>
      </c>
      <c r="I84" s="256">
        <f t="shared" si="0"/>
        <v>50.72</v>
      </c>
      <c r="J84" s="257">
        <f t="shared" si="1"/>
        <v>0.85</v>
      </c>
    </row>
    <row r="85" spans="1:10" ht="44.25" customHeight="1" x14ac:dyDescent="0.25">
      <c r="A85" s="253">
        <v>53</v>
      </c>
      <c r="B85" s="258" t="s">
        <v>371</v>
      </c>
      <c r="C85" s="258"/>
      <c r="D85" s="258"/>
      <c r="E85" s="241" t="s">
        <v>422</v>
      </c>
      <c r="F85" s="241">
        <v>2</v>
      </c>
      <c r="G85" s="241">
        <v>60</v>
      </c>
      <c r="H85" s="255">
        <v>404.56</v>
      </c>
      <c r="I85" s="256">
        <f t="shared" si="0"/>
        <v>809.12</v>
      </c>
      <c r="J85" s="257">
        <f t="shared" si="1"/>
        <v>13.49</v>
      </c>
    </row>
    <row r="86" spans="1:10" ht="28.5" customHeight="1" x14ac:dyDescent="0.25">
      <c r="A86" s="253">
        <v>54</v>
      </c>
      <c r="B86" s="258" t="s">
        <v>370</v>
      </c>
      <c r="C86" s="258"/>
      <c r="D86" s="258"/>
      <c r="E86" s="241" t="s">
        <v>422</v>
      </c>
      <c r="F86" s="241">
        <v>2</v>
      </c>
      <c r="G86" s="241">
        <v>60</v>
      </c>
      <c r="H86" s="255">
        <v>81.17</v>
      </c>
      <c r="I86" s="256">
        <f t="shared" si="0"/>
        <v>162.34</v>
      </c>
      <c r="J86" s="257">
        <f t="shared" si="1"/>
        <v>2.71</v>
      </c>
    </row>
    <row r="87" spans="1:10" ht="40.5" customHeight="1" x14ac:dyDescent="0.25">
      <c r="A87" s="253" t="s">
        <v>307</v>
      </c>
      <c r="B87" s="258" t="s">
        <v>369</v>
      </c>
      <c r="C87" s="258"/>
      <c r="D87" s="258"/>
      <c r="E87" s="241" t="s">
        <v>422</v>
      </c>
      <c r="F87" s="241">
        <v>1</v>
      </c>
      <c r="G87" s="241">
        <v>60</v>
      </c>
      <c r="H87" s="255">
        <v>24.74</v>
      </c>
      <c r="I87" s="256">
        <f t="shared" si="0"/>
        <v>24.74</v>
      </c>
      <c r="J87" s="257">
        <f t="shared" si="1"/>
        <v>0.41</v>
      </c>
    </row>
    <row r="88" spans="1:10" ht="29.25" customHeight="1" x14ac:dyDescent="0.25">
      <c r="A88" s="253">
        <v>56</v>
      </c>
      <c r="B88" s="258" t="s">
        <v>368</v>
      </c>
      <c r="C88" s="258"/>
      <c r="D88" s="258"/>
      <c r="E88" s="241" t="s">
        <v>422</v>
      </c>
      <c r="F88" s="241">
        <v>2</v>
      </c>
      <c r="G88" s="241">
        <v>60</v>
      </c>
      <c r="H88" s="255">
        <v>166.22</v>
      </c>
      <c r="I88" s="256">
        <f t="shared" si="0"/>
        <v>332.44</v>
      </c>
      <c r="J88" s="257">
        <f t="shared" si="1"/>
        <v>5.54</v>
      </c>
    </row>
    <row r="89" spans="1:10" ht="27" customHeight="1" x14ac:dyDescent="0.25">
      <c r="A89" s="253">
        <v>57</v>
      </c>
      <c r="B89" s="258" t="s">
        <v>367</v>
      </c>
      <c r="C89" s="258"/>
      <c r="D89" s="258"/>
      <c r="E89" s="241" t="s">
        <v>422</v>
      </c>
      <c r="F89" s="241">
        <v>4</v>
      </c>
      <c r="G89" s="241">
        <v>60</v>
      </c>
      <c r="H89" s="255">
        <v>165.29</v>
      </c>
      <c r="I89" s="256">
        <f t="shared" si="0"/>
        <v>661.16</v>
      </c>
      <c r="J89" s="257">
        <f t="shared" si="1"/>
        <v>11.02</v>
      </c>
    </row>
    <row r="90" spans="1:10" ht="18.75" customHeight="1" x14ac:dyDescent="0.25">
      <c r="A90" s="253">
        <v>58</v>
      </c>
      <c r="B90" s="258" t="s">
        <v>366</v>
      </c>
      <c r="C90" s="258"/>
      <c r="D90" s="258"/>
      <c r="E90" s="241" t="s">
        <v>422</v>
      </c>
      <c r="F90" s="241">
        <v>1</v>
      </c>
      <c r="G90" s="241">
        <v>60</v>
      </c>
      <c r="H90" s="255">
        <v>24.96</v>
      </c>
      <c r="I90" s="256">
        <f t="shared" si="0"/>
        <v>24.96</v>
      </c>
      <c r="J90" s="257">
        <f t="shared" si="1"/>
        <v>0.42</v>
      </c>
    </row>
    <row r="91" spans="1:10" ht="28.5" customHeight="1" x14ac:dyDescent="0.25">
      <c r="A91" s="253">
        <v>59</v>
      </c>
      <c r="B91" s="258" t="s">
        <v>365</v>
      </c>
      <c r="C91" s="258"/>
      <c r="D91" s="258"/>
      <c r="E91" s="241" t="s">
        <v>422</v>
      </c>
      <c r="F91" s="241">
        <v>1</v>
      </c>
      <c r="G91" s="241">
        <v>60</v>
      </c>
      <c r="H91" s="255">
        <v>287.95999999999998</v>
      </c>
      <c r="I91" s="256">
        <f t="shared" si="0"/>
        <v>287.95999999999998</v>
      </c>
      <c r="J91" s="257">
        <f t="shared" si="1"/>
        <v>4.8</v>
      </c>
    </row>
    <row r="92" spans="1:10" ht="31.5" customHeight="1" x14ac:dyDescent="0.25">
      <c r="A92" s="253">
        <v>60</v>
      </c>
      <c r="B92" s="258" t="s">
        <v>364</v>
      </c>
      <c r="C92" s="258"/>
      <c r="D92" s="258"/>
      <c r="E92" s="241" t="s">
        <v>422</v>
      </c>
      <c r="F92" s="241">
        <v>1</v>
      </c>
      <c r="G92" s="241">
        <v>60</v>
      </c>
      <c r="H92" s="255">
        <v>184.29</v>
      </c>
      <c r="I92" s="256">
        <f t="shared" si="0"/>
        <v>184.29</v>
      </c>
      <c r="J92" s="257">
        <f t="shared" si="1"/>
        <v>3.07</v>
      </c>
    </row>
    <row r="93" spans="1:10" ht="27" customHeight="1" x14ac:dyDescent="0.25">
      <c r="A93" s="253">
        <v>61</v>
      </c>
      <c r="B93" s="258" t="s">
        <v>363</v>
      </c>
      <c r="C93" s="258"/>
      <c r="D93" s="258"/>
      <c r="E93" s="241" t="s">
        <v>422</v>
      </c>
      <c r="F93" s="241">
        <v>10</v>
      </c>
      <c r="G93" s="241">
        <v>60</v>
      </c>
      <c r="H93" s="255">
        <v>19.64</v>
      </c>
      <c r="I93" s="256">
        <f t="shared" si="0"/>
        <v>196.4</v>
      </c>
      <c r="J93" s="257">
        <f t="shared" si="1"/>
        <v>3.27</v>
      </c>
    </row>
    <row r="94" spans="1:10" ht="40.5" customHeight="1" x14ac:dyDescent="0.25">
      <c r="A94" s="253">
        <v>62</v>
      </c>
      <c r="B94" s="258" t="s">
        <v>362</v>
      </c>
      <c r="C94" s="258"/>
      <c r="D94" s="258"/>
      <c r="E94" s="241" t="s">
        <v>422</v>
      </c>
      <c r="F94" s="241">
        <v>4</v>
      </c>
      <c r="G94" s="241">
        <v>60</v>
      </c>
      <c r="H94" s="255">
        <v>74.599999999999994</v>
      </c>
      <c r="I94" s="256">
        <f t="shared" si="0"/>
        <v>298.39999999999998</v>
      </c>
      <c r="J94" s="257">
        <f t="shared" si="1"/>
        <v>4.97</v>
      </c>
    </row>
    <row r="95" spans="1:10" ht="42" customHeight="1" x14ac:dyDescent="0.25">
      <c r="A95" s="253" t="s">
        <v>308</v>
      </c>
      <c r="B95" s="258" t="s">
        <v>361</v>
      </c>
      <c r="C95" s="258"/>
      <c r="D95" s="258"/>
      <c r="E95" s="241" t="s">
        <v>422</v>
      </c>
      <c r="F95" s="241">
        <v>1</v>
      </c>
      <c r="G95" s="241">
        <v>60</v>
      </c>
      <c r="H95" s="255">
        <v>27.76</v>
      </c>
      <c r="I95" s="256">
        <f t="shared" si="0"/>
        <v>27.76</v>
      </c>
      <c r="J95" s="257">
        <f t="shared" si="1"/>
        <v>0.46</v>
      </c>
    </row>
    <row r="96" spans="1:10" ht="41.25" customHeight="1" x14ac:dyDescent="0.25">
      <c r="A96" s="253" t="s">
        <v>309</v>
      </c>
      <c r="B96" s="258" t="s">
        <v>360</v>
      </c>
      <c r="C96" s="258"/>
      <c r="D96" s="258"/>
      <c r="E96" s="241" t="s">
        <v>422</v>
      </c>
      <c r="F96" s="241">
        <v>1</v>
      </c>
      <c r="G96" s="241">
        <v>60</v>
      </c>
      <c r="H96" s="255">
        <v>569.57000000000005</v>
      </c>
      <c r="I96" s="256">
        <f t="shared" si="0"/>
        <v>569.57000000000005</v>
      </c>
      <c r="J96" s="257">
        <f t="shared" si="1"/>
        <v>9.49</v>
      </c>
    </row>
    <row r="97" spans="1:10" ht="56.25" customHeight="1" x14ac:dyDescent="0.25">
      <c r="A97" s="253" t="s">
        <v>310</v>
      </c>
      <c r="B97" s="258" t="s">
        <v>359</v>
      </c>
      <c r="C97" s="258"/>
      <c r="D97" s="258"/>
      <c r="E97" s="241" t="s">
        <v>422</v>
      </c>
      <c r="F97" s="241">
        <v>1</v>
      </c>
      <c r="G97" s="241">
        <v>60</v>
      </c>
      <c r="H97" s="255">
        <v>701.66</v>
      </c>
      <c r="I97" s="256">
        <f t="shared" ref="I97:I126" si="2">H97*F97</f>
        <v>701.66</v>
      </c>
      <c r="J97" s="257">
        <f t="shared" ref="J97:J126" si="3">ROUND(I97/G97,2)</f>
        <v>11.69</v>
      </c>
    </row>
    <row r="98" spans="1:10" ht="66.75" customHeight="1" x14ac:dyDescent="0.25">
      <c r="A98" s="253" t="s">
        <v>311</v>
      </c>
      <c r="B98" s="258" t="s">
        <v>358</v>
      </c>
      <c r="C98" s="258"/>
      <c r="D98" s="258"/>
      <c r="E98" s="241" t="s">
        <v>422</v>
      </c>
      <c r="F98" s="241">
        <v>1</v>
      </c>
      <c r="G98" s="241">
        <v>60</v>
      </c>
      <c r="H98" s="255">
        <v>165.83</v>
      </c>
      <c r="I98" s="256">
        <f t="shared" si="2"/>
        <v>165.83</v>
      </c>
      <c r="J98" s="257">
        <f t="shared" si="3"/>
        <v>2.76</v>
      </c>
    </row>
    <row r="99" spans="1:10" ht="41.25" customHeight="1" x14ac:dyDescent="0.25">
      <c r="A99" s="253" t="s">
        <v>312</v>
      </c>
      <c r="B99" s="258" t="s">
        <v>357</v>
      </c>
      <c r="C99" s="258"/>
      <c r="D99" s="258"/>
      <c r="E99" s="241" t="s">
        <v>422</v>
      </c>
      <c r="F99" s="241">
        <v>4</v>
      </c>
      <c r="G99" s="241">
        <v>60</v>
      </c>
      <c r="H99" s="255">
        <v>56.45</v>
      </c>
      <c r="I99" s="256">
        <f t="shared" si="2"/>
        <v>225.8</v>
      </c>
      <c r="J99" s="257">
        <f t="shared" si="3"/>
        <v>3.76</v>
      </c>
    </row>
    <row r="100" spans="1:10" ht="41.25" customHeight="1" x14ac:dyDescent="0.25">
      <c r="A100" s="253" t="s">
        <v>313</v>
      </c>
      <c r="B100" s="258" t="s">
        <v>356</v>
      </c>
      <c r="C100" s="258"/>
      <c r="D100" s="258"/>
      <c r="E100" s="241" t="s">
        <v>422</v>
      </c>
      <c r="F100" s="241">
        <v>2</v>
      </c>
      <c r="G100" s="241">
        <v>60</v>
      </c>
      <c r="H100" s="255">
        <v>92.01</v>
      </c>
      <c r="I100" s="256">
        <f t="shared" si="2"/>
        <v>184.02</v>
      </c>
      <c r="J100" s="257">
        <f t="shared" si="3"/>
        <v>3.07</v>
      </c>
    </row>
    <row r="101" spans="1:10" ht="42.75" customHeight="1" x14ac:dyDescent="0.25">
      <c r="A101" s="253" t="s">
        <v>314</v>
      </c>
      <c r="B101" s="258" t="s">
        <v>355</v>
      </c>
      <c r="C101" s="258"/>
      <c r="D101" s="258"/>
      <c r="E101" s="241" t="s">
        <v>422</v>
      </c>
      <c r="F101" s="241">
        <v>4</v>
      </c>
      <c r="G101" s="241">
        <v>60</v>
      </c>
      <c r="H101" s="255">
        <v>37.29</v>
      </c>
      <c r="I101" s="256">
        <f t="shared" si="2"/>
        <v>149.16</v>
      </c>
      <c r="J101" s="257">
        <f t="shared" si="3"/>
        <v>2.4900000000000002</v>
      </c>
    </row>
    <row r="102" spans="1:10" ht="42.75" customHeight="1" x14ac:dyDescent="0.25">
      <c r="A102" s="253" t="s">
        <v>315</v>
      </c>
      <c r="B102" s="258" t="s">
        <v>354</v>
      </c>
      <c r="C102" s="258"/>
      <c r="D102" s="258"/>
      <c r="E102" s="241" t="s">
        <v>422</v>
      </c>
      <c r="F102" s="241">
        <v>4</v>
      </c>
      <c r="G102" s="241">
        <v>60</v>
      </c>
      <c r="H102" s="255">
        <v>62.86</v>
      </c>
      <c r="I102" s="256">
        <f t="shared" si="2"/>
        <v>251.44</v>
      </c>
      <c r="J102" s="257">
        <f t="shared" si="3"/>
        <v>4.1900000000000004</v>
      </c>
    </row>
    <row r="103" spans="1:10" ht="18.75" customHeight="1" x14ac:dyDescent="0.25">
      <c r="A103" s="253">
        <v>71</v>
      </c>
      <c r="B103" s="258" t="s">
        <v>353</v>
      </c>
      <c r="C103" s="258"/>
      <c r="D103" s="258"/>
      <c r="E103" s="241" t="s">
        <v>422</v>
      </c>
      <c r="F103" s="241">
        <v>4</v>
      </c>
      <c r="G103" s="241">
        <v>60</v>
      </c>
      <c r="H103" s="255">
        <v>43.23</v>
      </c>
      <c r="I103" s="256">
        <f t="shared" si="2"/>
        <v>172.92</v>
      </c>
      <c r="J103" s="257">
        <f t="shared" si="3"/>
        <v>2.88</v>
      </c>
    </row>
    <row r="104" spans="1:10" ht="19.5" customHeight="1" x14ac:dyDescent="0.25">
      <c r="A104" s="253">
        <v>72</v>
      </c>
      <c r="B104" s="258" t="s">
        <v>352</v>
      </c>
      <c r="C104" s="258"/>
      <c r="D104" s="258"/>
      <c r="E104" s="241" t="s">
        <v>422</v>
      </c>
      <c r="F104" s="241">
        <v>4</v>
      </c>
      <c r="G104" s="241">
        <v>60</v>
      </c>
      <c r="H104" s="255">
        <v>53.13</v>
      </c>
      <c r="I104" s="256">
        <f t="shared" si="2"/>
        <v>212.52</v>
      </c>
      <c r="J104" s="257">
        <f t="shared" si="3"/>
        <v>3.54</v>
      </c>
    </row>
    <row r="105" spans="1:10" ht="18.75" customHeight="1" x14ac:dyDescent="0.25">
      <c r="A105" s="253">
        <v>73</v>
      </c>
      <c r="B105" s="258" t="s">
        <v>351</v>
      </c>
      <c r="C105" s="258"/>
      <c r="D105" s="258"/>
      <c r="E105" s="241" t="s">
        <v>422</v>
      </c>
      <c r="F105" s="241">
        <v>1</v>
      </c>
      <c r="G105" s="241">
        <v>60</v>
      </c>
      <c r="H105" s="255">
        <v>756.87</v>
      </c>
      <c r="I105" s="256">
        <f t="shared" si="2"/>
        <v>756.87</v>
      </c>
      <c r="J105" s="257">
        <f t="shared" si="3"/>
        <v>12.61</v>
      </c>
    </row>
    <row r="106" spans="1:10" ht="30.75" customHeight="1" x14ac:dyDescent="0.25">
      <c r="A106" s="253">
        <v>74</v>
      </c>
      <c r="B106" s="258" t="s">
        <v>350</v>
      </c>
      <c r="C106" s="258"/>
      <c r="D106" s="258"/>
      <c r="E106" s="241" t="s">
        <v>422</v>
      </c>
      <c r="F106" s="241">
        <v>1</v>
      </c>
      <c r="G106" s="241">
        <v>60</v>
      </c>
      <c r="H106" s="255">
        <v>2602.67</v>
      </c>
      <c r="I106" s="256">
        <f t="shared" si="2"/>
        <v>2602.67</v>
      </c>
      <c r="J106" s="257">
        <f t="shared" si="3"/>
        <v>43.38</v>
      </c>
    </row>
    <row r="107" spans="1:10" ht="25.5" customHeight="1" x14ac:dyDescent="0.25">
      <c r="A107" s="253">
        <v>75</v>
      </c>
      <c r="B107" s="258" t="s">
        <v>349</v>
      </c>
      <c r="C107" s="258"/>
      <c r="D107" s="258"/>
      <c r="E107" s="241" t="s">
        <v>422</v>
      </c>
      <c r="F107" s="241">
        <v>1</v>
      </c>
      <c r="G107" s="241">
        <v>60</v>
      </c>
      <c r="H107" s="255">
        <v>450.84</v>
      </c>
      <c r="I107" s="256">
        <f t="shared" si="2"/>
        <v>450.84</v>
      </c>
      <c r="J107" s="257">
        <f t="shared" si="3"/>
        <v>7.51</v>
      </c>
    </row>
    <row r="108" spans="1:10" ht="19.5" customHeight="1" x14ac:dyDescent="0.25">
      <c r="A108" s="253" t="s">
        <v>316</v>
      </c>
      <c r="B108" s="258" t="s">
        <v>348</v>
      </c>
      <c r="C108" s="258"/>
      <c r="D108" s="258"/>
      <c r="E108" s="241" t="s">
        <v>422</v>
      </c>
      <c r="F108" s="241">
        <v>4</v>
      </c>
      <c r="G108" s="241">
        <v>60</v>
      </c>
      <c r="H108" s="255">
        <v>66.8</v>
      </c>
      <c r="I108" s="256">
        <f t="shared" si="2"/>
        <v>267.2</v>
      </c>
      <c r="J108" s="257">
        <f t="shared" si="3"/>
        <v>4.45</v>
      </c>
    </row>
    <row r="109" spans="1:10" ht="41.25" customHeight="1" x14ac:dyDescent="0.25">
      <c r="A109" s="253">
        <v>77</v>
      </c>
      <c r="B109" s="258" t="s">
        <v>347</v>
      </c>
      <c r="C109" s="258"/>
      <c r="D109" s="258"/>
      <c r="E109" s="241" t="s">
        <v>422</v>
      </c>
      <c r="F109" s="241">
        <v>3</v>
      </c>
      <c r="G109" s="241">
        <v>60</v>
      </c>
      <c r="H109" s="255">
        <v>773.98</v>
      </c>
      <c r="I109" s="256">
        <f t="shared" si="2"/>
        <v>2321.94</v>
      </c>
      <c r="J109" s="257">
        <f t="shared" si="3"/>
        <v>38.700000000000003</v>
      </c>
    </row>
    <row r="110" spans="1:10" ht="30" customHeight="1" x14ac:dyDescent="0.25">
      <c r="A110" s="253">
        <v>78</v>
      </c>
      <c r="B110" s="258" t="s">
        <v>346</v>
      </c>
      <c r="C110" s="258"/>
      <c r="D110" s="258"/>
      <c r="E110" s="241" t="s">
        <v>422</v>
      </c>
      <c r="F110" s="241">
        <v>50</v>
      </c>
      <c r="G110" s="241">
        <v>60</v>
      </c>
      <c r="H110" s="255">
        <v>5.77</v>
      </c>
      <c r="I110" s="256">
        <f t="shared" si="2"/>
        <v>288.5</v>
      </c>
      <c r="J110" s="257">
        <f t="shared" si="3"/>
        <v>4.8099999999999996</v>
      </c>
    </row>
    <row r="111" spans="1:10" ht="54" customHeight="1" x14ac:dyDescent="0.25">
      <c r="A111" s="253" t="s">
        <v>317</v>
      </c>
      <c r="B111" s="258" t="s">
        <v>345</v>
      </c>
      <c r="C111" s="258"/>
      <c r="D111" s="258"/>
      <c r="E111" s="241" t="s">
        <v>422</v>
      </c>
      <c r="F111" s="241">
        <v>1</v>
      </c>
      <c r="G111" s="241">
        <v>60</v>
      </c>
      <c r="H111" s="255">
        <v>306.01</v>
      </c>
      <c r="I111" s="256">
        <f t="shared" si="2"/>
        <v>306.01</v>
      </c>
      <c r="J111" s="257">
        <f t="shared" si="3"/>
        <v>5.0999999999999996</v>
      </c>
    </row>
    <row r="112" spans="1:10" ht="39.75" customHeight="1" x14ac:dyDescent="0.25">
      <c r="A112" s="253">
        <v>80</v>
      </c>
      <c r="B112" s="258" t="s">
        <v>344</v>
      </c>
      <c r="C112" s="258"/>
      <c r="D112" s="258"/>
      <c r="E112" s="241" t="s">
        <v>422</v>
      </c>
      <c r="F112" s="241">
        <v>1</v>
      </c>
      <c r="G112" s="241">
        <v>60</v>
      </c>
      <c r="H112" s="255">
        <v>72.23</v>
      </c>
      <c r="I112" s="256">
        <f t="shared" si="2"/>
        <v>72.23</v>
      </c>
      <c r="J112" s="257">
        <f t="shared" si="3"/>
        <v>1.2</v>
      </c>
    </row>
    <row r="113" spans="1:10" ht="42.75" customHeight="1" x14ac:dyDescent="0.25">
      <c r="A113" s="253" t="s">
        <v>318</v>
      </c>
      <c r="B113" s="258" t="s">
        <v>343</v>
      </c>
      <c r="C113" s="258"/>
      <c r="D113" s="258"/>
      <c r="E113" s="241" t="s">
        <v>422</v>
      </c>
      <c r="F113" s="241">
        <v>3</v>
      </c>
      <c r="G113" s="241">
        <v>60</v>
      </c>
      <c r="H113" s="255">
        <v>51.49</v>
      </c>
      <c r="I113" s="256">
        <f t="shared" si="2"/>
        <v>154.47</v>
      </c>
      <c r="J113" s="257">
        <f t="shared" si="3"/>
        <v>2.57</v>
      </c>
    </row>
    <row r="114" spans="1:10" ht="31.5" customHeight="1" x14ac:dyDescent="0.25">
      <c r="A114" s="253" t="s">
        <v>319</v>
      </c>
      <c r="B114" s="258" t="s">
        <v>342</v>
      </c>
      <c r="C114" s="258"/>
      <c r="D114" s="258"/>
      <c r="E114" s="241" t="s">
        <v>422</v>
      </c>
      <c r="F114" s="241">
        <v>8</v>
      </c>
      <c r="G114" s="241">
        <v>60</v>
      </c>
      <c r="H114" s="255">
        <v>9.5500000000000007</v>
      </c>
      <c r="I114" s="256">
        <f t="shared" si="2"/>
        <v>76.400000000000006</v>
      </c>
      <c r="J114" s="257">
        <f t="shared" si="3"/>
        <v>1.27</v>
      </c>
    </row>
    <row r="115" spans="1:10" ht="56.25" customHeight="1" x14ac:dyDescent="0.25">
      <c r="A115" s="253" t="s">
        <v>320</v>
      </c>
      <c r="B115" s="258" t="s">
        <v>341</v>
      </c>
      <c r="C115" s="258"/>
      <c r="D115" s="258"/>
      <c r="E115" s="241" t="s">
        <v>422</v>
      </c>
      <c r="F115" s="241">
        <v>8</v>
      </c>
      <c r="G115" s="241">
        <v>60</v>
      </c>
      <c r="H115" s="255">
        <v>2.64</v>
      </c>
      <c r="I115" s="256">
        <f t="shared" si="2"/>
        <v>21.12</v>
      </c>
      <c r="J115" s="257">
        <f t="shared" si="3"/>
        <v>0.35</v>
      </c>
    </row>
    <row r="116" spans="1:10" ht="42.75" customHeight="1" x14ac:dyDescent="0.25">
      <c r="A116" s="253">
        <v>84</v>
      </c>
      <c r="B116" s="258" t="s">
        <v>340</v>
      </c>
      <c r="C116" s="258"/>
      <c r="D116" s="258"/>
      <c r="E116" s="241" t="s">
        <v>422</v>
      </c>
      <c r="F116" s="241">
        <v>3</v>
      </c>
      <c r="G116" s="241">
        <v>60</v>
      </c>
      <c r="H116" s="255">
        <v>1045.8599999999999</v>
      </c>
      <c r="I116" s="256">
        <f t="shared" si="2"/>
        <v>3137.58</v>
      </c>
      <c r="J116" s="257">
        <f t="shared" si="3"/>
        <v>52.29</v>
      </c>
    </row>
    <row r="117" spans="1:10" ht="29.25" customHeight="1" x14ac:dyDescent="0.25">
      <c r="A117" s="253" t="s">
        <v>321</v>
      </c>
      <c r="B117" s="258" t="s">
        <v>339</v>
      </c>
      <c r="C117" s="258"/>
      <c r="D117" s="258"/>
      <c r="E117" s="241" t="s">
        <v>422</v>
      </c>
      <c r="F117" s="241">
        <v>3</v>
      </c>
      <c r="G117" s="241">
        <v>60</v>
      </c>
      <c r="H117" s="255">
        <v>45.46</v>
      </c>
      <c r="I117" s="256">
        <f t="shared" si="2"/>
        <v>136.38</v>
      </c>
      <c r="J117" s="257">
        <f t="shared" si="3"/>
        <v>2.27</v>
      </c>
    </row>
    <row r="118" spans="1:10" ht="42" customHeight="1" x14ac:dyDescent="0.25">
      <c r="A118" s="253">
        <v>86</v>
      </c>
      <c r="B118" s="258" t="s">
        <v>338</v>
      </c>
      <c r="C118" s="258"/>
      <c r="D118" s="258"/>
      <c r="E118" s="241" t="s">
        <v>422</v>
      </c>
      <c r="F118" s="241">
        <v>1</v>
      </c>
      <c r="G118" s="241">
        <v>60</v>
      </c>
      <c r="H118" s="255">
        <v>9.84</v>
      </c>
      <c r="I118" s="256">
        <f t="shared" si="2"/>
        <v>9.84</v>
      </c>
      <c r="J118" s="257">
        <f t="shared" si="3"/>
        <v>0.16</v>
      </c>
    </row>
    <row r="119" spans="1:10" ht="40.5" customHeight="1" x14ac:dyDescent="0.25">
      <c r="A119" s="253">
        <v>87</v>
      </c>
      <c r="B119" s="258" t="s">
        <v>337</v>
      </c>
      <c r="C119" s="258"/>
      <c r="D119" s="258"/>
      <c r="E119" s="241" t="s">
        <v>422</v>
      </c>
      <c r="F119" s="241">
        <v>3</v>
      </c>
      <c r="G119" s="241">
        <v>60</v>
      </c>
      <c r="H119" s="255">
        <v>267.69</v>
      </c>
      <c r="I119" s="256">
        <f t="shared" si="2"/>
        <v>803.06999999999994</v>
      </c>
      <c r="J119" s="257">
        <f t="shared" si="3"/>
        <v>13.38</v>
      </c>
    </row>
    <row r="120" spans="1:10" ht="45" customHeight="1" x14ac:dyDescent="0.25">
      <c r="A120" s="253">
        <v>88</v>
      </c>
      <c r="B120" s="258" t="s">
        <v>336</v>
      </c>
      <c r="C120" s="258"/>
      <c r="D120" s="258"/>
      <c r="E120" s="241" t="s">
        <v>422</v>
      </c>
      <c r="F120" s="241">
        <v>3</v>
      </c>
      <c r="G120" s="241">
        <v>60</v>
      </c>
      <c r="H120" s="255">
        <v>152.33000000000001</v>
      </c>
      <c r="I120" s="256">
        <f t="shared" si="2"/>
        <v>456.99</v>
      </c>
      <c r="J120" s="257">
        <f t="shared" si="3"/>
        <v>7.62</v>
      </c>
    </row>
    <row r="121" spans="1:10" ht="29.25" customHeight="1" x14ac:dyDescent="0.25">
      <c r="A121" s="253" t="s">
        <v>322</v>
      </c>
      <c r="B121" s="258" t="s">
        <v>335</v>
      </c>
      <c r="C121" s="258"/>
      <c r="D121" s="258"/>
      <c r="E121" s="241" t="s">
        <v>422</v>
      </c>
      <c r="F121" s="241">
        <v>1</v>
      </c>
      <c r="G121" s="241">
        <v>60</v>
      </c>
      <c r="H121" s="255">
        <v>1068.8900000000001</v>
      </c>
      <c r="I121" s="256">
        <f t="shared" si="2"/>
        <v>1068.8900000000001</v>
      </c>
      <c r="J121" s="257">
        <f t="shared" si="3"/>
        <v>17.809999999999999</v>
      </c>
    </row>
    <row r="122" spans="1:10" ht="28.5" customHeight="1" x14ac:dyDescent="0.25">
      <c r="A122" s="253" t="s">
        <v>323</v>
      </c>
      <c r="B122" s="258" t="s">
        <v>334</v>
      </c>
      <c r="C122" s="258"/>
      <c r="D122" s="258"/>
      <c r="E122" s="241" t="s">
        <v>422</v>
      </c>
      <c r="F122" s="241">
        <v>1</v>
      </c>
      <c r="G122" s="241">
        <v>60</v>
      </c>
      <c r="H122" s="255">
        <v>610.17999999999995</v>
      </c>
      <c r="I122" s="256">
        <f t="shared" si="2"/>
        <v>610.17999999999995</v>
      </c>
      <c r="J122" s="257">
        <f t="shared" si="3"/>
        <v>10.17</v>
      </c>
    </row>
    <row r="123" spans="1:10" ht="30.75" customHeight="1" x14ac:dyDescent="0.25">
      <c r="A123" s="253">
        <v>91</v>
      </c>
      <c r="B123" s="258" t="s">
        <v>333</v>
      </c>
      <c r="C123" s="258"/>
      <c r="D123" s="258"/>
      <c r="E123" s="241" t="s">
        <v>422</v>
      </c>
      <c r="F123" s="241">
        <v>1</v>
      </c>
      <c r="G123" s="241">
        <v>60</v>
      </c>
      <c r="H123" s="255">
        <v>2546.13</v>
      </c>
      <c r="I123" s="256">
        <f t="shared" si="2"/>
        <v>2546.13</v>
      </c>
      <c r="J123" s="257">
        <f t="shared" si="3"/>
        <v>42.44</v>
      </c>
    </row>
    <row r="124" spans="1:10" ht="18.75" customHeight="1" x14ac:dyDescent="0.25">
      <c r="A124" s="253">
        <v>92</v>
      </c>
      <c r="B124" s="258" t="s">
        <v>332</v>
      </c>
      <c r="C124" s="258"/>
      <c r="D124" s="258"/>
      <c r="E124" s="241" t="s">
        <v>422</v>
      </c>
      <c r="F124" s="241">
        <v>5</v>
      </c>
      <c r="G124" s="241">
        <v>60</v>
      </c>
      <c r="H124" s="255">
        <v>35.020000000000003</v>
      </c>
      <c r="I124" s="256">
        <f t="shared" si="2"/>
        <v>175.10000000000002</v>
      </c>
      <c r="J124" s="257">
        <f t="shared" si="3"/>
        <v>2.92</v>
      </c>
    </row>
    <row r="125" spans="1:10" ht="25.5" customHeight="1" x14ac:dyDescent="0.25">
      <c r="A125" s="253">
        <v>93</v>
      </c>
      <c r="B125" s="258" t="s">
        <v>331</v>
      </c>
      <c r="C125" s="258"/>
      <c r="D125" s="258"/>
      <c r="E125" s="241" t="s">
        <v>422</v>
      </c>
      <c r="F125" s="241">
        <v>1</v>
      </c>
      <c r="G125" s="241">
        <v>60</v>
      </c>
      <c r="H125" s="255">
        <v>1972.92</v>
      </c>
      <c r="I125" s="256">
        <f t="shared" si="2"/>
        <v>1972.92</v>
      </c>
      <c r="J125" s="257">
        <f t="shared" si="3"/>
        <v>32.880000000000003</v>
      </c>
    </row>
    <row r="126" spans="1:10" ht="20.25" customHeight="1" x14ac:dyDescent="0.25">
      <c r="A126" s="253">
        <v>94</v>
      </c>
      <c r="B126" s="258" t="s">
        <v>330</v>
      </c>
      <c r="C126" s="258"/>
      <c r="D126" s="258"/>
      <c r="E126" s="241" t="s">
        <v>422</v>
      </c>
      <c r="F126" s="241">
        <v>1</v>
      </c>
      <c r="G126" s="241">
        <v>60</v>
      </c>
      <c r="H126" s="255">
        <v>739.83</v>
      </c>
      <c r="I126" s="256">
        <f t="shared" si="2"/>
        <v>739.83</v>
      </c>
      <c r="J126" s="257">
        <f t="shared" si="3"/>
        <v>12.33</v>
      </c>
    </row>
    <row r="127" spans="1:10" x14ac:dyDescent="0.25">
      <c r="A127" s="259"/>
      <c r="G127" s="260" t="s">
        <v>82</v>
      </c>
      <c r="H127" s="260"/>
      <c r="I127" s="261">
        <f>SUM(I32:I126)</f>
        <v>49302.969999999994</v>
      </c>
      <c r="J127" s="262">
        <f>SUM(J32:J126)</f>
        <v>821.67999999999972</v>
      </c>
    </row>
    <row r="128" spans="1:10" x14ac:dyDescent="0.25">
      <c r="A128" s="263"/>
      <c r="G128" s="264" t="s">
        <v>423</v>
      </c>
      <c r="H128" s="264"/>
      <c r="I128" s="264"/>
      <c r="J128" s="265">
        <f>'Quadro Resumo'!D13</f>
        <v>13</v>
      </c>
    </row>
    <row r="129" spans="7:22" ht="15" customHeight="1" x14ac:dyDescent="0.25">
      <c r="G129" s="264" t="s">
        <v>424</v>
      </c>
      <c r="H129" s="264"/>
      <c r="I129" s="264"/>
      <c r="J129" s="266">
        <f>J127/J128</f>
        <v>63.206153846153825</v>
      </c>
      <c r="K129" s="267" t="s">
        <v>439</v>
      </c>
      <c r="L129" s="268"/>
      <c r="M129" s="268"/>
      <c r="N129" s="268"/>
      <c r="O129" s="268"/>
      <c r="P129" s="268"/>
      <c r="Q129" s="268"/>
      <c r="R129" s="268"/>
      <c r="S129" s="268"/>
      <c r="T129" s="268"/>
      <c r="U129" s="268"/>
      <c r="V129" s="268"/>
    </row>
  </sheetData>
  <mergeCells count="131">
    <mergeCell ref="K129:V129"/>
    <mergeCell ref="G128:I128"/>
    <mergeCell ref="G129:I129"/>
    <mergeCell ref="G127:H127"/>
    <mergeCell ref="A7:J7"/>
    <mergeCell ref="A10:J10"/>
    <mergeCell ref="A11:J11"/>
    <mergeCell ref="A12:J12"/>
    <mergeCell ref="K1:T1"/>
    <mergeCell ref="A2:J2"/>
    <mergeCell ref="A6:J6"/>
    <mergeCell ref="A3:J3"/>
    <mergeCell ref="A4:J4"/>
    <mergeCell ref="A5:J5"/>
    <mergeCell ref="A1:J1"/>
    <mergeCell ref="A29:J29"/>
    <mergeCell ref="A30:J30"/>
    <mergeCell ref="B31:D31"/>
    <mergeCell ref="B32:D32"/>
    <mergeCell ref="B33:D33"/>
    <mergeCell ref="B14:D14"/>
    <mergeCell ref="B15:D15"/>
    <mergeCell ref="B16:D16"/>
    <mergeCell ref="A8:J8"/>
    <mergeCell ref="A9:J9"/>
    <mergeCell ref="A13:J13"/>
    <mergeCell ref="B17:D17"/>
    <mergeCell ref="B18:D18"/>
    <mergeCell ref="B19:D19"/>
    <mergeCell ref="H20:I20"/>
    <mergeCell ref="A21:J21"/>
    <mergeCell ref="B27:D27"/>
    <mergeCell ref="H28:I28"/>
    <mergeCell ref="B22:D22"/>
    <mergeCell ref="B23:D23"/>
    <mergeCell ref="B24:D24"/>
    <mergeCell ref="B25:D25"/>
    <mergeCell ref="B26:D26"/>
    <mergeCell ref="B39:D39"/>
    <mergeCell ref="B40:D40"/>
    <mergeCell ref="B41:D41"/>
    <mergeCell ref="B42:D42"/>
    <mergeCell ref="B43:D43"/>
    <mergeCell ref="B34:D34"/>
    <mergeCell ref="B35:D35"/>
    <mergeCell ref="B36:D36"/>
    <mergeCell ref="B37:D37"/>
    <mergeCell ref="B38:D38"/>
    <mergeCell ref="B49:D49"/>
    <mergeCell ref="B50:D50"/>
    <mergeCell ref="B51:D51"/>
    <mergeCell ref="B52:D52"/>
    <mergeCell ref="B53:D53"/>
    <mergeCell ref="B44:D44"/>
    <mergeCell ref="B45:D45"/>
    <mergeCell ref="B46:D46"/>
    <mergeCell ref="B47:D47"/>
    <mergeCell ref="B48:D48"/>
    <mergeCell ref="B59:D59"/>
    <mergeCell ref="B60:D60"/>
    <mergeCell ref="B61:D61"/>
    <mergeCell ref="B62:D62"/>
    <mergeCell ref="B63:D63"/>
    <mergeCell ref="B54:D54"/>
    <mergeCell ref="B55:D55"/>
    <mergeCell ref="B56:D56"/>
    <mergeCell ref="B57:D57"/>
    <mergeCell ref="B58:D58"/>
    <mergeCell ref="B69:D69"/>
    <mergeCell ref="B70:D70"/>
    <mergeCell ref="B71:D71"/>
    <mergeCell ref="B72:D72"/>
    <mergeCell ref="B73:D73"/>
    <mergeCell ref="B64:D64"/>
    <mergeCell ref="B65:D65"/>
    <mergeCell ref="B66:D66"/>
    <mergeCell ref="B67:D67"/>
    <mergeCell ref="B68:D68"/>
    <mergeCell ref="B79:D79"/>
    <mergeCell ref="B80:D80"/>
    <mergeCell ref="B81:D81"/>
    <mergeCell ref="B82:D82"/>
    <mergeCell ref="B83:D83"/>
    <mergeCell ref="B74:D74"/>
    <mergeCell ref="B75:D75"/>
    <mergeCell ref="B76:D76"/>
    <mergeCell ref="B77:D77"/>
    <mergeCell ref="B78:D78"/>
    <mergeCell ref="B94:D94"/>
    <mergeCell ref="B89:D89"/>
    <mergeCell ref="B90:D90"/>
    <mergeCell ref="B91:D91"/>
    <mergeCell ref="B92:D92"/>
    <mergeCell ref="B93:D93"/>
    <mergeCell ref="B84:D84"/>
    <mergeCell ref="B85:D85"/>
    <mergeCell ref="B86:D86"/>
    <mergeCell ref="B87:D87"/>
    <mergeCell ref="B88:D88"/>
    <mergeCell ref="B100:D100"/>
    <mergeCell ref="B101:D101"/>
    <mergeCell ref="B102:D102"/>
    <mergeCell ref="B103:D103"/>
    <mergeCell ref="B104:D104"/>
    <mergeCell ref="B95:D95"/>
    <mergeCell ref="B96:D96"/>
    <mergeCell ref="B97:D97"/>
    <mergeCell ref="B98:D98"/>
    <mergeCell ref="B99:D99"/>
    <mergeCell ref="B110:D110"/>
    <mergeCell ref="B111:D111"/>
    <mergeCell ref="B112:D112"/>
    <mergeCell ref="B113:D113"/>
    <mergeCell ref="B114:D114"/>
    <mergeCell ref="B105:D105"/>
    <mergeCell ref="B106:D106"/>
    <mergeCell ref="B107:D107"/>
    <mergeCell ref="B108:D108"/>
    <mergeCell ref="B109:D109"/>
    <mergeCell ref="B125:D125"/>
    <mergeCell ref="B126:D126"/>
    <mergeCell ref="B120:D120"/>
    <mergeCell ref="B121:D121"/>
    <mergeCell ref="B122:D122"/>
    <mergeCell ref="B123:D123"/>
    <mergeCell ref="B124:D124"/>
    <mergeCell ref="B115:D115"/>
    <mergeCell ref="B116:D116"/>
    <mergeCell ref="B117:D117"/>
    <mergeCell ref="B118:D118"/>
    <mergeCell ref="B119:D119"/>
  </mergeCells>
  <pageMargins left="0.51180555555555496" right="0.51180555555555496" top="0.78749999999999998" bottom="0.78749999999999998" header="0.51180555555555496" footer="0.51180555555555496"/>
  <pageSetup paperSize="9" scale="99" firstPageNumber="0" orientation="portrait" r:id="rId1"/>
  <rowBreaks count="1" manualBreakCount="1">
    <brk id="20" max="9" man="1"/>
  </rowBreaks>
  <colBreaks count="1" manualBreakCount="1">
    <brk id="10" max="129" man="1"/>
  </col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Planilhas</vt:lpstr>
      </vt:variant>
      <vt:variant>
        <vt:i4>15</vt:i4>
      </vt:variant>
      <vt:variant>
        <vt:lpstr>Intervalos Nomeados</vt:lpstr>
      </vt:variant>
      <vt:variant>
        <vt:i4>9</vt:i4>
      </vt:variant>
    </vt:vector>
  </HeadingPairs>
  <TitlesOfParts>
    <vt:vector size="24" baseType="lpstr">
      <vt:lpstr>BC e Índices</vt:lpstr>
      <vt:lpstr>Instruções de Preenchimento</vt:lpstr>
      <vt:lpstr>Coordenador</vt:lpstr>
      <vt:lpstr>Eletricista</vt:lpstr>
      <vt:lpstr>Eletricista CFTV</vt:lpstr>
      <vt:lpstr>Bombeiro Hidráulico</vt:lpstr>
      <vt:lpstr>Técnico em Manut. Geral</vt:lpstr>
      <vt:lpstr>Auxiliar. Serv. Geral</vt:lpstr>
      <vt:lpstr>Eletrotecnico</vt:lpstr>
      <vt:lpstr>Eletricista </vt:lpstr>
      <vt:lpstr>Bombeiro</vt:lpstr>
      <vt:lpstr>Técnico em Manutenção Geral</vt:lpstr>
      <vt:lpstr>Auxiliar de Serviços Gerais</vt:lpstr>
      <vt:lpstr>Quadro Resumo</vt:lpstr>
      <vt:lpstr>Memória de Cálculo</vt:lpstr>
      <vt:lpstr>'Auxiliar de Serviços Gerais'!Area_de_impressao</vt:lpstr>
      <vt:lpstr>Bombeiro!Area_de_impressao</vt:lpstr>
      <vt:lpstr>Coordenador!Area_de_impressao</vt:lpstr>
      <vt:lpstr>'Eletricista '!Area_de_impressao</vt:lpstr>
      <vt:lpstr>Eletrotecnico!Area_de_impressao</vt:lpstr>
      <vt:lpstr>'Instruções de Preenchimento'!Area_de_impressao</vt:lpstr>
      <vt:lpstr>'Memória de Cálculo'!Area_de_impressao</vt:lpstr>
      <vt:lpstr>'Quadro Resumo'!Area_de_impressao</vt:lpstr>
      <vt:lpstr>'Técnico em Manutenção Geral'!Area_de_impressao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Alexandre Rosa da Silva</dc:creator>
  <dc:description/>
  <cp:lastModifiedBy>Alexandre Rosa da Silva</cp:lastModifiedBy>
  <cp:revision>1</cp:revision>
  <cp:lastPrinted>2017-07-26T13:14:03Z</cp:lastPrinted>
  <dcterms:created xsi:type="dcterms:W3CDTF">2016-10-26T15:08:25Z</dcterms:created>
  <dcterms:modified xsi:type="dcterms:W3CDTF">2017-09-29T17:30:23Z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Microsoft</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