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Convenção e Tributos" sheetId="1" r:id="rId1"/>
    <sheet name="Quadro Resumo" sheetId="2" r:id="rId2"/>
    <sheet name="44 HS SEMANAIS GYN DESARMADA" sheetId="3" r:id="rId3"/>
    <sheet name="BC e Índices" sheetId="4" state="hidden" r:id="rId4"/>
    <sheet name="12x36 DIURNA GYN ARMADA" sheetId="5" r:id="rId5"/>
    <sheet name="12x36 DIURNA GYN DESARMADA" sheetId="6" r:id="rId6"/>
    <sheet name="12x36 NOTURNO GNY ARMADA" sheetId="7" r:id="rId7"/>
    <sheet name="12x36 NOTURNO GNY DESARMADA" sheetId="8" r:id="rId8"/>
    <sheet name="12x36 DIURNA FISCAL" sheetId="9" r:id="rId9"/>
    <sheet name="44 HS ANAPOLIS" sheetId="10" r:id="rId10"/>
    <sheet name="Eletricista" sheetId="11" state="hidden" r:id="rId11"/>
    <sheet name="Eletricista CFTV" sheetId="12" state="hidden" r:id="rId12"/>
    <sheet name="Bombeiro Hidráulico" sheetId="13" state="hidden" r:id="rId13"/>
    <sheet name="Técnico em Manut. Geral" sheetId="14" state="hidden" r:id="rId14"/>
    <sheet name="Auxiliar. Serv. Geral" sheetId="15" state="hidden" r:id="rId15"/>
    <sheet name="44 HS APARECIDA DE GYN" sheetId="16" r:id="rId16"/>
    <sheet name="44 HS CALDAS NOVAS" sheetId="17" r:id="rId17"/>
    <sheet name="44 HS CATALÃO" sheetId="18" r:id="rId18"/>
    <sheet name="44 HS CERES" sheetId="19" r:id="rId19"/>
    <sheet name="44 HS FORMOSA" sheetId="20" r:id="rId20"/>
    <sheet name="44 HS GOIANÉSIA" sheetId="21" r:id="rId21"/>
    <sheet name="44 HS GOIÁS" sheetId="22" r:id="rId22"/>
    <sheet name="44 HS GOIATUBA" sheetId="23" r:id="rId23"/>
    <sheet name="44 HS INHUMAS" sheetId="24" r:id="rId24"/>
    <sheet name="44 HS IPORÁ" sheetId="25" r:id="rId25"/>
    <sheet name="44 HS ITUMBIARA" sheetId="26" r:id="rId26"/>
    <sheet name="44 HS JATAÍ" sheetId="27" r:id="rId27"/>
    <sheet name="44 HS LUZIÂNIA" sheetId="28" r:id="rId28"/>
    <sheet name="44 HS MINEIROS" sheetId="29" r:id="rId29"/>
    <sheet name="44 HS PALMEIRA DE GOIÁS" sheetId="30" r:id="rId30"/>
    <sheet name="44 HS PIRES DO RIO" sheetId="31" r:id="rId31"/>
    <sheet name="44 HS PORANGATU" sheetId="32" r:id="rId32"/>
    <sheet name="44 HS POSSE" sheetId="33" r:id="rId33"/>
    <sheet name="44 HS QUIRINÓPOLIS" sheetId="34" r:id="rId34"/>
    <sheet name="44 HS RIO VERDE" sheetId="35" r:id="rId35"/>
    <sheet name="44 HS SLM BELOS" sheetId="36" r:id="rId36"/>
    <sheet name="44 HS URUAÇU" sheetId="37" r:id="rId37"/>
    <sheet name="44 HS VALPARAÍSO" sheetId="38" r:id="rId38"/>
    <sheet name="INSUMOS" sheetId="39" r:id="rId39"/>
    <sheet name="branco" sheetId="40" state="hidden" r:id="rId40"/>
  </sheets>
  <definedNames>
    <definedName name="_xlnm.Print_Area" localSheetId="8">'12x36 DIURNA FISCAL'!$A$1:$J$139</definedName>
    <definedName name="_xlnm.Print_Area" localSheetId="4">'12x36 DIURNA GYN ARMADA'!$A$1:$J$139</definedName>
    <definedName name="_xlnm.Print_Area" localSheetId="5">'12x36 DIURNA GYN DESARMADA'!$A$1:$J$139</definedName>
    <definedName name="_xlnm.Print_Area" localSheetId="6">'12x36 NOTURNO GNY ARMADA'!$A$1:$J$139</definedName>
    <definedName name="_xlnm.Print_Area" localSheetId="7">'12x36 NOTURNO GNY DESARMADA'!$A$1:$J$139</definedName>
    <definedName name="_xlnm.Print_Area" localSheetId="9">'44 HS ANAPOLIS'!$A$1:$J$139</definedName>
    <definedName name="_xlnm.Print_Area" localSheetId="15">'44 HS APARECIDA DE GYN'!$A$1:$J$139</definedName>
    <definedName name="_xlnm.Print_Area" localSheetId="16">'44 HS CALDAS NOVAS'!$A$1:$J$139</definedName>
    <definedName name="_xlnm.Print_Area" localSheetId="17">'44 HS CATALÃO'!$A$1:$J$139</definedName>
    <definedName name="_xlnm.Print_Area" localSheetId="18">'44 HS CERES'!$A$1:$J$139</definedName>
    <definedName name="_xlnm.Print_Area" localSheetId="19">'44 HS FORMOSA'!$A$1:$J$139</definedName>
    <definedName name="_xlnm.Print_Area" localSheetId="20">'44 HS GOIANÉSIA'!$A$1:$J$139</definedName>
    <definedName name="_xlnm.Print_Area" localSheetId="21">'44 HS GOIÁS'!$A$1:$J$139</definedName>
    <definedName name="_xlnm.Print_Area" localSheetId="22">'44 HS GOIATUBA'!$A$1:$J$139</definedName>
    <definedName name="_xlnm.Print_Area" localSheetId="23">'44 HS INHUMAS'!$A$1:$J$139</definedName>
    <definedName name="_xlnm.Print_Area" localSheetId="24">'44 HS IPORÁ'!$A$1:$J$139</definedName>
    <definedName name="_xlnm.Print_Area" localSheetId="25">'44 HS ITUMBIARA'!$A$1:$J$139</definedName>
    <definedName name="_xlnm.Print_Area" localSheetId="26">'44 HS JATAÍ'!$A$1:$J$139</definedName>
    <definedName name="_xlnm.Print_Area" localSheetId="27">'44 HS LUZIÂNIA'!$A$1:$J$139</definedName>
    <definedName name="_xlnm.Print_Area" localSheetId="28">'44 HS MINEIROS'!$A$1:$J$139</definedName>
    <definedName name="_xlnm.Print_Area" localSheetId="29">'44 HS PALMEIRA DE GOIÁS'!$A$1:$J$139</definedName>
    <definedName name="_xlnm.Print_Area" localSheetId="30">'44 HS PIRES DO RIO'!$A$1:$J$139</definedName>
    <definedName name="_xlnm.Print_Area" localSheetId="31">'44 HS PORANGATU'!$A$1:$J$139</definedName>
    <definedName name="_xlnm.Print_Area" localSheetId="32">'44 HS POSSE'!$A$1:$J$139</definedName>
    <definedName name="_xlnm.Print_Area" localSheetId="33">'44 HS QUIRINÓPOLIS'!$A$1:$J$139</definedName>
    <definedName name="_xlnm.Print_Area" localSheetId="34">'44 HS RIO VERDE'!$A$1:$J$139</definedName>
    <definedName name="_xlnm.Print_Area" localSheetId="2">'44 HS SEMANAIS GYN DESARMADA'!$A$1:$J$139</definedName>
    <definedName name="_xlnm.Print_Area" localSheetId="35">'44 HS SLM BELOS'!$A$1:$J$139</definedName>
    <definedName name="_xlnm.Print_Area" localSheetId="36">'44 HS URUAÇU'!$A$1:$J$139</definedName>
    <definedName name="_xlnm.Print_Area" localSheetId="37">'44 HS VALPARAÍSO'!$A$1:$J$139</definedName>
    <definedName name="_xlnm.Print_Area" localSheetId="39">'branco'!$A$1:$A$139</definedName>
    <definedName name="_xlnm.Print_Area" localSheetId="0">'Convenção e Tributos'!$A$1:$J$20</definedName>
    <definedName name="_xlnm.Print_Area" localSheetId="38">'INSUMOS'!$A$1:$J$73</definedName>
    <definedName name="Excel_BuiltIn_Print_Area" localSheetId="0">'Convenção e Tributos'!$A$1:$J$20</definedName>
    <definedName name="Z_1FB37532_07A1_47B5_89C9_F7AA9682CD73__wvu_PrintArea" localSheetId="0">'Convenção e Tributos'!$A$1:$J$20</definedName>
    <definedName name="Excel_BuiltIn_Print_Area" localSheetId="2">'44 HS SEMANAIS GYN DESARMADA'!$A$1:$J$139</definedName>
    <definedName name="Z_1FB37532_07A1_47B5_89C9_F7AA9682CD73__wvu_PrintArea" localSheetId="2">'44 HS SEMANAIS GYN DESARMADA'!$A$1:$J$139</definedName>
    <definedName name="Excel_BuiltIn_Print_Area" localSheetId="4">'12x36 DIURNA GYN ARMADA'!$A$1:$J$139</definedName>
    <definedName name="Z_1FB37532_07A1_47B5_89C9_F7AA9682CD73__wvu_PrintArea" localSheetId="4">'12x36 DIURNA GYN ARMADA'!$A$1:$J$139</definedName>
    <definedName name="Excel_BuiltIn_Print_Area" localSheetId="5">'12x36 DIURNA GYN DESARMADA'!$A$1:$J$139</definedName>
    <definedName name="Z_1FB37532_07A1_47B5_89C9_F7AA9682CD73__wvu_PrintArea" localSheetId="5">'12x36 DIURNA GYN DESARMADA'!$A$1:$J$139</definedName>
    <definedName name="Excel_BuiltIn_Print_Area" localSheetId="6">'12x36 NOTURNO GNY ARMADA'!$A$1:$J$139</definedName>
    <definedName name="Z_1FB37532_07A1_47B5_89C9_F7AA9682CD73__wvu_PrintArea" localSheetId="6">'12x36 NOTURNO GNY ARMADA'!$A$1:$J$139</definedName>
    <definedName name="Excel_BuiltIn_Print_Area" localSheetId="7">'12x36 NOTURNO GNY DESARMADA'!$A$1:$J$139</definedName>
    <definedName name="Z_1FB37532_07A1_47B5_89C9_F7AA9682CD73__wvu_PrintArea" localSheetId="7">'12x36 NOTURNO GNY DESARMADA'!$A$1:$J$139</definedName>
    <definedName name="Excel_BuiltIn_Print_Area" localSheetId="8">'12x36 DIURNA FISCAL'!$A$1:$J$139</definedName>
    <definedName name="Z_1FB37532_07A1_47B5_89C9_F7AA9682CD73__wvu_PrintArea" localSheetId="8">'12x36 DIURNA FISCAL'!$A$1:$J$139</definedName>
    <definedName name="Excel_BuiltIn_Print_Area" localSheetId="9">'44 HS ANAPOLIS'!$A$1:$J$139</definedName>
    <definedName name="Z_1FB37532_07A1_47B5_89C9_F7AA9682CD73__wvu_PrintArea" localSheetId="9">'44 HS ANAPOLIS'!$A$1:$J$139</definedName>
    <definedName name="Excel_BuiltIn_Print_Area" localSheetId="15">'44 HS APARECIDA DE GYN'!$A$1:$J$139</definedName>
    <definedName name="Z_1FB37532_07A1_47B5_89C9_F7AA9682CD73__wvu_PrintArea" localSheetId="15">'44 HS APARECIDA DE GYN'!$A$1:$J$139</definedName>
    <definedName name="Excel_BuiltIn_Print_Area" localSheetId="16">'44 HS CALDAS NOVAS'!$A$1:$J$139</definedName>
    <definedName name="Z_1FB37532_07A1_47B5_89C9_F7AA9682CD73__wvu_PrintArea" localSheetId="16">'44 HS CALDAS NOVAS'!$A$1:$J$139</definedName>
    <definedName name="Excel_BuiltIn_Print_Area" localSheetId="17">'44 HS CATALÃO'!$A$1:$J$139</definedName>
    <definedName name="Z_1FB37532_07A1_47B5_89C9_F7AA9682CD73__wvu_PrintArea" localSheetId="17">'44 HS CATALÃO'!$A$1:$J$139</definedName>
    <definedName name="Excel_BuiltIn_Print_Area" localSheetId="18">'44 HS CERES'!$A$1:$J$139</definedName>
    <definedName name="Z_1FB37532_07A1_47B5_89C9_F7AA9682CD73__wvu_PrintArea" localSheetId="18">'44 HS CERES'!$A$1:$J$139</definedName>
    <definedName name="Excel_BuiltIn_Print_Area" localSheetId="19">'44 HS FORMOSA'!$A$1:$J$139</definedName>
    <definedName name="Z_1FB37532_07A1_47B5_89C9_F7AA9682CD73__wvu_PrintArea" localSheetId="19">'44 HS FORMOSA'!$A$1:$J$139</definedName>
    <definedName name="Excel_BuiltIn_Print_Area" localSheetId="20">'44 HS GOIANÉSIA'!$A$1:$J$139</definedName>
    <definedName name="Z_1FB37532_07A1_47B5_89C9_F7AA9682CD73__wvu_PrintArea" localSheetId="20">'44 HS GOIANÉSIA'!$A$1:$J$139</definedName>
    <definedName name="Excel_BuiltIn_Print_Area" localSheetId="21">'44 HS GOIÁS'!$A$1:$J$139</definedName>
    <definedName name="Z_1FB37532_07A1_47B5_89C9_F7AA9682CD73__wvu_PrintArea" localSheetId="21">'44 HS GOIÁS'!$A$1:$J$139</definedName>
    <definedName name="Excel_BuiltIn_Print_Area" localSheetId="22">'44 HS GOIATUBA'!$A$1:$J$139</definedName>
    <definedName name="Z_1FB37532_07A1_47B5_89C9_F7AA9682CD73__wvu_PrintArea" localSheetId="22">'44 HS GOIATUBA'!$A$1:$J$139</definedName>
    <definedName name="Excel_BuiltIn_Print_Area" localSheetId="23">'44 HS INHUMAS'!$A$1:$J$139</definedName>
    <definedName name="Z_1FB37532_07A1_47B5_89C9_F7AA9682CD73__wvu_PrintArea" localSheetId="23">'44 HS INHUMAS'!$A$1:$J$139</definedName>
    <definedName name="Excel_BuiltIn_Print_Area" localSheetId="24">'44 HS IPORÁ'!$A$1:$J$139</definedName>
    <definedName name="Z_1FB37532_07A1_47B5_89C9_F7AA9682CD73__wvu_PrintArea" localSheetId="24">'44 HS IPORÁ'!$A$1:$J$139</definedName>
    <definedName name="Excel_BuiltIn_Print_Area" localSheetId="25">'44 HS ITUMBIARA'!$A$1:$J$139</definedName>
    <definedName name="Z_1FB37532_07A1_47B5_89C9_F7AA9682CD73__wvu_PrintArea" localSheetId="25">'44 HS ITUMBIARA'!$A$1:$J$139</definedName>
    <definedName name="Excel_BuiltIn_Print_Area" localSheetId="26">'44 HS JATAÍ'!$A$1:$J$139</definedName>
    <definedName name="Z_1FB37532_07A1_47B5_89C9_F7AA9682CD73__wvu_PrintArea" localSheetId="26">'44 HS JATAÍ'!$A$1:$J$139</definedName>
    <definedName name="Excel_BuiltIn_Print_Area" localSheetId="27">'44 HS LUZIÂNIA'!$A$1:$J$139</definedName>
    <definedName name="Z_1FB37532_07A1_47B5_89C9_F7AA9682CD73__wvu_PrintArea" localSheetId="27">'44 HS LUZIÂNIA'!$A$1:$J$139</definedName>
    <definedName name="Excel_BuiltIn_Print_Area" localSheetId="28">'44 HS MINEIROS'!$A$1:$J$139</definedName>
    <definedName name="Z_1FB37532_07A1_47B5_89C9_F7AA9682CD73__wvu_PrintArea" localSheetId="28">'44 HS MINEIROS'!$A$1:$J$139</definedName>
    <definedName name="Excel_BuiltIn_Print_Area" localSheetId="29">'44 HS PALMEIRA DE GOIÁS'!$A$1:$J$139</definedName>
    <definedName name="Z_1FB37532_07A1_47B5_89C9_F7AA9682CD73__wvu_PrintArea" localSheetId="29">'44 HS PALMEIRA DE GOIÁS'!$A$1:$J$139</definedName>
    <definedName name="Excel_BuiltIn_Print_Area" localSheetId="30">'44 HS PIRES DO RIO'!$A$1:$J$139</definedName>
    <definedName name="Z_1FB37532_07A1_47B5_89C9_F7AA9682CD73__wvu_PrintArea" localSheetId="30">'44 HS PIRES DO RIO'!$A$1:$J$139</definedName>
    <definedName name="Excel_BuiltIn_Print_Area" localSheetId="31">'44 HS PORANGATU'!$A$1:$J$139</definedName>
    <definedName name="Z_1FB37532_07A1_47B5_89C9_F7AA9682CD73__wvu_PrintArea" localSheetId="31">'44 HS PORANGATU'!$A$1:$J$139</definedName>
    <definedName name="Excel_BuiltIn_Print_Area" localSheetId="32">'44 HS POSSE'!$A$1:$J$139</definedName>
    <definedName name="Z_1FB37532_07A1_47B5_89C9_F7AA9682CD73__wvu_PrintArea" localSheetId="32">'44 HS POSSE'!$A$1:$J$139</definedName>
    <definedName name="Excel_BuiltIn_Print_Area" localSheetId="33">'44 HS QUIRINÓPOLIS'!$A$1:$J$139</definedName>
    <definedName name="Z_1FB37532_07A1_47B5_89C9_F7AA9682CD73__wvu_PrintArea" localSheetId="33">'44 HS QUIRINÓPOLIS'!$A$1:$J$139</definedName>
    <definedName name="Excel_BuiltIn_Print_Area" localSheetId="34">'44 HS RIO VERDE'!$A$1:$J$139</definedName>
    <definedName name="Z_1FB37532_07A1_47B5_89C9_F7AA9682CD73__wvu_PrintArea" localSheetId="34">'44 HS RIO VERDE'!$A$1:$J$139</definedName>
    <definedName name="Excel_BuiltIn_Print_Area" localSheetId="35">'44 HS SLM BELOS'!$A$1:$J$139</definedName>
    <definedName name="Z_1FB37532_07A1_47B5_89C9_F7AA9682CD73__wvu_PrintArea" localSheetId="35">'44 HS SLM BELOS'!$A$1:$J$139</definedName>
    <definedName name="Excel_BuiltIn_Print_Area" localSheetId="36">'44 HS URUAÇU'!$A$1:$J$139</definedName>
    <definedName name="Z_1FB37532_07A1_47B5_89C9_F7AA9682CD73__wvu_PrintArea" localSheetId="36">'44 HS URUAÇU'!$A$1:$J$139</definedName>
    <definedName name="Excel_BuiltIn_Print_Area" localSheetId="37">'44 HS VALPARAÍSO'!$A$1:$J$139</definedName>
    <definedName name="Z_1FB37532_07A1_47B5_89C9_F7AA9682CD73__wvu_PrintArea" localSheetId="37">'44 HS VALPARAÍSO'!$A$1:$J$139</definedName>
    <definedName name="Excel_BuiltIn_Print_Area" localSheetId="38">'INSUMOS'!$A$1:$J$73</definedName>
    <definedName name="Z_1FB37532_07A1_47B5_89C9_F7AA9682CD73__wvu_PrintArea" localSheetId="38">'INSUMOS'!$A$1:$J$73</definedName>
    <definedName name="Excel_BuiltIn_Print_Area" localSheetId="39">'branco'!#REF!</definedName>
    <definedName name="Z_1FB37532_07A1_47B5_89C9_F7AA9682CD73__wvu_PrintArea" localSheetId="39">'branco'!#REF!</definedName>
  </definedNames>
  <calcPr fullCalcOnLoad="1"/>
</workbook>
</file>

<file path=xl/sharedStrings.xml><?xml version="1.0" encoding="utf-8"?>
<sst xmlns="http://schemas.openxmlformats.org/spreadsheetml/2006/main" count="10551" uniqueCount="382">
  <si>
    <t>SERVIÇOS DE VIGILÂNCIA</t>
  </si>
  <si>
    <t>PLANILHA DE CUSTOS E FORMAÇÃO DE PREÇOS</t>
  </si>
  <si>
    <t>Discriminação dos Serviços (Dados referentes à contratação)</t>
  </si>
  <si>
    <t>Nº Processo Administrativo</t>
  </si>
  <si>
    <t>Licitação Nº</t>
  </si>
  <si>
    <t>Data</t>
  </si>
  <si>
    <t>Hora</t>
  </si>
  <si>
    <t>100/2023</t>
  </si>
  <si>
    <t>Local Prestação dos Serviços</t>
  </si>
  <si>
    <t>Execução Contratual</t>
  </si>
  <si>
    <t>Vigência Máxima</t>
  </si>
  <si>
    <t>Data da Proposta</t>
  </si>
  <si>
    <t>Goiânia/GO</t>
  </si>
  <si>
    <t>30 meses</t>
  </si>
  <si>
    <t>60 Meses</t>
  </si>
  <si>
    <t>Tipo de Serviço</t>
  </si>
  <si>
    <t>Mão de Obra</t>
  </si>
  <si>
    <t>Instrumento Coletivo de Trabalho</t>
  </si>
  <si>
    <t>Sindicato Patronal</t>
  </si>
  <si>
    <t>Início vigência</t>
  </si>
  <si>
    <t>GO000845/2022</t>
  </si>
  <si>
    <t>SALÁRIO E BENEFÍCIOS</t>
  </si>
  <si>
    <t>Salario Normativo da Categoria Vigilante :</t>
  </si>
  <si>
    <t>Auxílio Alimentação:</t>
  </si>
  <si>
    <t>Seguro de Vida – cláusula décima segunda:</t>
  </si>
  <si>
    <t>Média dos contratos ativos de vigilância 6660/2020 e 7517/2018</t>
  </si>
  <si>
    <t>A convenção permite o desconto de R$  1,00 na folha de pagamento do funcionário parágrafo segundo – cláusula décima segunda</t>
  </si>
  <si>
    <t>TRIBUTOS FEDERAIS</t>
  </si>
  <si>
    <t>PIS:</t>
  </si>
  <si>
    <t>COFINS:</t>
  </si>
  <si>
    <t>QUADRO RESUMO - PROPOSTA DE PREÇOS</t>
  </si>
  <si>
    <t>Item</t>
  </si>
  <si>
    <t>Condição/Turno</t>
  </si>
  <si>
    <t>Local de Implantação</t>
  </si>
  <si>
    <t>Valor do Posto</t>
  </si>
  <si>
    <t>Qtd. Postos</t>
  </si>
  <si>
    <t>Qtd. Vigilantes</t>
  </si>
  <si>
    <t>Valor Total do posto (mensal)</t>
  </si>
  <si>
    <t>12x36 Segunda a Domingo</t>
  </si>
  <si>
    <t>Armado/Diurno</t>
  </si>
  <si>
    <t>Goiânia</t>
  </si>
  <si>
    <t>Armado/Noturno</t>
  </si>
  <si>
    <t>12x36 Segunda a domingo - monitoramento</t>
  </si>
  <si>
    <t>Desarmado/Diurno</t>
  </si>
  <si>
    <t>Desarmado/
Noturno</t>
  </si>
  <si>
    <t>12x36 Segunda a domingo - fiscal</t>
  </si>
  <si>
    <t>44 Horas Semanais</t>
  </si>
  <si>
    <t>Subtotal Goiânia:</t>
  </si>
  <si>
    <t>Anápolis</t>
  </si>
  <si>
    <t>Aparecida de Goiânia</t>
  </si>
  <si>
    <t>Caldas Novas</t>
  </si>
  <si>
    <t>Catalão</t>
  </si>
  <si>
    <t>Ceres</t>
  </si>
  <si>
    <t>Formosa</t>
  </si>
  <si>
    <t>Goianésia</t>
  </si>
  <si>
    <t>Goiás</t>
  </si>
  <si>
    <t>Goiatuba</t>
  </si>
  <si>
    <t>Inhumas</t>
  </si>
  <si>
    <t>Iporá</t>
  </si>
  <si>
    <t>Itumbiara</t>
  </si>
  <si>
    <t>Jataí</t>
  </si>
  <si>
    <t>Luziânia</t>
  </si>
  <si>
    <t>Mineiros</t>
  </si>
  <si>
    <t>Palmeira de Goiás</t>
  </si>
  <si>
    <t>Pires do Rio</t>
  </si>
  <si>
    <t>Porangatu</t>
  </si>
  <si>
    <t>Posse</t>
  </si>
  <si>
    <t>Quirinópolis</t>
  </si>
  <si>
    <t>Rio Verde</t>
  </si>
  <si>
    <t>São Luiz dos Montes Belos</t>
  </si>
  <si>
    <t>Uruaçu</t>
  </si>
  <si>
    <t>Valparaíso</t>
  </si>
  <si>
    <t>Subtotal Unidades do Interior:</t>
  </si>
  <si>
    <t>TOTAL GERAL:</t>
  </si>
  <si>
    <t>TOTAL ANUAL:</t>
  </si>
  <si>
    <t>TOTAL 30 MESES:</t>
  </si>
  <si>
    <t>Dados Complementares Para Composição dos Custos Referentes à Mão de Obra</t>
  </si>
  <si>
    <t>Categoria Profissional</t>
  </si>
  <si>
    <t>Unidade de Medida</t>
  </si>
  <si>
    <t>Quantidade</t>
  </si>
  <si>
    <t>Vigilância</t>
  </si>
  <si>
    <t>Posto</t>
  </si>
  <si>
    <t>Tipo de Jornada de Trabalho</t>
  </si>
  <si>
    <t>Jornada Mensal</t>
  </si>
  <si>
    <t>Turno</t>
  </si>
  <si>
    <t>44 horas semanais</t>
  </si>
  <si>
    <t>220 horas</t>
  </si>
  <si>
    <t>Diurno</t>
  </si>
  <si>
    <t>Data Base</t>
  </si>
  <si>
    <t>Salario Normativo da Categoria Profissional:</t>
  </si>
  <si>
    <t>MÓDULO 1: COMPOSIÇÃO DA REMUNERAÇÃO</t>
  </si>
  <si>
    <t>Composição da Remuneração</t>
  </si>
  <si>
    <t>%</t>
  </si>
  <si>
    <t>Valor (R$)</t>
  </si>
  <si>
    <t>A</t>
  </si>
  <si>
    <t>Salário Base</t>
  </si>
  <si>
    <t>B</t>
  </si>
  <si>
    <t>Adicional de Periculosidade</t>
  </si>
  <si>
    <t>C</t>
  </si>
  <si>
    <t>Adicional de Insalubridade</t>
  </si>
  <si>
    <t>D</t>
  </si>
  <si>
    <t>Adicional Noturno</t>
  </si>
  <si>
    <t>E</t>
  </si>
  <si>
    <t>Hora Noturna Adicional</t>
  </si>
  <si>
    <t>F</t>
  </si>
  <si>
    <t>Adicional de Hora Extra</t>
  </si>
  <si>
    <t>G</t>
  </si>
  <si>
    <t>Intervalo Intrajornada</t>
  </si>
  <si>
    <t>H</t>
  </si>
  <si>
    <t>Outros (especificar)</t>
  </si>
  <si>
    <t>Total da Remuneração:</t>
  </si>
  <si>
    <t>1A</t>
  </si>
  <si>
    <t>Composição das parcelas indenizatórias</t>
  </si>
  <si>
    <t>Intervalo Trabalhado</t>
  </si>
  <si>
    <t>Remuneração total divide considerando o dividor de 220 estabelecido na convenção + 50% de hora extra. Isso tudo multiplicado pela quantidade de dias trabalhados no mês, ou seja,  15 dias</t>
  </si>
  <si>
    <t>Total</t>
  </si>
  <si>
    <t>Essa contratação terá reposição de funcionário na hora do almoço, mas não haverá pagamento, pois haverá rodízio entre os vigilantes. Então não teremos pagamento dessa verba</t>
  </si>
  <si>
    <t>Se houver o pagamento do intervalo trabalhado, teremos duas fórmulas (salário/220*1,5)*15/2 para pagamento de meia hora indenizado ou (salário/220*1,5)*15 para indenização total de 1 horas</t>
  </si>
  <si>
    <t>MÓDULO 2: BENEFÍCIOS MENSAIS E DIÁRIOS</t>
  </si>
  <si>
    <t>Memória de Cálculo Vale Transporte</t>
  </si>
  <si>
    <t>Benefícios Mensais e Diários</t>
  </si>
  <si>
    <t>Valor Unit.</t>
  </si>
  <si>
    <t>Qtd Por Dia</t>
  </si>
  <si>
    <t>Dias por Mês **</t>
  </si>
  <si>
    <t>Desconto</t>
  </si>
  <si>
    <t>Valor</t>
  </si>
  <si>
    <t>Transporte</t>
  </si>
  <si>
    <t>Auxílio Alimentação (vales, cesta básica, etc..)</t>
  </si>
  <si>
    <t>Memória de Cálculo Auxilio Alimentação</t>
  </si>
  <si>
    <t>Assistência médica e familiar</t>
  </si>
  <si>
    <t>Dias por Mês</t>
  </si>
  <si>
    <t>Desconto*</t>
  </si>
  <si>
    <t>SubTotal</t>
  </si>
  <si>
    <t>Auxílio Creche</t>
  </si>
  <si>
    <t>Seguro de Vida, invalidez e funeral</t>
  </si>
  <si>
    <t>* O percentual de desconto do auxílio alimentação depende da CCT de cada categoria</t>
  </si>
  <si>
    <t>Amparo Familiar</t>
  </si>
  <si>
    <r>
      <rPr>
        <sz val="11"/>
        <color indexed="8"/>
        <rFont val="Calibri"/>
        <family val="2"/>
      </rPr>
      <t>** A quantidade de Vale-transporte vai depender da carga horária se for de segunda-sexta: 22 dias se for de segunda-sábado: 26 dias</t>
    </r>
    <r>
      <rPr>
        <sz val="11"/>
        <color indexed="25"/>
        <rFont val="Calibri"/>
        <family val="2"/>
      </rPr>
      <t xml:space="preserve"> </t>
    </r>
    <r>
      <rPr>
        <sz val="11"/>
        <color indexed="8"/>
        <rFont val="Calibri"/>
        <family val="2"/>
      </rPr>
      <t xml:space="preserve">e da CCT de cada categoria, </t>
    </r>
    <r>
      <rPr>
        <sz val="11"/>
        <color indexed="25"/>
        <rFont val="Calibri"/>
        <family val="2"/>
      </rPr>
      <t>VERIFICAR SE O DESCONTO DE 5% INCIDE SOBRE O TOTAL DE VA NA CERTIDÃO SALARIAL OU NÃO. SEGUNDO A CCT E O CADERNO TECNICO O VA É DE 22 DIAS INDEPENDENTE, ENTENDO QUE CONSIDERA O SABADO, MAS NÃO PAGA VA NO SABADO. POR ISSO 22 DIAS DE SEGUNDA A SEXTA OU DE SEGUNDA A SABADO.</t>
    </r>
  </si>
  <si>
    <t>Total Benefícios Mensais e Diários:</t>
  </si>
  <si>
    <t>Valores informados na CCT da categoria:  Amparo Familiar, Auxílio Creche, Seguro</t>
  </si>
  <si>
    <t>MÓDULO 3: INSUMOS DIVERSOS</t>
  </si>
  <si>
    <t>Insumos Diversos</t>
  </si>
  <si>
    <t xml:space="preserve">Tabela 1 – Kit Uniforme operacional </t>
  </si>
  <si>
    <t>Tabela 3 -Equipamentos para todos os vigilantes e fiscais</t>
  </si>
  <si>
    <t>Tabela 4 – Equipamentos e materiais de consumo capital</t>
  </si>
  <si>
    <t>EPI</t>
  </si>
  <si>
    <t>Total de Insumos Diversos:</t>
  </si>
  <si>
    <t>MÓDULO 4: ENCARGOS SOCIAIS E TRABALHISTAS</t>
  </si>
  <si>
    <t>Submódulo 4.1: Encargos Previdenciários e FGTS</t>
  </si>
  <si>
    <t>Fundamentação</t>
  </si>
  <si>
    <t>4.1</t>
  </si>
  <si>
    <t>Encargos Previdenciários e FGTS</t>
  </si>
  <si>
    <t>INSS – empregador</t>
  </si>
  <si>
    <t>Art. 22, Inciso I, da Lei 8.212, de 24/07/1991</t>
  </si>
  <si>
    <t>SESI ou SESC</t>
  </si>
  <si>
    <t>Art. 30, Lei 8.036/90</t>
  </si>
  <si>
    <t>SENAI ou SENAC</t>
  </si>
  <si>
    <t>Art. 1º, caput, Decreto-Lei 6.246/1944 (SENAI) e Art. 4º, caput, do Decreto-Lei 8.621/1946 (SENAC)</t>
  </si>
  <si>
    <t>INCRA</t>
  </si>
  <si>
    <t>Decreto Lei 1.146/1970</t>
  </si>
  <si>
    <t>Salário-Educação</t>
  </si>
  <si>
    <t>Art. 3º, Inciso I, Decreto 87.043/1982</t>
  </si>
  <si>
    <t>FGTS</t>
  </si>
  <si>
    <t>Art. 15, Lei 8.036/90 e Art. 7º, III, CF</t>
  </si>
  <si>
    <r>
      <rPr>
        <sz val="11"/>
        <color indexed="8"/>
        <rFont val="Calibri"/>
        <family val="2"/>
      </rPr>
      <t>Riscos Ambientais do Trabalho (RAT X FAP)</t>
    </r>
    <r>
      <rPr>
        <vertAlign val="superscript"/>
        <sz val="11"/>
        <color indexed="8"/>
        <rFont val="Calibri"/>
        <family val="2"/>
      </rPr>
      <t>1</t>
    </r>
  </si>
  <si>
    <t>RAT de acordo com a atividade. Consultada no Anexo V do Decreto nº 3.048/1999.</t>
  </si>
  <si>
    <t>SEBRAE</t>
  </si>
  <si>
    <t>Art. 8º, Lei 8.029/1990</t>
  </si>
  <si>
    <t>Total Submódulo 4.1:</t>
  </si>
  <si>
    <t>1. A Licitante deve preencher o item 4.1-G com o valor de seu FAP, a ser comprovado no envio de sua proposta de preços, mediante apresentação da GFIP ou outro documento apto a fazê-lo.</t>
  </si>
  <si>
    <t>Submódulo 4.2: 13º Salário e Adicional de Férias</t>
  </si>
  <si>
    <t>Os submódulos 4.3 e 4.5 devem ser zerados se não houver reposição-substituição. Se não houver a substituição, para o percentual de adicional de férias somente será pago o terço constitucional.</t>
  </si>
  <si>
    <t>4.2</t>
  </si>
  <si>
    <t>13º Salário e Adicional de Férias</t>
  </si>
  <si>
    <t>13º Salário</t>
  </si>
  <si>
    <t>((1/12)*100)  = 8,33%</t>
  </si>
  <si>
    <t>Adicional de Férias</t>
  </si>
  <si>
    <t>(((1/3)/12)*100) = 2,78% Questionar sempre a área demandante se haverá reposição de funcionário, pois o percentual de 2,98% é sem reposição segundo portaria 3808-2018 SOF</t>
  </si>
  <si>
    <t>Subtotal:</t>
  </si>
  <si>
    <t>Incidência do submódulo 4.1 sobre o 13º Salário e Ad. de Férias</t>
  </si>
  <si>
    <t>Total Submódulo 4.2:</t>
  </si>
  <si>
    <t>Submódulo 4.3: Afastamento Maternidade</t>
  </si>
  <si>
    <t>Na Contratação</t>
  </si>
  <si>
    <t>Na Prorrogação</t>
  </si>
  <si>
    <t>4.3</t>
  </si>
  <si>
    <t>Afastamento Maternidade</t>
  </si>
  <si>
    <t>10% em licença maternidade</t>
  </si>
  <si>
    <t>Recalcular em função dos afastamentos ocorridos</t>
  </si>
  <si>
    <t>Incidência do submódulo 4.1 sobre afast. maternidade</t>
  </si>
  <si>
    <t>Verificar sempre com a área demandante se ela tem um percentual de contratos anteriores</t>
  </si>
  <si>
    <t>Total Submódulo 4.3:</t>
  </si>
  <si>
    <t>Submódulo 4.4: Provisão para Rescisão</t>
  </si>
  <si>
    <t>4.4</t>
  </si>
  <si>
    <t>Provisão para Rescisão</t>
  </si>
  <si>
    <t>Aviso Prévio Indenizado</t>
  </si>
  <si>
    <t>5,5% de empregados demitidos não trabalham...</t>
  </si>
  <si>
    <t>Somar os TR apresentados e dividir por 12</t>
  </si>
  <si>
    <t>Incidência do FGTS sobre o Aviso Prévio Indenizado</t>
  </si>
  <si>
    <t>Somar os custos de FGTS do TR e dividir por 12</t>
  </si>
  <si>
    <t>Multa do FGTS do Aviso Prévio Indenizado</t>
  </si>
  <si>
    <t>Olhar portaria 3751-2018 SOF 3,48%</t>
  </si>
  <si>
    <t>Mantém</t>
  </si>
  <si>
    <r>
      <rPr>
        <sz val="11"/>
        <color indexed="8"/>
        <rFont val="Calibri"/>
        <family val="2"/>
      </rPr>
      <t>Aviso Prévio Trabalhado</t>
    </r>
    <r>
      <rPr>
        <vertAlign val="superscript"/>
        <sz val="11"/>
        <color indexed="8"/>
        <rFont val="Calibri"/>
        <family val="2"/>
      </rPr>
      <t>2</t>
    </r>
  </si>
  <si>
    <t>1,94% para o primeiro ano do contrato</t>
  </si>
  <si>
    <t>Olhar acórdão do TCU 0,194%</t>
  </si>
  <si>
    <t>Incidência do submódulo 4.1 sobre aviso prév. trabalhado</t>
  </si>
  <si>
    <t>Multa do FGTS do Aviso Prévio Trabalhado</t>
  </si>
  <si>
    <t>Total Submódulo 4.4:</t>
  </si>
  <si>
    <t>2. O custo do aviso prévio trabalhado será reduzido para 0,83% a partir da primeira renovação contratual, se houver.</t>
  </si>
  <si>
    <t>Submódulo 4.5: Custo de Reposição do Profissional Ausente</t>
  </si>
  <si>
    <t>4.5</t>
  </si>
  <si>
    <t>Custo de Reposição do Profissional Ausente</t>
  </si>
  <si>
    <t>Férias</t>
  </si>
  <si>
    <t>Se não houver reposição-substituição no posto, essa rubrica será zerada. O percentual é de 8,93% portaria SOF 3808</t>
  </si>
  <si>
    <t>Ausência por Doença</t>
  </si>
  <si>
    <t>5,96 dias/ano</t>
  </si>
  <si>
    <t>Comprovar</t>
  </si>
  <si>
    <t>Licença Paternidade</t>
  </si>
  <si>
    <t>0,08 Vigilância</t>
  </si>
  <si>
    <t>Ausências Legais</t>
  </si>
  <si>
    <t>2,96 faltas/ano</t>
  </si>
  <si>
    <t>Ausência por Acidente de Trabalho</t>
  </si>
  <si>
    <t>0,91 dias/ano</t>
  </si>
  <si>
    <t>Subtotal</t>
  </si>
  <si>
    <t>Incidência do submódulo 4.1 sobre o Custo de Reposição</t>
  </si>
  <si>
    <t>Total Submódulo 4.5:</t>
  </si>
  <si>
    <t>Quadro-Resumo - Módulo 4 (Encargos Sociais e Trabalhistas)</t>
  </si>
  <si>
    <t>Módulo 4 - Encargos Sociais e Trabalhistas</t>
  </si>
  <si>
    <t>13º Salário + Adicional de Férias</t>
  </si>
  <si>
    <t>Custo de Rescisão</t>
  </si>
  <si>
    <t>4.6</t>
  </si>
  <si>
    <t>Total Módulo 4:</t>
  </si>
  <si>
    <t>Quadro-Resumo - Módulos</t>
  </si>
  <si>
    <t>Total Módulos (1+2+3+4):</t>
  </si>
  <si>
    <t>MÓDULO 5: CUSTOS INDIRETOS, TRIBUTOS E LUCRO</t>
  </si>
  <si>
    <t>Custos Indiretos, Tributos e Lucro</t>
  </si>
  <si>
    <t>Custos Indiretos</t>
  </si>
  <si>
    <t>Ver média do mercado</t>
  </si>
  <si>
    <t>Lucro</t>
  </si>
  <si>
    <t>Tributos</t>
  </si>
  <si>
    <t>C1</t>
  </si>
  <si>
    <t>Tributos Federais</t>
  </si>
  <si>
    <t>PIS</t>
  </si>
  <si>
    <t>Ver alíquota especifica para o setor e solicitar o enquadramento tributário de cada empresa. Confirmar com a empresa qual a alíquota que a empresa se enquadra.</t>
  </si>
  <si>
    <t>COFINS</t>
  </si>
  <si>
    <t>Ver alíquota especifica para o setor e solicitar o enquadramento tributário de cada empresa</t>
  </si>
  <si>
    <t>C2</t>
  </si>
  <si>
    <t>Tributos Municipais</t>
  </si>
  <si>
    <t>ISSQN</t>
  </si>
  <si>
    <t>Ver alíquota do município de prestação do serviço</t>
  </si>
  <si>
    <t>C3</t>
  </si>
  <si>
    <t>Outros Tributos (especificar)</t>
  </si>
  <si>
    <t>Base para Cálculo dos Tributos:</t>
  </si>
  <si>
    <t>Total Módulo 5:</t>
  </si>
  <si>
    <t>Nota (1): Custos Indiretos, Tributos e Lucro por Empregado</t>
  </si>
  <si>
    <t>Nota (2): O valor referente a tributos é obtido aplicando-se o percentual sobre o valor do faturamento</t>
  </si>
  <si>
    <t>Nota (3): Cálculo de tributos conforme Acórdão TCU nº 6.771/2009 - 1ª Câmara, DOU nº 277 - 21/11/2009</t>
  </si>
  <si>
    <r>
      <rPr>
        <sz val="10"/>
        <color indexed="8"/>
        <rFont val="Calibri"/>
        <family val="2"/>
      </rPr>
      <t>Nota (4): Percentuais para o cálculo das provisões de acordo com o Portaria TRT 18ª GP/DG/SOF 3751/2018 alterada pela Portaria TRT 18</t>
    </r>
    <r>
      <rPr>
        <vertAlign val="superscript"/>
        <sz val="11"/>
        <color indexed="8"/>
        <rFont val="Calibri"/>
        <family val="2"/>
      </rPr>
      <t>a</t>
    </r>
    <r>
      <rPr>
        <sz val="10"/>
        <color indexed="8"/>
        <rFont val="Calibri"/>
        <family val="2"/>
      </rPr>
      <t xml:space="preserve"> GP/DG/SOF 954/2020</t>
    </r>
  </si>
  <si>
    <t>ANEXO III-B (Redação dada pela IN nº 6, de 23/12/2013)</t>
  </si>
  <si>
    <t>Quadro-Resumo do Custo por Empregado</t>
  </si>
  <si>
    <t>Mão de Obra vinculada à execução contratual (valor por empregado)</t>
  </si>
  <si>
    <t>Módulo 1 - Composição da Remuneração</t>
  </si>
  <si>
    <t>Módulo 2 - Benefícios Mensais e Diários</t>
  </si>
  <si>
    <t>Módulo 3 - Insumos Diversos</t>
  </si>
  <si>
    <t>Subtotal (A+B+C+D):</t>
  </si>
  <si>
    <t>Módulo 5 -Custos Indiretos, Tributos e Lucro</t>
  </si>
  <si>
    <t>Valor do Vigilante</t>
  </si>
  <si>
    <t>Nesta célula deve ser aplicado a função ARRED() com precisão de 2 casas decimais após a vírgula</t>
  </si>
  <si>
    <t>Quantitativo de Vigilante</t>
  </si>
  <si>
    <t>Valor Total Mensal:</t>
  </si>
  <si>
    <t>Valor Total Anual:</t>
  </si>
  <si>
    <t>SERVIÇOS DE MANUTENÇÃO PREDIAL</t>
  </si>
  <si>
    <t>Tabela:</t>
  </si>
  <si>
    <t>1. Eng. Eletricista</t>
  </si>
  <si>
    <t>2. Eletricista</t>
  </si>
  <si>
    <t>3. Eletricista CFTV</t>
  </si>
  <si>
    <t>4. Bombeiro</t>
  </si>
  <si>
    <t>5. Tec. Manut. Geral</t>
  </si>
  <si>
    <t>6. Aux. Serv. Geral</t>
  </si>
  <si>
    <t>Quantitativo de Postos</t>
  </si>
  <si>
    <t>Salário Normativo da Categoria Profissional</t>
  </si>
  <si>
    <t>Vale Transporte</t>
  </si>
  <si>
    <t>Uniformes</t>
  </si>
  <si>
    <t>Materiais</t>
  </si>
  <si>
    <t>Equipamentos</t>
  </si>
  <si>
    <t>INSS</t>
  </si>
  <si>
    <t>Salário Educação</t>
  </si>
  <si>
    <t>Riscos Ambientais do Trabalho (RAT X FAP)</t>
  </si>
  <si>
    <t>Aviso Prévio Trabalhado</t>
  </si>
  <si>
    <t>12X36 DIURNA ARMADA</t>
  </si>
  <si>
    <t>180 HORAS</t>
  </si>
  <si>
    <t xml:space="preserve">Equipamentos  </t>
  </si>
  <si>
    <t>Vigilância – Fiscal</t>
  </si>
  <si>
    <t xml:space="preserve">Tabela 2  - Kit Uniforme social Fiscal </t>
  </si>
  <si>
    <t>Tabela 4 – Material e equipamentos vigilantes interior</t>
  </si>
  <si>
    <t>Notas Técnicas (ocultar colunas de K a T para imprimir)</t>
  </si>
  <si>
    <t>Nº Processo:</t>
  </si>
  <si>
    <t>22.733/2016</t>
  </si>
  <si>
    <t>Licitação nº:</t>
  </si>
  <si>
    <t>Data/Hora:</t>
  </si>
  <si>
    <t>Data de Apresentação da Proposta (dia/mês/ano)</t>
  </si>
  <si>
    <t>Município/UF</t>
  </si>
  <si>
    <t>GOIÂNIA-GO</t>
  </si>
  <si>
    <t>Ano Acordo, Convenção ou Sentença Normativa em Dissídio Coletivo</t>
  </si>
  <si>
    <t>GO000188/2016</t>
  </si>
  <si>
    <t>Nº de Meses de Execução Contratual</t>
  </si>
  <si>
    <t>Identificação do Serviço</t>
  </si>
  <si>
    <t>Eletricista</t>
  </si>
  <si>
    <t>ANEXO III-A (Redação dada pela IN nº 6, de 23/12/2013)</t>
  </si>
  <si>
    <t>Mão de Obra Vinculada à Execução Contratual</t>
  </si>
  <si>
    <t>Tipo de Serviço (mesmo serviço com características distintas)</t>
  </si>
  <si>
    <t>Carregador</t>
  </si>
  <si>
    <t>Categoria Profissional (vinculada à execução contratual)</t>
  </si>
  <si>
    <t>Data Base da Categoria (dia/mês/ano)</t>
  </si>
  <si>
    <t>RAT de acordo com a atividade. Consultada no Anexo V do Decreto nº 3.048/1999</t>
  </si>
  <si>
    <t>(((1/3)/12)*100) = 2,78%</t>
  </si>
  <si>
    <t>0,83% para as demais renovações</t>
  </si>
  <si>
    <t>0,08 Vigilância - 0,04 Limpeza</t>
  </si>
  <si>
    <t>Valor Total por Posto de Trabalho:</t>
  </si>
  <si>
    <t>Quantitativo de Postos a Contratar:</t>
  </si>
  <si>
    <t>Eletricista CFTV</t>
  </si>
  <si>
    <t>Bombeiro Hidráulico</t>
  </si>
  <si>
    <t>Técnico em Manut. Geral</t>
  </si>
  <si>
    <t>Auxiliar Serviços Gerais</t>
  </si>
  <si>
    <t>Palmeiras de Goiás</t>
  </si>
  <si>
    <t>SLM Belos</t>
  </si>
  <si>
    <t>MEMÓRIA DE CÁLCULO</t>
  </si>
  <si>
    <t>UNIFORME / MATERIAL/ EQUIPAMENTO</t>
  </si>
  <si>
    <t>TABELA 1 – A - KIT UNIFORME OPERACIONAL</t>
  </si>
  <si>
    <t>Descrição</t>
  </si>
  <si>
    <t>Unid.</t>
  </si>
  <si>
    <t>Qtd.</t>
  </si>
  <si>
    <t>Vida útil (meses)</t>
  </si>
  <si>
    <t>Valor unitário</t>
  </si>
  <si>
    <t>Valor Total</t>
  </si>
  <si>
    <t>Valor Mensal</t>
  </si>
  <si>
    <t>Calça tática na cor preta, feita de ripstip algodão 65%, poliéster 35%, tecido tratado com teflon HT, com bolsos de carregador e celular, dois bolsos de carga, cinta traseira, zíper, botão de pressão.</t>
  </si>
  <si>
    <t>Coturno fabricado em nobuk, na cor preta, impermeável, com solado ergonômico, antiderrapante, antitorção e termoconformado para absorção de impacto, colarinho em napa com espuma, forração interna em tecido poliéster/poliamida antimicrobiano e hidrofílico, palmilha para absorção de impacto em toda extensão dos pés.</t>
  </si>
  <si>
    <t>Par</t>
  </si>
  <si>
    <t>Cinto tipo cadarço poli na cor preta com fivela oxi, tamanho ajustável.</t>
  </si>
  <si>
    <t>Camiseta, cor branca, 100% algodão.</t>
  </si>
  <si>
    <t>Camisa mangas curtas com lapela nos ombros, na cor padrão da empresa, 100% algodão.</t>
  </si>
  <si>
    <t>Bone com logotipo da empresa na parte frontal.</t>
  </si>
  <si>
    <t>Meia Tipo soquete na cor preta.</t>
  </si>
  <si>
    <t>Par.</t>
  </si>
  <si>
    <t>Cinto tático Fabricado em nylon na cor preta, ajustável.</t>
  </si>
  <si>
    <t>Fiel, Fabricado em nylon na cor preta, medindo aproximadamente 1 metro de comprimento em sua extremidade maior e 70 cm de comprimento em sua extremidade menor, sendo todo trançado em sua parte superior, com 2 mosquetões giratórios em cada uma de suas extremidades.</t>
  </si>
  <si>
    <t>Apito, Em metal, profissional, com cordão.</t>
  </si>
  <si>
    <t>Agasalho, Jaqueta em nylon impermeável forrada, cor preta.</t>
  </si>
  <si>
    <t>Total Mensal:</t>
  </si>
  <si>
    <t>TABELA 2 – B - KIT UNIFORME SOCIAL – FISCAL</t>
  </si>
  <si>
    <t>Casaco: Masculino: tipo paletó/terno, na cor preta, confeccionado em tecido Oxford de 1ª qualidade com forro 100% poliéster inclusive na manga. Feminino: tipo blazer, na cor preta, confeccionado em tecido Oxford com forro 100% poliéster inclusive na manga. Obs: a fim de atender o art. 149 da Portaria n. 3.233/2012-DG/DPF, o paletó e o blazer deverão conter o logotipo da empresa prestadora de serviços.</t>
  </si>
  <si>
    <t>Calça Masculino/feminino: tipo social, na cor preta, confeccionado em tecido Oxford na mesma cor do paletó e do blazer.</t>
  </si>
  <si>
    <t>Gravata:Masculino: em tecido 100% poliéster, na mesma cor do paletó. Feminino: tipo laço, em crepe koshibo, na mesma cor do blazer.
Feminino: tipo laço, em crepe koshibo, na mesma cor do blazer.</t>
  </si>
  <si>
    <t>Camisa:Masculino: estilo social, gola com entretela, 97% algodão e 3% elastano, cinza claro ou branca. Feminino: estilo social, 97% algodão e 3% elastano, gola com entretela compatível com o modelo, cinza claro ou branco.
Feminino: estilo social, 97% algodão e 3% elastano, gola com
entretela compatível com o modelo, cinza claro ou branco.</t>
  </si>
  <si>
    <t>Sapato Masculino/feminino: tipo social, sapato social ortopédico na cor preta, em couro acolchoado, borracha antiderrapante, reforço interno anterior e posterior, palmilha antiestresse, amortecedor de impacto, altura usual.</t>
  </si>
  <si>
    <t>Meia: Masculino: tecido 60% algodão, 39% poliéster e 1% elastano, cor preta. Feminino: tipo ¾, finas, na cor preta
Feminino: tipo ¾, finas, na cor preta.</t>
  </si>
  <si>
    <t>Cinto: Masculino: tipo social, de couro, cor preta, tamanho ajustável. Feminino: prendedor de cabelos, com laço e rede, cor preta.</t>
  </si>
  <si>
    <t>TABELA 3 – C - MATERIAIS E EQUIPAMENTOS - TODOS OS VIGILANTES</t>
  </si>
  <si>
    <t>Lanterna De mão, tático militar, com capacidade de luminosidade de 500.000 velas, com bateria selada de 6v4, 2ah recarregável, com carregador e transformador bivolt automático.</t>
  </si>
  <si>
    <t xml:space="preserve">Aparelho de radiocomunicação, Níveis de potência ajustáveis, com alcance mínimo na transmissão que proporcione cobertura em todos os pontos extremos do Contratante, bem como seja compatível (mesma frequência do Motorola DTR620) com os aparelhos usados pela Segurança Institucional do contratante, led de medição, bateria, bateria principal, carregador de baterias independente, antena móvel, possibilidade de comunicação em grupo. </t>
  </si>
  <si>
    <t>Fone de ouvido e microfone/PPT Para uso em conjunto com o aparelho de radiocomunicação</t>
  </si>
  <si>
    <t>TABELA 4 – D.1 - MATERIAIS E EQUIPAMENTOS - VIGILANTES  INTERIOR 21/06/2023 *</t>
  </si>
  <si>
    <t>Revolver, calibre 38, tambor com 6 munições.</t>
  </si>
  <si>
    <t>Munição para revólver calibre 38 (12 unidades para cada arma)</t>
  </si>
  <si>
    <t>Remuniciador, Para 6 munições, do tipo jet-loader, para revólver calibre 38</t>
  </si>
  <si>
    <t xml:space="preserve">Cofre eletrônico digital com senha, aço, 9 litros, para acautelamento da arma da empresa, compatível com a arma fornecida. </t>
  </si>
  <si>
    <t xml:space="preserve">Relógio de ponto digital </t>
  </si>
  <si>
    <t>Não tem relógio de ponto para o interior</t>
  </si>
  <si>
    <t>Colete balístico nível III-A.</t>
  </si>
  <si>
    <t xml:space="preserve">Capa tática para colete </t>
  </si>
  <si>
    <t xml:space="preserve">Livro ata para anotações de ocorrência – 100 folhas pautadas </t>
  </si>
  <si>
    <t xml:space="preserve">Tonfa militar com porta tonfa para uso em cinto, material polímero, cor preta, comprimento 58 cm </t>
  </si>
  <si>
    <t xml:space="preserve">Caneta esferográfica preta/azul (3 por vigilante) </t>
  </si>
  <si>
    <t xml:space="preserve">Bastão de ronda com 6 buttons, capacidade de armazenamento de no mínimo 4.094 registros. </t>
  </si>
  <si>
    <t>A divisão do custo da tabela 4 - D.2 será pela quantidade de postos armados  para o interior</t>
  </si>
  <si>
    <r>
      <rPr>
        <sz val="11"/>
        <color indexed="8"/>
        <rFont val="Calibri"/>
        <family val="2"/>
      </rPr>
      <t>* OBSERVAÇÃO: OS POSTOS DO INTERIOR SERÃO IMPLANTADOS</t>
    </r>
    <r>
      <rPr>
        <b/>
        <sz val="11"/>
        <color indexed="8"/>
        <rFont val="Calibri"/>
        <family val="2"/>
      </rPr>
      <t xml:space="preserve"> A PARTIR DO DIA 21/06/2023</t>
    </r>
    <r>
      <rPr>
        <sz val="11"/>
        <color indexed="8"/>
        <rFont val="Calibri"/>
        <family val="2"/>
      </rPr>
      <t xml:space="preserve"> OU DA ASSINATURA DO CONTRATO, SE POSTERIOR.  * OS CUSTOS DA TABELA 4 (TERMO DE REFERÊNCIA ANEXO B) SERÃO RATEADOS PELA QUANTIDADE DE POSTOS ARMADO CONSTANTES DA TABELA 5 (TERMO DE REFERÊNCIA ANEXO B) PARA AS UNIDADES DO INTERIOR, MESMO QUE ESTES  ITENS NÃO SEJAM DESTINADOS SOMENTE AOS POSTOS ARMADOS.  * ESSE PROCEDIMENTO É NECESSÁRIO PARA DISTRIBUIR OS CUSTOS DOS MATERIAIS E EQUIPAMENTOS A SEREM DISPONIBILIZADOS DENTRO DA PLANILHA. * DESSA FORMA, EM EVENTUAL ADITIVO COM ALTERAÇÃO DE POSTOS, DEVERÁ SER OBSERVADA ESSE MESMO PROCEDIMENTO A FIM DE SE REPRODUZIR COM FIDELIDADE OS CUSTOS ENVOLVIDOS NA CONTRATAÇÃO.</t>
    </r>
  </si>
  <si>
    <t>TABELA 4 – D.2 - MATERIAIS E EQUIPAMENTOS - VIGILANTES  CAPITAL 21/12/2023 **</t>
  </si>
  <si>
    <t xml:space="preserve">A divisão do custo da tabela 4 - D.2 será pela quantidade de postos armados 12x36 da capital. </t>
  </si>
  <si>
    <t>*Lembrar que se houver acréscimo de posto armado para capital, a fórmula deverá contemplar o posto acrescido</t>
  </si>
  <si>
    <t>No caso da jornada 12/36, haverá a divisão do custo do equipamento por vigilantes que ocupam o posto, ou seja, por 2.</t>
  </si>
  <si>
    <r>
      <rPr>
        <sz val="11"/>
        <color indexed="8"/>
        <rFont val="Calibri"/>
        <family val="2"/>
      </rPr>
      <t xml:space="preserve">** OBSERVAÇÃO: OS POSTOS DA CAPITAL SERÃO IMPLANTADOS </t>
    </r>
    <r>
      <rPr>
        <b/>
        <sz val="11"/>
        <color indexed="8"/>
        <rFont val="Calibri"/>
        <family val="2"/>
      </rPr>
      <t>A PARTIR DO DIA 21/12/2023</t>
    </r>
    <r>
      <rPr>
        <sz val="11"/>
        <color indexed="8"/>
        <rFont val="Calibri"/>
        <family val="2"/>
      </rPr>
      <t>.  ** OS CUSTOS DA TABELA 4  (TERMO DE REFERÊNCIA ANEXO B) SERÃO RATEADOS PELA QUANTIDADE DE POSTOS ARMADO CONSTANTES DA TABELA 5 (TERMO DE REFERÊNCIA ANEXO B) PARA AS UNIDADES DA CAPITAL, MESMO QUE ESTES  ITENS NÃO SEJAM DESTINADOS SOMENTE AOS POSTOS ARMADOS.  ** ESSE PROCEDIMENTO É NECESSÁRIO PARA DISTRIBUIR OS CUSTOS DOS MATERIAIS E EQUIPAMENTOS A SEREM DISPONIBILIZADOS DENTRO DA PLANILHA. ** DESSA FORMA, EM EVENTUAL ADITIVO COM ALTERAÇÃO DE POSTOS, DEVERÁ SER OBSERVADA ESSE MESMO PROCEDIMENTO A FIM DE SE REPRODUZIR COM FIDELIDADE OS CUSTOS ENVOLVIDOS NA CONTRATAÇÃO.</t>
    </r>
  </si>
</sst>
</file>

<file path=xl/styles.xml><?xml version="1.0" encoding="utf-8"?>
<styleSheet xmlns="http://schemas.openxmlformats.org/spreadsheetml/2006/main">
  <numFmts count="12">
    <numFmt numFmtId="164" formatCode="General"/>
    <numFmt numFmtId="165" formatCode="#,##0.00\ ;#,##0.00\ ;\-#\ ;@\ "/>
    <numFmt numFmtId="166" formatCode="d/m/yyyy"/>
    <numFmt numFmtId="167" formatCode="0%"/>
    <numFmt numFmtId="168" formatCode="0.00%"/>
    <numFmt numFmtId="169" formatCode="_-[$R$-416]\ * #,##0.00_-;\-[$R$-416]\ * #,##0.00_-;_-[$R$-416]\ * \-??_-;_-@_-"/>
    <numFmt numFmtId="170" formatCode="General"/>
    <numFmt numFmtId="171" formatCode="#,##0.0000\ ;#,##0.0000\ ;\-#\ ;@\ "/>
    <numFmt numFmtId="172" formatCode="#,##0.00"/>
    <numFmt numFmtId="173" formatCode="0.0000"/>
    <numFmt numFmtId="174" formatCode="_-&quot;R$ &quot;* #,##0.00_-;&quot;-R$ &quot;* #,##0.00_-;_-&quot;R$ &quot;* \-??_-;_-@_-"/>
    <numFmt numFmtId="175" formatCode="[$R$-416]\ #,##0.00;[RED]\-[$R$-416]\ #,##0.00"/>
  </numFmts>
  <fonts count="27">
    <font>
      <sz val="11"/>
      <color indexed="8"/>
      <name val="Calibri"/>
      <family val="2"/>
    </font>
    <font>
      <sz val="10"/>
      <name val="Arial"/>
      <family val="0"/>
    </font>
    <font>
      <sz val="10"/>
      <color indexed="9"/>
      <name val="Calibri"/>
      <family val="2"/>
    </font>
    <font>
      <b/>
      <sz val="10"/>
      <color indexed="8"/>
      <name val="Calibri"/>
      <family val="2"/>
    </font>
    <font>
      <sz val="10"/>
      <color indexed="10"/>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u val="single"/>
      <sz val="10"/>
      <color indexed="12"/>
      <name val="Calibri"/>
      <family val="2"/>
    </font>
    <font>
      <sz val="10"/>
      <color indexed="60"/>
      <name val="Calibri"/>
      <family val="2"/>
    </font>
    <font>
      <sz val="10"/>
      <color indexed="63"/>
      <name val="Calibri"/>
      <family val="2"/>
    </font>
    <font>
      <b/>
      <sz val="11"/>
      <color indexed="8"/>
      <name val="Calibri"/>
      <family val="2"/>
    </font>
    <font>
      <b/>
      <sz val="9"/>
      <color indexed="8"/>
      <name val="Calibri"/>
      <family val="2"/>
    </font>
    <font>
      <sz val="9"/>
      <color indexed="8"/>
      <name val="Calibri"/>
      <family val="2"/>
    </font>
    <font>
      <b/>
      <sz val="16"/>
      <color indexed="8"/>
      <name val="Calibri"/>
      <family val="2"/>
    </font>
    <font>
      <b/>
      <sz val="12"/>
      <color indexed="8"/>
      <name val="Calibri"/>
      <family val="2"/>
    </font>
    <font>
      <sz val="11"/>
      <color indexed="10"/>
      <name val="Calibri"/>
      <family val="2"/>
    </font>
    <font>
      <sz val="11"/>
      <color indexed="25"/>
      <name val="Calibri"/>
      <family val="2"/>
    </font>
    <font>
      <vertAlign val="superscript"/>
      <sz val="11"/>
      <color indexed="8"/>
      <name val="Calibri"/>
      <family val="2"/>
    </font>
    <font>
      <b/>
      <sz val="11"/>
      <color indexed="25"/>
      <name val="Calibri"/>
      <family val="2"/>
    </font>
    <font>
      <sz val="10"/>
      <color indexed="8"/>
      <name val="Calibri"/>
      <family val="2"/>
    </font>
    <font>
      <sz val="10"/>
      <color indexed="61"/>
      <name val="Calibri"/>
      <family val="2"/>
    </font>
    <font>
      <sz val="9"/>
      <color indexed="61"/>
      <name val="Calibri"/>
      <family val="2"/>
    </font>
    <font>
      <sz val="8"/>
      <color indexed="8"/>
      <name val="Calibri"/>
      <family val="2"/>
    </font>
  </fonts>
  <fills count="16">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14"/>
        <bgColor indexed="64"/>
      </patternFill>
    </fill>
    <fill>
      <patternFill patternType="solid">
        <fgColor indexed="2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s>
  <cellStyleXfs count="3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lignment/>
      <protection/>
    </xf>
    <xf numFmtId="42" fontId="1" fillId="0" borderId="0" applyFill="0" applyBorder="0" applyAlignment="0" applyProtection="0"/>
    <xf numFmtId="167" fontId="0" fillId="0" borderId="0" applyFill="0" applyBorder="0" applyAlignment="0" applyProtection="0"/>
    <xf numFmtId="164" fontId="2" fillId="2" borderId="0">
      <alignment/>
      <protection/>
    </xf>
    <xf numFmtId="164" fontId="2" fillId="3" borderId="0">
      <alignment/>
      <protection/>
    </xf>
    <xf numFmtId="164" fontId="3" fillId="4" borderId="0">
      <alignment/>
      <protection/>
    </xf>
    <xf numFmtId="164" fontId="3" fillId="0" borderId="0">
      <alignment/>
      <protection/>
    </xf>
    <xf numFmtId="164" fontId="4" fillId="5" borderId="0">
      <alignment/>
      <protection/>
    </xf>
    <xf numFmtId="164" fontId="5" fillId="6" borderId="0">
      <alignment/>
      <protection/>
    </xf>
    <xf numFmtId="164" fontId="6" fillId="0" borderId="0">
      <alignment/>
      <protection/>
    </xf>
    <xf numFmtId="164" fontId="7" fillId="7" borderId="0">
      <alignment/>
      <protection/>
    </xf>
    <xf numFmtId="164" fontId="8" fillId="0" borderId="0">
      <alignment/>
      <protection/>
    </xf>
    <xf numFmtId="164" fontId="9" fillId="0" borderId="0">
      <alignment/>
      <protection/>
    </xf>
    <xf numFmtId="164" fontId="10" fillId="0" borderId="0">
      <alignment/>
      <protection/>
    </xf>
    <xf numFmtId="164" fontId="11" fillId="0" borderId="0">
      <alignment/>
      <protection/>
    </xf>
    <xf numFmtId="164" fontId="12" fillId="8" borderId="0">
      <alignment/>
      <protection/>
    </xf>
    <xf numFmtId="164" fontId="13" fillId="8" borderId="1">
      <alignment/>
      <protection/>
    </xf>
    <xf numFmtId="164" fontId="0" fillId="0" borderId="0">
      <alignment/>
      <protection/>
    </xf>
    <xf numFmtId="164" fontId="0" fillId="0" borderId="0">
      <alignment/>
      <protection/>
    </xf>
    <xf numFmtId="164" fontId="4" fillId="0" borderId="0">
      <alignment/>
      <protection/>
    </xf>
  </cellStyleXfs>
  <cellXfs count="151">
    <xf numFmtId="164" fontId="0" fillId="0" borderId="0" xfId="0" applyAlignment="1">
      <alignment/>
    </xf>
    <xf numFmtId="164" fontId="14" fillId="9" borderId="2" xfId="0" applyFont="1" applyFill="1" applyBorder="1" applyAlignment="1">
      <alignment horizontal="center"/>
    </xf>
    <xf numFmtId="164" fontId="14" fillId="10" borderId="2" xfId="0" applyFont="1" applyFill="1" applyBorder="1" applyAlignment="1">
      <alignment horizontal="left"/>
    </xf>
    <xf numFmtId="164" fontId="15" fillId="0" borderId="2" xfId="0" applyFont="1" applyBorder="1" applyAlignment="1">
      <alignment horizontal="center"/>
    </xf>
    <xf numFmtId="164" fontId="15" fillId="10" borderId="2" xfId="0" applyFont="1" applyFill="1" applyBorder="1" applyAlignment="1" applyProtection="1">
      <alignment horizontal="center"/>
      <protection locked="0"/>
    </xf>
    <xf numFmtId="164" fontId="0" fillId="8" borderId="2" xfId="0" applyFont="1" applyFill="1" applyBorder="1" applyAlignment="1" applyProtection="1">
      <alignment horizontal="center"/>
      <protection locked="0"/>
    </xf>
    <xf numFmtId="164" fontId="0" fillId="8" borderId="2" xfId="0" applyFill="1" applyBorder="1" applyAlignment="1">
      <alignment/>
    </xf>
    <xf numFmtId="164" fontId="15" fillId="10" borderId="3" xfId="0" applyFont="1" applyFill="1" applyBorder="1" applyAlignment="1">
      <alignment horizontal="center"/>
    </xf>
    <xf numFmtId="164" fontId="15" fillId="10" borderId="4" xfId="0" applyFont="1" applyFill="1" applyBorder="1" applyAlignment="1">
      <alignment horizontal="center"/>
    </xf>
    <xf numFmtId="164" fontId="0" fillId="8" borderId="2" xfId="0" applyFont="1" applyFill="1" applyBorder="1" applyAlignment="1">
      <alignment horizontal="center"/>
    </xf>
    <xf numFmtId="164" fontId="0" fillId="8" borderId="2" xfId="0" applyFont="1" applyFill="1" applyBorder="1" applyAlignment="1">
      <alignment horizontal="left"/>
    </xf>
    <xf numFmtId="164" fontId="15" fillId="10" borderId="2" xfId="0" applyFont="1" applyFill="1" applyBorder="1" applyAlignment="1">
      <alignment horizontal="center"/>
    </xf>
    <xf numFmtId="164" fontId="16" fillId="0" borderId="0" xfId="0" applyFont="1" applyAlignment="1">
      <alignment/>
    </xf>
    <xf numFmtId="164" fontId="14" fillId="8" borderId="2" xfId="0" applyFont="1" applyFill="1" applyBorder="1" applyAlignment="1">
      <alignment horizontal="center"/>
    </xf>
    <xf numFmtId="166" fontId="0" fillId="8" borderId="2" xfId="17" applyNumberFormat="1" applyFont="1" applyFill="1" applyBorder="1" applyAlignment="1">
      <alignment horizontal="center"/>
      <protection/>
    </xf>
    <xf numFmtId="164" fontId="14" fillId="9" borderId="2" xfId="0" applyFont="1" applyFill="1" applyBorder="1" applyAlignment="1">
      <alignment horizontal="left"/>
    </xf>
    <xf numFmtId="164" fontId="0" fillId="11" borderId="0" xfId="0" applyFill="1" applyAlignment="1">
      <alignment/>
    </xf>
    <xf numFmtId="164" fontId="14" fillId="10" borderId="2" xfId="0" applyFont="1" applyFill="1" applyBorder="1" applyAlignment="1">
      <alignment horizontal="right"/>
    </xf>
    <xf numFmtId="165" fontId="0" fillId="8" borderId="2" xfId="17" applyFont="1" applyFill="1" applyBorder="1">
      <alignment/>
      <protection/>
    </xf>
    <xf numFmtId="168" fontId="0" fillId="8" borderId="2" xfId="19" applyNumberFormat="1" applyFont="1" applyFill="1" applyBorder="1" applyAlignment="1" applyProtection="1">
      <alignment/>
      <protection/>
    </xf>
    <xf numFmtId="164" fontId="17" fillId="4" borderId="2" xfId="0" applyFont="1" applyFill="1" applyBorder="1" applyAlignment="1">
      <alignment horizontal="center" vertical="center"/>
    </xf>
    <xf numFmtId="164" fontId="14" fillId="0" borderId="2" xfId="0" applyFont="1" applyBorder="1" applyAlignment="1">
      <alignment horizontal="center" vertical="center"/>
    </xf>
    <xf numFmtId="164" fontId="14" fillId="0" borderId="2" xfId="0" applyFont="1" applyBorder="1" applyAlignment="1">
      <alignment horizontal="center" vertical="center" wrapText="1"/>
    </xf>
    <xf numFmtId="164" fontId="0" fillId="0" borderId="2" xfId="0" applyBorder="1" applyAlignment="1">
      <alignment horizontal="center"/>
    </xf>
    <xf numFmtId="164" fontId="0" fillId="0" borderId="2" xfId="0" applyFont="1" applyBorder="1" applyAlignment="1">
      <alignment wrapText="1"/>
    </xf>
    <xf numFmtId="164" fontId="0" fillId="0" borderId="2" xfId="0" applyFont="1" applyBorder="1" applyAlignment="1">
      <alignment/>
    </xf>
    <xf numFmtId="169" fontId="0" fillId="0" borderId="2" xfId="0" applyNumberFormat="1" applyBorder="1" applyAlignment="1">
      <alignment/>
    </xf>
    <xf numFmtId="164" fontId="18" fillId="4" borderId="2" xfId="0" applyFont="1" applyFill="1" applyBorder="1" applyAlignment="1">
      <alignment horizontal="right"/>
    </xf>
    <xf numFmtId="164" fontId="18" fillId="4" borderId="2" xfId="0" applyNumberFormat="1" applyFont="1" applyFill="1" applyBorder="1" applyAlignment="1">
      <alignment/>
    </xf>
    <xf numFmtId="169" fontId="18" fillId="4" borderId="2" xfId="0" applyNumberFormat="1" applyFont="1" applyFill="1" applyBorder="1" applyAlignment="1">
      <alignment/>
    </xf>
    <xf numFmtId="164" fontId="0" fillId="11" borderId="2" xfId="0" applyFill="1" applyBorder="1" applyAlignment="1">
      <alignment/>
    </xf>
    <xf numFmtId="164" fontId="19" fillId="11" borderId="0" xfId="0" applyFont="1" applyFill="1" applyAlignment="1">
      <alignment/>
    </xf>
    <xf numFmtId="164" fontId="16" fillId="11" borderId="0" xfId="0" applyFont="1" applyFill="1" applyAlignment="1">
      <alignment/>
    </xf>
    <xf numFmtId="164" fontId="14" fillId="0" borderId="2" xfId="0" applyFont="1" applyBorder="1" applyAlignment="1">
      <alignment horizontal="center"/>
    </xf>
    <xf numFmtId="164" fontId="14" fillId="0" borderId="2" xfId="0" applyFont="1" applyBorder="1" applyAlignment="1">
      <alignment horizontal="left"/>
    </xf>
    <xf numFmtId="164" fontId="0" fillId="0" borderId="2" xfId="0" applyFont="1" applyBorder="1" applyAlignment="1">
      <alignment horizontal="left"/>
    </xf>
    <xf numFmtId="165" fontId="0" fillId="0" borderId="2" xfId="17" applyFont="1" applyBorder="1" applyAlignment="1">
      <alignment horizontal="center"/>
      <protection/>
    </xf>
    <xf numFmtId="165" fontId="0" fillId="11" borderId="0" xfId="0" applyNumberFormat="1" applyFill="1" applyAlignment="1">
      <alignment/>
    </xf>
    <xf numFmtId="168" fontId="0" fillId="8" borderId="2" xfId="19" applyNumberFormat="1" applyFont="1" applyFill="1" applyBorder="1" applyAlignment="1" applyProtection="1">
      <alignment/>
      <protection locked="0"/>
    </xf>
    <xf numFmtId="165" fontId="0" fillId="10" borderId="2" xfId="17" applyFont="1" applyFill="1" applyBorder="1" applyAlignment="1">
      <alignment horizontal="center"/>
      <protection/>
    </xf>
    <xf numFmtId="164" fontId="14" fillId="0" borderId="2" xfId="0" applyFont="1" applyBorder="1" applyAlignment="1">
      <alignment horizontal="right"/>
    </xf>
    <xf numFmtId="165" fontId="14" fillId="0" borderId="2" xfId="17" applyFont="1" applyBorder="1" applyAlignment="1">
      <alignment horizontal="center"/>
      <protection/>
    </xf>
    <xf numFmtId="164" fontId="14" fillId="0" borderId="0" xfId="0" applyFont="1" applyAlignment="1">
      <alignment horizontal="right"/>
    </xf>
    <xf numFmtId="165" fontId="14" fillId="0" borderId="0" xfId="17" applyFont="1" applyAlignment="1">
      <alignment horizontal="center"/>
      <protection/>
    </xf>
    <xf numFmtId="164" fontId="14" fillId="0" borderId="2" xfId="0" applyFont="1" applyBorder="1" applyAlignment="1">
      <alignment horizontal="left" vertical="center"/>
    </xf>
    <xf numFmtId="165" fontId="14" fillId="0" borderId="2" xfId="17" applyFont="1" applyBorder="1" applyAlignment="1">
      <alignment horizontal="center" vertical="center"/>
      <protection/>
    </xf>
    <xf numFmtId="164" fontId="0" fillId="0" borderId="2" xfId="0" applyBorder="1" applyAlignment="1">
      <alignment/>
    </xf>
    <xf numFmtId="164" fontId="14" fillId="0" borderId="0" xfId="0" applyFont="1" applyAlignment="1">
      <alignment/>
    </xf>
    <xf numFmtId="165" fontId="14" fillId="0" borderId="3" xfId="17" applyFont="1" applyBorder="1" applyAlignment="1">
      <alignment horizontal="center"/>
      <protection/>
    </xf>
    <xf numFmtId="165" fontId="14" fillId="0" borderId="4" xfId="17" applyFont="1" applyBorder="1" applyAlignment="1">
      <alignment horizontal="center"/>
      <protection/>
    </xf>
    <xf numFmtId="164" fontId="0" fillId="12" borderId="0" xfId="0" applyFont="1" applyFill="1" applyAlignment="1">
      <alignment/>
    </xf>
    <xf numFmtId="164" fontId="14" fillId="11" borderId="2" xfId="0" applyFont="1" applyFill="1" applyBorder="1" applyAlignment="1">
      <alignment horizontal="center"/>
    </xf>
    <xf numFmtId="165" fontId="0" fillId="8" borderId="2" xfId="17" applyFont="1" applyFill="1" applyBorder="1" applyAlignment="1" applyProtection="1">
      <alignment horizontal="center"/>
      <protection locked="0"/>
    </xf>
    <xf numFmtId="164" fontId="0" fillId="8" borderId="2" xfId="0" applyFill="1" applyBorder="1" applyAlignment="1" applyProtection="1">
      <alignment horizontal="center"/>
      <protection locked="0"/>
    </xf>
    <xf numFmtId="165" fontId="0" fillId="11" borderId="2" xfId="17" applyFont="1" applyFill="1" applyBorder="1" applyAlignment="1">
      <alignment horizontal="center"/>
      <protection/>
    </xf>
    <xf numFmtId="164" fontId="0" fillId="13" borderId="2" xfId="0" applyFill="1" applyBorder="1" applyAlignment="1" applyProtection="1">
      <alignment horizontal="center"/>
      <protection locked="0"/>
    </xf>
    <xf numFmtId="168" fontId="0" fillId="8" borderId="2" xfId="19" applyNumberFormat="1" applyFont="1" applyFill="1" applyBorder="1" applyAlignment="1" applyProtection="1">
      <alignment horizontal="center"/>
      <protection locked="0"/>
    </xf>
    <xf numFmtId="165" fontId="0" fillId="14" borderId="2" xfId="17" applyFont="1" applyFill="1" applyBorder="1" applyAlignment="1">
      <alignment horizontal="center"/>
      <protection/>
    </xf>
    <xf numFmtId="165" fontId="14" fillId="8" borderId="2" xfId="17" applyFont="1" applyFill="1" applyBorder="1" applyAlignment="1" applyProtection="1">
      <alignment horizontal="center"/>
      <protection locked="0"/>
    </xf>
    <xf numFmtId="164" fontId="14" fillId="11" borderId="5" xfId="0" applyFont="1" applyFill="1" applyBorder="1" applyAlignment="1">
      <alignment horizontal="center"/>
    </xf>
    <xf numFmtId="168" fontId="0" fillId="8" borderId="2" xfId="19" applyNumberFormat="1" applyFont="1" applyFill="1" applyBorder="1" applyAlignment="1" applyProtection="1">
      <alignment horizontal="right"/>
      <protection locked="0"/>
    </xf>
    <xf numFmtId="171" fontId="0" fillId="11" borderId="5" xfId="0" applyNumberFormat="1" applyFont="1" applyFill="1" applyBorder="1" applyAlignment="1">
      <alignment horizontal="left"/>
    </xf>
    <xf numFmtId="164" fontId="0" fillId="11" borderId="5" xfId="0" applyFont="1" applyFill="1" applyBorder="1" applyAlignment="1">
      <alignment horizontal="left"/>
    </xf>
    <xf numFmtId="168" fontId="14" fillId="0" borderId="2" xfId="0" applyNumberFormat="1" applyFont="1" applyBorder="1" applyAlignment="1">
      <alignment horizontal="right"/>
    </xf>
    <xf numFmtId="164" fontId="16" fillId="0" borderId="3" xfId="0" applyFont="1" applyBorder="1" applyAlignment="1">
      <alignment horizontal="left" wrapText="1"/>
    </xf>
    <xf numFmtId="164" fontId="0" fillId="11" borderId="0" xfId="0" applyFill="1" applyAlignment="1">
      <alignment wrapText="1"/>
    </xf>
    <xf numFmtId="164" fontId="14" fillId="10" borderId="2" xfId="0" applyFont="1" applyFill="1" applyBorder="1" applyAlignment="1">
      <alignment horizontal="center"/>
    </xf>
    <xf numFmtId="164" fontId="0" fillId="10" borderId="2" xfId="0" applyFont="1" applyFill="1" applyBorder="1" applyAlignment="1">
      <alignment horizontal="center"/>
    </xf>
    <xf numFmtId="164" fontId="0" fillId="10" borderId="2" xfId="0" applyFont="1" applyFill="1" applyBorder="1" applyAlignment="1">
      <alignment horizontal="left"/>
    </xf>
    <xf numFmtId="168" fontId="0" fillId="0" borderId="2" xfId="19" applyNumberFormat="1" applyFont="1" applyFill="1" applyBorder="1" applyAlignment="1" applyProtection="1">
      <alignment horizontal="right"/>
      <protection/>
    </xf>
    <xf numFmtId="165" fontId="0" fillId="11" borderId="5" xfId="17" applyFont="1" applyFill="1" applyBorder="1" applyAlignment="1">
      <alignment horizontal="left"/>
      <protection/>
    </xf>
    <xf numFmtId="165" fontId="0" fillId="11" borderId="0" xfId="17" applyFont="1" applyFill="1" applyAlignment="1">
      <alignment horizontal="left"/>
      <protection/>
    </xf>
    <xf numFmtId="172" fontId="0" fillId="11" borderId="5" xfId="17" applyNumberFormat="1" applyFont="1" applyFill="1" applyBorder="1" applyAlignment="1">
      <alignment horizontal="left"/>
      <protection/>
    </xf>
    <xf numFmtId="172" fontId="0" fillId="11" borderId="0" xfId="17" applyNumberFormat="1" applyFont="1" applyFill="1" applyAlignment="1">
      <alignment horizontal="left"/>
      <protection/>
    </xf>
    <xf numFmtId="165" fontId="14" fillId="10" borderId="2" xfId="17" applyFont="1" applyFill="1" applyBorder="1" applyAlignment="1">
      <alignment horizontal="center"/>
      <protection/>
    </xf>
    <xf numFmtId="164" fontId="0" fillId="11" borderId="5" xfId="0" applyFill="1" applyBorder="1" applyAlignment="1">
      <alignment/>
    </xf>
    <xf numFmtId="164" fontId="0" fillId="10" borderId="2" xfId="0" applyFont="1" applyFill="1" applyBorder="1" applyAlignment="1">
      <alignment horizontal="center" vertical="center"/>
    </xf>
    <xf numFmtId="164" fontId="0" fillId="10" borderId="2" xfId="0" applyFont="1" applyFill="1" applyBorder="1" applyAlignment="1">
      <alignment horizontal="center" wrapText="1"/>
    </xf>
    <xf numFmtId="168" fontId="0" fillId="10" borderId="2" xfId="0" applyNumberFormat="1" applyFill="1" applyBorder="1" applyAlignment="1">
      <alignment wrapText="1"/>
    </xf>
    <xf numFmtId="165" fontId="0" fillId="10" borderId="2" xfId="17" applyFont="1" applyFill="1" applyBorder="1" applyAlignment="1">
      <alignment horizontal="center" vertical="center"/>
      <protection/>
    </xf>
    <xf numFmtId="168" fontId="0" fillId="11" borderId="0" xfId="0" applyNumberFormat="1" applyFill="1" applyAlignment="1">
      <alignment/>
    </xf>
    <xf numFmtId="164" fontId="0" fillId="11" borderId="2" xfId="0" applyFont="1" applyFill="1" applyBorder="1" applyAlignment="1">
      <alignment horizontal="center"/>
    </xf>
    <xf numFmtId="164" fontId="0" fillId="11" borderId="2" xfId="0" applyFont="1" applyFill="1" applyBorder="1" applyAlignment="1">
      <alignment horizontal="left"/>
    </xf>
    <xf numFmtId="164" fontId="0" fillId="10" borderId="3" xfId="0" applyFont="1" applyFill="1" applyBorder="1" applyAlignment="1">
      <alignment horizontal="left"/>
    </xf>
    <xf numFmtId="168" fontId="0" fillId="10" borderId="2" xfId="0" applyNumberFormat="1" applyFill="1" applyBorder="1" applyAlignment="1">
      <alignment/>
    </xf>
    <xf numFmtId="167" fontId="0" fillId="11" borderId="0" xfId="19" applyFont="1" applyFill="1" applyBorder="1" applyAlignment="1" applyProtection="1">
      <alignment/>
      <protection/>
    </xf>
    <xf numFmtId="165" fontId="0" fillId="10" borderId="3" xfId="17" applyFont="1" applyFill="1" applyBorder="1" applyAlignment="1">
      <alignment horizontal="center"/>
      <protection/>
    </xf>
    <xf numFmtId="168" fontId="0" fillId="10" borderId="2" xfId="19" applyNumberFormat="1" applyFont="1" applyFill="1" applyBorder="1" applyAlignment="1" applyProtection="1">
      <alignment horizontal="right"/>
      <protection locked="0"/>
    </xf>
    <xf numFmtId="164" fontId="19" fillId="11" borderId="2" xfId="0" applyFont="1" applyFill="1" applyBorder="1" applyAlignment="1">
      <alignment horizontal="left"/>
    </xf>
    <xf numFmtId="164" fontId="14" fillId="10" borderId="3" xfId="0" applyFont="1" applyFill="1" applyBorder="1" applyAlignment="1">
      <alignment horizontal="right"/>
    </xf>
    <xf numFmtId="168" fontId="14" fillId="10" borderId="4" xfId="0" applyNumberFormat="1" applyFont="1" applyFill="1" applyBorder="1" applyAlignment="1">
      <alignment/>
    </xf>
    <xf numFmtId="164" fontId="0" fillId="10" borderId="2" xfId="0" applyFont="1" applyFill="1" applyBorder="1" applyAlignment="1">
      <alignment horizontal="left" wrapText="1"/>
    </xf>
    <xf numFmtId="173" fontId="22" fillId="11" borderId="0" xfId="0" applyNumberFormat="1" applyFont="1" applyFill="1" applyAlignment="1">
      <alignment/>
    </xf>
    <xf numFmtId="173" fontId="0" fillId="11" borderId="0" xfId="0" applyNumberFormat="1" applyFont="1" applyFill="1" applyAlignment="1">
      <alignment/>
    </xf>
    <xf numFmtId="173" fontId="0" fillId="0" borderId="2" xfId="19" applyNumberFormat="1" applyFont="1" applyFill="1" applyBorder="1" applyAlignment="1" applyProtection="1">
      <alignment/>
      <protection/>
    </xf>
    <xf numFmtId="164" fontId="23" fillId="0" borderId="2" xfId="0" applyFont="1" applyBorder="1" applyAlignment="1">
      <alignment horizontal="left"/>
    </xf>
    <xf numFmtId="164" fontId="23" fillId="0" borderId="2" xfId="0" applyFont="1" applyBorder="1" applyAlignment="1">
      <alignment horizontal="left" wrapText="1"/>
    </xf>
    <xf numFmtId="165" fontId="0" fillId="0" borderId="2" xfId="0" applyNumberFormat="1" applyBorder="1" applyAlignment="1">
      <alignment horizontal="center"/>
    </xf>
    <xf numFmtId="165" fontId="14" fillId="0" borderId="2" xfId="0" applyNumberFormat="1" applyFont="1" applyBorder="1" applyAlignment="1">
      <alignment horizontal="center"/>
    </xf>
    <xf numFmtId="165" fontId="14" fillId="0" borderId="2" xfId="17" applyFont="1" applyBorder="1">
      <alignment/>
      <protection/>
    </xf>
    <xf numFmtId="165" fontId="19" fillId="11" borderId="5" xfId="0" applyNumberFormat="1" applyFont="1" applyFill="1" applyBorder="1" applyAlignment="1">
      <alignment horizontal="left"/>
    </xf>
    <xf numFmtId="164" fontId="14" fillId="0" borderId="2" xfId="0" applyFont="1" applyBorder="1" applyAlignment="1">
      <alignment/>
    </xf>
    <xf numFmtId="164" fontId="14" fillId="0" borderId="2" xfId="0" applyNumberFormat="1" applyFont="1" applyBorder="1" applyAlignment="1">
      <alignment horizontal="right"/>
    </xf>
    <xf numFmtId="164" fontId="14" fillId="9" borderId="5" xfId="0" applyFont="1" applyFill="1" applyBorder="1" applyAlignment="1">
      <alignment horizontal="center"/>
    </xf>
    <xf numFmtId="164" fontId="14" fillId="9" borderId="6" xfId="0" applyFont="1" applyFill="1" applyBorder="1" applyAlignment="1">
      <alignment horizontal="center"/>
    </xf>
    <xf numFmtId="164" fontId="14" fillId="8" borderId="2" xfId="0" applyFont="1" applyFill="1" applyBorder="1" applyAlignment="1" applyProtection="1">
      <alignment horizontal="center"/>
      <protection locked="0"/>
    </xf>
    <xf numFmtId="164" fontId="14" fillId="9" borderId="3" xfId="0" applyFont="1" applyFill="1" applyBorder="1" applyAlignment="1">
      <alignment horizontal="left"/>
    </xf>
    <xf numFmtId="168" fontId="0" fillId="8" borderId="3" xfId="19" applyNumberFormat="1" applyFont="1" applyFill="1" applyBorder="1" applyAlignment="1" applyProtection="1">
      <alignment/>
      <protection/>
    </xf>
    <xf numFmtId="164" fontId="14" fillId="10" borderId="7" xfId="0" applyFont="1" applyFill="1" applyBorder="1" applyAlignment="1">
      <alignment horizontal="center"/>
    </xf>
    <xf numFmtId="164" fontId="14" fillId="0" borderId="3" xfId="0" applyFont="1" applyBorder="1" applyAlignment="1">
      <alignment horizontal="left"/>
    </xf>
    <xf numFmtId="164" fontId="0" fillId="15" borderId="2" xfId="0" applyFill="1" applyBorder="1" applyAlignment="1" applyProtection="1">
      <alignment horizontal="center"/>
      <protection locked="0"/>
    </xf>
    <xf numFmtId="164" fontId="0" fillId="0" borderId="2" xfId="0" applyFont="1" applyBorder="1" applyAlignment="1">
      <alignment horizontal="right"/>
    </xf>
    <xf numFmtId="164" fontId="0" fillId="8" borderId="2" xfId="0" applyFont="1" applyFill="1" applyBorder="1" applyAlignment="1" applyProtection="1">
      <alignment horizontal="left"/>
      <protection locked="0"/>
    </xf>
    <xf numFmtId="166" fontId="0" fillId="8" borderId="2" xfId="0" applyNumberFormat="1" applyFill="1" applyBorder="1" applyAlignment="1" applyProtection="1">
      <alignment horizontal="center"/>
      <protection locked="0"/>
    </xf>
    <xf numFmtId="164" fontId="0" fillId="0" borderId="2" xfId="0" applyFont="1" applyBorder="1" applyAlignment="1">
      <alignment horizontal="center"/>
    </xf>
    <xf numFmtId="164" fontId="0" fillId="0" borderId="2" xfId="0" applyBorder="1" applyAlignment="1">
      <alignment horizontal="center" vertical="center"/>
    </xf>
    <xf numFmtId="164" fontId="0" fillId="0" borderId="2" xfId="0" applyFont="1" applyBorder="1" applyAlignment="1">
      <alignment horizontal="left" vertical="center"/>
    </xf>
    <xf numFmtId="164" fontId="0" fillId="8" borderId="2" xfId="0" applyFont="1" applyFill="1" applyBorder="1" applyAlignment="1" applyProtection="1">
      <alignment horizontal="center" vertical="center" wrapText="1"/>
      <protection locked="0"/>
    </xf>
    <xf numFmtId="167" fontId="0" fillId="8" borderId="2" xfId="19" applyFont="1" applyFill="1" applyBorder="1" applyAlignment="1" applyProtection="1">
      <alignment horizontal="center"/>
      <protection locked="0"/>
    </xf>
    <xf numFmtId="165" fontId="0" fillId="0" borderId="3" xfId="17" applyFont="1" applyBorder="1" applyAlignment="1">
      <alignment horizontal="center"/>
      <protection/>
    </xf>
    <xf numFmtId="165" fontId="0" fillId="10" borderId="2" xfId="17" applyFont="1" applyFill="1" applyBorder="1" applyAlignment="1">
      <alignment horizontal="right"/>
      <protection/>
    </xf>
    <xf numFmtId="164" fontId="3" fillId="0" borderId="2" xfId="0" applyFont="1" applyBorder="1" applyAlignment="1">
      <alignment horizontal="center" vertical="center" wrapText="1"/>
    </xf>
    <xf numFmtId="164" fontId="3" fillId="0" borderId="8" xfId="0" applyFont="1" applyBorder="1" applyAlignment="1">
      <alignment horizontal="center" vertical="center" wrapText="1"/>
    </xf>
    <xf numFmtId="164" fontId="3" fillId="0" borderId="9" xfId="0" applyFont="1" applyBorder="1" applyAlignment="1">
      <alignment horizontal="center" vertical="center" wrapText="1"/>
    </xf>
    <xf numFmtId="164" fontId="23" fillId="0" borderId="3" xfId="0" applyFont="1" applyBorder="1" applyAlignment="1">
      <alignment horizontal="center" vertical="center"/>
    </xf>
    <xf numFmtId="164" fontId="23" fillId="0" borderId="2" xfId="0" applyFont="1" applyBorder="1" applyAlignment="1">
      <alignment horizontal="left" vertical="center" wrapText="1"/>
    </xf>
    <xf numFmtId="164" fontId="23" fillId="0" borderId="2" xfId="0" applyFont="1" applyBorder="1" applyAlignment="1">
      <alignment horizontal="center" vertical="center" wrapText="1"/>
    </xf>
    <xf numFmtId="164" fontId="23" fillId="0" borderId="4" xfId="0" applyFont="1" applyBorder="1" applyAlignment="1">
      <alignment horizontal="center" vertical="center"/>
    </xf>
    <xf numFmtId="164" fontId="23" fillId="0" borderId="2" xfId="0" applyFont="1" applyBorder="1" applyAlignment="1">
      <alignment horizontal="center" vertical="center"/>
    </xf>
    <xf numFmtId="174" fontId="16" fillId="0" borderId="2" xfId="17" applyNumberFormat="1" applyFont="1" applyFill="1" applyBorder="1" applyAlignment="1" applyProtection="1">
      <alignment horizontal="center" vertical="center"/>
      <protection/>
    </xf>
    <xf numFmtId="174" fontId="16" fillId="0" borderId="3" xfId="17" applyNumberFormat="1" applyFont="1" applyFill="1" applyBorder="1" applyAlignment="1" applyProtection="1">
      <alignment vertical="center"/>
      <protection/>
    </xf>
    <xf numFmtId="174" fontId="16" fillId="0" borderId="2" xfId="17" applyNumberFormat="1" applyFont="1" applyFill="1" applyBorder="1" applyAlignment="1" applyProtection="1">
      <alignment vertical="center"/>
      <protection/>
    </xf>
    <xf numFmtId="164" fontId="14" fillId="9" borderId="2" xfId="0" applyFont="1" applyFill="1" applyBorder="1" applyAlignment="1">
      <alignment/>
    </xf>
    <xf numFmtId="164" fontId="14" fillId="9" borderId="7" xfId="0" applyFont="1" applyFill="1" applyBorder="1" applyAlignment="1">
      <alignment horizontal="right"/>
    </xf>
    <xf numFmtId="174" fontId="14" fillId="9" borderId="2" xfId="17" applyNumberFormat="1" applyFont="1" applyFill="1" applyBorder="1" applyAlignment="1" applyProtection="1">
      <alignment horizontal="center"/>
      <protection/>
    </xf>
    <xf numFmtId="164" fontId="23" fillId="0" borderId="2" xfId="0" applyFont="1" applyBorder="1" applyAlignment="1">
      <alignment vertical="center" wrapText="1"/>
    </xf>
    <xf numFmtId="164" fontId="24" fillId="12" borderId="3" xfId="0" applyFont="1" applyFill="1" applyBorder="1" applyAlignment="1">
      <alignment horizontal="center" vertical="center"/>
    </xf>
    <xf numFmtId="164" fontId="24" fillId="12" borderId="2" xfId="0" applyFont="1" applyFill="1" applyBorder="1" applyAlignment="1">
      <alignment horizontal="left" vertical="center" wrapText="1"/>
    </xf>
    <xf numFmtId="164" fontId="24" fillId="12" borderId="2" xfId="0" applyFont="1" applyFill="1" applyBorder="1" applyAlignment="1">
      <alignment horizontal="center" vertical="center" wrapText="1"/>
    </xf>
    <xf numFmtId="164" fontId="24" fillId="12" borderId="4" xfId="0" applyFont="1" applyFill="1" applyBorder="1" applyAlignment="1">
      <alignment horizontal="center" vertical="center"/>
    </xf>
    <xf numFmtId="164" fontId="24" fillId="12" borderId="2" xfId="0" applyFont="1" applyFill="1" applyBorder="1" applyAlignment="1">
      <alignment horizontal="center" vertical="center"/>
    </xf>
    <xf numFmtId="174" fontId="25" fillId="12" borderId="2" xfId="17" applyNumberFormat="1" applyFont="1" applyFill="1" applyBorder="1" applyAlignment="1" applyProtection="1">
      <alignment horizontal="center" vertical="center"/>
      <protection/>
    </xf>
    <xf numFmtId="174" fontId="25" fillId="12" borderId="2" xfId="17" applyNumberFormat="1" applyFont="1" applyFill="1" applyBorder="1" applyAlignment="1" applyProtection="1">
      <alignment vertical="center"/>
      <protection/>
    </xf>
    <xf numFmtId="174" fontId="26" fillId="0" borderId="2" xfId="17" applyNumberFormat="1" applyFont="1" applyFill="1" applyBorder="1" applyAlignment="1" applyProtection="1">
      <alignment horizontal="center" vertical="center" wrapText="1"/>
      <protection/>
    </xf>
    <xf numFmtId="174" fontId="26" fillId="0" borderId="2" xfId="17" applyNumberFormat="1" applyFont="1" applyFill="1" applyBorder="1" applyAlignment="1" applyProtection="1">
      <alignment vertical="center" wrapText="1"/>
      <protection/>
    </xf>
    <xf numFmtId="164" fontId="23" fillId="0" borderId="2" xfId="0" applyFont="1" applyBorder="1" applyAlignment="1">
      <alignment horizontal="left" vertical="center"/>
    </xf>
    <xf numFmtId="164" fontId="0" fillId="0" borderId="0" xfId="0" applyBorder="1" applyAlignment="1">
      <alignment horizontal="left" vertical="center" wrapText="1"/>
    </xf>
    <xf numFmtId="175" fontId="0" fillId="0" borderId="0" xfId="0" applyNumberFormat="1" applyAlignment="1">
      <alignment/>
    </xf>
    <xf numFmtId="164" fontId="0" fillId="0" borderId="0" xfId="0" applyFont="1" applyBorder="1" applyAlignment="1">
      <alignment horizontal="left" vertical="center" wrapText="1"/>
    </xf>
    <xf numFmtId="164" fontId="14" fillId="0" borderId="0" xfId="0" applyFont="1" applyAlignment="1">
      <alignment horizontal="center" vertical="center" wrapText="1"/>
    </xf>
    <xf numFmtId="164" fontId="0" fillId="0" borderId="0" xfId="0" applyFont="1" applyBorder="1" applyAlignment="1">
      <alignment horizontal="center" vertical="center" wrapText="1"/>
    </xf>
  </cellXfs>
  <cellStyles count="23">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te 1" xfId="33"/>
    <cellStyle name="Status 1" xfId="34"/>
    <cellStyle name="Text 1" xfId="35"/>
    <cellStyle name="Warning 1"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FFFD7"/>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B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C9211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22"/>
  <sheetViews>
    <sheetView zoomScale="110" zoomScaleNormal="110" workbookViewId="0" topLeftCell="A1">
      <selection activeCell="N20" sqref="N20"/>
    </sheetView>
  </sheetViews>
  <sheetFormatPr defaultColWidth="9.140625" defaultRowHeight="15"/>
  <sheetData>
    <row r="1" spans="1:10" ht="15">
      <c r="A1" s="1" t="s">
        <v>0</v>
      </c>
      <c r="B1" s="1"/>
      <c r="C1" s="1"/>
      <c r="D1" s="1"/>
      <c r="E1" s="1"/>
      <c r="F1" s="1"/>
      <c r="G1" s="1"/>
      <c r="H1" s="1"/>
      <c r="I1" s="1"/>
      <c r="J1" s="1"/>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0" ht="15">
      <c r="A5" s="5" t="s">
        <v>7</v>
      </c>
      <c r="B5" s="5"/>
      <c r="C5" s="5"/>
      <c r="D5" s="6"/>
      <c r="E5" s="6"/>
      <c r="F5" s="6"/>
      <c r="G5" s="6"/>
      <c r="H5" s="6"/>
      <c r="I5" s="6"/>
      <c r="J5" s="6"/>
    </row>
    <row r="6" spans="1:10" ht="12.75" customHeight="1">
      <c r="A6" s="3" t="s">
        <v>8</v>
      </c>
      <c r="B6" s="3"/>
      <c r="C6" s="3"/>
      <c r="D6" s="4" t="s">
        <v>9</v>
      </c>
      <c r="E6" s="4"/>
      <c r="F6" s="7" t="s">
        <v>10</v>
      </c>
      <c r="G6" s="7"/>
      <c r="H6" s="7"/>
      <c r="I6" s="8" t="s">
        <v>11</v>
      </c>
      <c r="J6" s="8"/>
    </row>
    <row r="7" spans="1:10" ht="15">
      <c r="A7" s="9" t="s">
        <v>12</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s="12" customFormat="1" ht="12.75" customHeight="1">
      <c r="A10" s="11" t="s">
        <v>17</v>
      </c>
      <c r="B10" s="11"/>
      <c r="C10" s="11"/>
      <c r="D10" s="11"/>
      <c r="E10" s="11" t="s">
        <v>18</v>
      </c>
      <c r="F10" s="11"/>
      <c r="G10" s="11"/>
      <c r="H10" s="11"/>
      <c r="I10" s="11" t="s">
        <v>19</v>
      </c>
      <c r="J10" s="11"/>
    </row>
    <row r="11" spans="1:10" ht="15">
      <c r="A11" s="13" t="s">
        <v>20</v>
      </c>
      <c r="B11" s="13"/>
      <c r="C11" s="13"/>
      <c r="D11" s="13"/>
      <c r="E11" s="6"/>
      <c r="F11" s="6"/>
      <c r="G11" s="6"/>
      <c r="H11" s="6"/>
      <c r="I11" s="14">
        <v>44927</v>
      </c>
      <c r="J11" s="14"/>
    </row>
    <row r="12" spans="1:53" s="16" customFormat="1" ht="15">
      <c r="A12" s="15" t="s">
        <v>21</v>
      </c>
      <c r="B12" s="15"/>
      <c r="C12" s="15"/>
      <c r="D12" s="15"/>
      <c r="E12" s="15"/>
      <c r="F12" s="15"/>
      <c r="G12" s="15"/>
      <c r="H12" s="15"/>
      <c r="I12" s="15"/>
      <c r="J12" s="1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row>
    <row r="13" spans="1:53" s="16" customFormat="1" ht="15">
      <c r="A13" s="17" t="s">
        <v>22</v>
      </c>
      <c r="B13" s="17"/>
      <c r="C13" s="17"/>
      <c r="D13" s="17"/>
      <c r="E13" s="17"/>
      <c r="F13" s="17"/>
      <c r="G13" s="17"/>
      <c r="H13" s="17"/>
      <c r="I13" s="18">
        <v>1825</v>
      </c>
      <c r="J13" s="18"/>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row>
    <row r="14" spans="1:10" ht="15">
      <c r="A14" s="17" t="s">
        <v>23</v>
      </c>
      <c r="B14" s="17"/>
      <c r="C14" s="17"/>
      <c r="D14" s="17"/>
      <c r="E14" s="17"/>
      <c r="F14" s="17"/>
      <c r="G14" s="17"/>
      <c r="H14" s="17"/>
      <c r="I14" s="18">
        <v>25</v>
      </c>
      <c r="J14" s="18"/>
    </row>
    <row r="15" spans="1:11" ht="15">
      <c r="A15" s="17" t="s">
        <v>24</v>
      </c>
      <c r="B15" s="17"/>
      <c r="C15" s="17"/>
      <c r="D15" s="17"/>
      <c r="E15" s="17"/>
      <c r="F15" s="17"/>
      <c r="G15" s="17"/>
      <c r="H15" s="17"/>
      <c r="I15" s="18">
        <v>8.33</v>
      </c>
      <c r="J15" s="18"/>
      <c r="K15" t="s">
        <v>25</v>
      </c>
    </row>
    <row r="16" spans="1:11" ht="15">
      <c r="A16" s="17"/>
      <c r="B16" s="17"/>
      <c r="C16" s="17"/>
      <c r="D16" s="17"/>
      <c r="E16" s="17"/>
      <c r="F16" s="17"/>
      <c r="G16" s="17"/>
      <c r="H16" s="17"/>
      <c r="I16" s="18"/>
      <c r="J16" s="18"/>
      <c r="K16" t="s">
        <v>26</v>
      </c>
    </row>
    <row r="17" spans="1:10" ht="15">
      <c r="A17" s="17"/>
      <c r="B17" s="17"/>
      <c r="C17" s="17"/>
      <c r="D17" s="17"/>
      <c r="E17" s="17"/>
      <c r="F17" s="17"/>
      <c r="G17" s="17"/>
      <c r="H17" s="17"/>
      <c r="I17" s="18"/>
      <c r="J17" s="18"/>
    </row>
    <row r="18" spans="1:10" ht="15">
      <c r="A18" s="17"/>
      <c r="B18" s="17"/>
      <c r="C18" s="17"/>
      <c r="D18" s="17"/>
      <c r="E18" s="17"/>
      <c r="F18" s="17"/>
      <c r="G18" s="17"/>
      <c r="H18" s="17"/>
      <c r="I18" s="18"/>
      <c r="J18" s="18"/>
    </row>
    <row r="19" spans="1:10" ht="15">
      <c r="A19" s="17"/>
      <c r="B19" s="17"/>
      <c r="C19" s="17"/>
      <c r="D19" s="17"/>
      <c r="E19" s="17"/>
      <c r="F19" s="17"/>
      <c r="G19" s="17"/>
      <c r="H19" s="17"/>
      <c r="I19" s="18"/>
      <c r="J19" s="18"/>
    </row>
    <row r="20" spans="1:10" ht="15">
      <c r="A20" s="15" t="s">
        <v>27</v>
      </c>
      <c r="B20" s="15"/>
      <c r="C20" s="15"/>
      <c r="D20" s="15"/>
      <c r="E20" s="15"/>
      <c r="F20" s="15"/>
      <c r="G20" s="15"/>
      <c r="H20" s="15"/>
      <c r="I20" s="15"/>
      <c r="J20" s="15"/>
    </row>
    <row r="21" spans="1:10" ht="15">
      <c r="A21" s="17" t="s">
        <v>28</v>
      </c>
      <c r="B21" s="17"/>
      <c r="C21" s="17"/>
      <c r="D21" s="17"/>
      <c r="E21" s="17"/>
      <c r="F21" s="17"/>
      <c r="G21" s="17"/>
      <c r="H21" s="17"/>
      <c r="I21" s="19">
        <v>0.0065</v>
      </c>
      <c r="J21" s="19"/>
    </row>
    <row r="22" spans="1:10" ht="15">
      <c r="A22" s="17" t="s">
        <v>29</v>
      </c>
      <c r="B22" s="17"/>
      <c r="C22" s="17"/>
      <c r="D22" s="17"/>
      <c r="E22" s="17"/>
      <c r="F22" s="17"/>
      <c r="G22" s="17"/>
      <c r="H22" s="17"/>
      <c r="I22" s="19">
        <v>0.03</v>
      </c>
      <c r="J22" s="19"/>
    </row>
  </sheetData>
  <sheetProtection selectLockedCells="1" selectUnlockedCells="1"/>
  <mergeCells count="47">
    <mergeCell ref="A1:J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D10"/>
    <mergeCell ref="E10:H10"/>
    <mergeCell ref="I10:J10"/>
    <mergeCell ref="A11:D11"/>
    <mergeCell ref="E11:H11"/>
    <mergeCell ref="I11:J11"/>
    <mergeCell ref="A12:J12"/>
    <mergeCell ref="A13:H13"/>
    <mergeCell ref="I13:J13"/>
    <mergeCell ref="A14:H14"/>
    <mergeCell ref="I14:J14"/>
    <mergeCell ref="A15:H15"/>
    <mergeCell ref="I15:J15"/>
    <mergeCell ref="A16:H16"/>
    <mergeCell ref="I16:J16"/>
    <mergeCell ref="A17:H17"/>
    <mergeCell ref="I17:J17"/>
    <mergeCell ref="A18:H18"/>
    <mergeCell ref="I18:J18"/>
    <mergeCell ref="A19:H19"/>
    <mergeCell ref="I19:J19"/>
    <mergeCell ref="A20:J20"/>
    <mergeCell ref="A21:H21"/>
    <mergeCell ref="I21:J21"/>
    <mergeCell ref="A22:H22"/>
    <mergeCell ref="I22:J22"/>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10.xml><?xml version="1.0" encoding="utf-8"?>
<worksheet xmlns="http://schemas.openxmlformats.org/spreadsheetml/2006/main" xmlns:r="http://schemas.openxmlformats.org/officeDocument/2006/relationships">
  <dimension ref="A1:BL138"/>
  <sheetViews>
    <sheetView zoomScale="110" zoomScaleNormal="110" workbookViewId="0" topLeftCell="A100">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48</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31.30000000000001</v>
      </c>
      <c r="J37" s="36"/>
      <c r="K37" s="52">
        <v>3.2</v>
      </c>
      <c r="L37" s="52"/>
      <c r="M37" s="53">
        <v>2</v>
      </c>
      <c r="N37" s="53"/>
      <c r="O37" s="53">
        <v>22</v>
      </c>
      <c r="P37" s="53"/>
      <c r="Q37" s="54">
        <f>I20*0.06</f>
        <v>109.5</v>
      </c>
      <c r="R37" s="54"/>
      <c r="S37" s="54">
        <f>(O37*M37*K37)-Q37</f>
        <v>31.30000000000001</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542.88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5136.0616535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256.803082675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269.64323680875003</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39.428282618526374</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181.9766890085833</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181.9766890085833</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6065.889633619443</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929.827980119443</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542.88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5136.0616535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929.827980119443</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6065.89</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6065.89</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72790.68000000001</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11.xml><?xml version="1.0" encoding="utf-8"?>
<worksheet xmlns="http://schemas.openxmlformats.org/spreadsheetml/2006/main" xmlns:r="http://schemas.openxmlformats.org/officeDocument/2006/relationships">
  <dimension ref="A1:BL138"/>
  <sheetViews>
    <sheetView zoomScale="110" zoomScaleNormal="110" workbookViewId="0" topLeftCell="A1">
      <selection activeCell="A1" sqref="A1"/>
    </sheetView>
  </sheetViews>
  <sheetFormatPr defaultColWidth="9.140625" defaultRowHeight="15"/>
  <cols>
    <col min="1" max="10" width="9.00390625" style="0" customWidth="1"/>
    <col min="11" max="20" width="9.57421875" style="16" customWidth="1"/>
  </cols>
  <sheetData>
    <row r="1" spans="1:20" ht="15">
      <c r="A1" s="1" t="s">
        <v>271</v>
      </c>
      <c r="B1" s="1"/>
      <c r="C1" s="1"/>
      <c r="D1" s="1"/>
      <c r="E1" s="1"/>
      <c r="F1" s="1"/>
      <c r="G1" s="1"/>
      <c r="H1" s="1"/>
      <c r="I1" s="1"/>
      <c r="J1" s="1"/>
      <c r="K1" s="51" t="s">
        <v>295</v>
      </c>
      <c r="L1" s="51"/>
      <c r="M1" s="51"/>
      <c r="N1" s="51"/>
      <c r="O1" s="51"/>
      <c r="P1" s="51"/>
      <c r="Q1" s="51"/>
      <c r="R1" s="51"/>
      <c r="S1" s="51"/>
      <c r="T1" s="51"/>
    </row>
    <row r="2" spans="1:10" ht="15">
      <c r="A2" s="1" t="s">
        <v>1</v>
      </c>
      <c r="B2" s="1"/>
      <c r="C2" s="1"/>
      <c r="D2" s="1"/>
      <c r="E2" s="1"/>
      <c r="F2" s="1"/>
      <c r="G2" s="1"/>
      <c r="H2" s="1"/>
      <c r="I2" s="1"/>
      <c r="J2" s="1"/>
    </row>
    <row r="3" spans="1:10" ht="15">
      <c r="A3" s="111" t="s">
        <v>296</v>
      </c>
      <c r="B3" s="111"/>
      <c r="C3" s="112" t="s">
        <v>297</v>
      </c>
      <c r="D3" s="112"/>
      <c r="E3" s="112"/>
      <c r="F3" s="112"/>
      <c r="G3" s="112"/>
      <c r="H3" s="112"/>
      <c r="I3" s="112"/>
      <c r="J3" s="112"/>
    </row>
    <row r="4" spans="1:10" ht="15">
      <c r="A4" s="111" t="s">
        <v>298</v>
      </c>
      <c r="B4" s="111"/>
      <c r="C4" s="6"/>
      <c r="D4" s="6"/>
      <c r="E4" s="6"/>
      <c r="F4" s="6"/>
      <c r="G4" s="6"/>
      <c r="H4" s="6"/>
      <c r="I4" s="6"/>
      <c r="J4" s="6"/>
    </row>
    <row r="5" spans="1:10" ht="15">
      <c r="A5" s="111" t="s">
        <v>299</v>
      </c>
      <c r="B5" s="111"/>
      <c r="C5" s="6"/>
      <c r="D5" s="6"/>
      <c r="E5" s="6"/>
      <c r="F5" s="6"/>
      <c r="G5" s="6"/>
      <c r="H5" s="6"/>
      <c r="I5" s="6"/>
      <c r="J5" s="6"/>
    </row>
    <row r="6" spans="1:10" ht="15">
      <c r="A6" s="15" t="s">
        <v>2</v>
      </c>
      <c r="B6" s="15"/>
      <c r="C6" s="15"/>
      <c r="D6" s="15"/>
      <c r="E6" s="15"/>
      <c r="F6" s="15"/>
      <c r="G6" s="15"/>
      <c r="H6" s="15"/>
      <c r="I6" s="15"/>
      <c r="J6" s="15"/>
    </row>
    <row r="7" spans="1:10" ht="15">
      <c r="A7" s="23" t="s">
        <v>94</v>
      </c>
      <c r="B7" s="35" t="s">
        <v>300</v>
      </c>
      <c r="C7" s="35"/>
      <c r="D7" s="35"/>
      <c r="E7" s="35"/>
      <c r="F7" s="35"/>
      <c r="G7" s="35"/>
      <c r="H7" s="35"/>
      <c r="I7" s="113">
        <v>42649</v>
      </c>
      <c r="J7" s="113"/>
    </row>
    <row r="8" spans="1:10" ht="15">
      <c r="A8" s="23" t="s">
        <v>96</v>
      </c>
      <c r="B8" s="35" t="s">
        <v>301</v>
      </c>
      <c r="C8" s="35"/>
      <c r="D8" s="35"/>
      <c r="E8" s="35"/>
      <c r="F8" s="35"/>
      <c r="G8" s="35"/>
      <c r="H8" s="35"/>
      <c r="I8" s="53" t="s">
        <v>302</v>
      </c>
      <c r="J8" s="53"/>
    </row>
    <row r="9" spans="1:10" ht="15">
      <c r="A9" s="23" t="s">
        <v>98</v>
      </c>
      <c r="B9" s="35" t="s">
        <v>303</v>
      </c>
      <c r="C9" s="35"/>
      <c r="D9" s="35"/>
      <c r="E9" s="35"/>
      <c r="F9" s="35"/>
      <c r="G9" s="35"/>
      <c r="H9" s="35"/>
      <c r="I9" s="53" t="s">
        <v>304</v>
      </c>
      <c r="J9" s="53"/>
    </row>
    <row r="10" spans="1:10" ht="15">
      <c r="A10" s="23" t="s">
        <v>100</v>
      </c>
      <c r="B10" s="35" t="s">
        <v>305</v>
      </c>
      <c r="C10" s="35"/>
      <c r="D10" s="35"/>
      <c r="E10" s="35"/>
      <c r="F10" s="35"/>
      <c r="G10" s="35"/>
      <c r="H10" s="35"/>
      <c r="I10" s="53">
        <v>12</v>
      </c>
      <c r="J10" s="53"/>
    </row>
    <row r="11" spans="1:10" ht="15">
      <c r="A11" s="15" t="s">
        <v>306</v>
      </c>
      <c r="B11" s="15"/>
      <c r="C11" s="15"/>
      <c r="D11" s="15"/>
      <c r="E11" s="15"/>
      <c r="F11" s="15"/>
      <c r="G11" s="15"/>
      <c r="H11" s="15"/>
      <c r="I11" s="15"/>
      <c r="J11" s="15"/>
    </row>
    <row r="12" spans="1:10" ht="15">
      <c r="A12" s="114" t="s">
        <v>15</v>
      </c>
      <c r="B12" s="114"/>
      <c r="C12" s="114"/>
      <c r="D12" s="114" t="s">
        <v>78</v>
      </c>
      <c r="E12" s="114"/>
      <c r="F12" s="114"/>
      <c r="G12" s="114"/>
      <c r="H12" s="114" t="s">
        <v>79</v>
      </c>
      <c r="I12" s="114"/>
      <c r="J12" s="114"/>
    </row>
    <row r="13" spans="1:10" ht="15">
      <c r="A13" s="5" t="s">
        <v>307</v>
      </c>
      <c r="B13" s="5"/>
      <c r="C13" s="5"/>
      <c r="D13" s="5" t="s">
        <v>81</v>
      </c>
      <c r="E13" s="5"/>
      <c r="F13" s="5"/>
      <c r="G13" s="5"/>
      <c r="H13" s="5">
        <f>'BC e Índices'!K4</f>
        <v>2</v>
      </c>
      <c r="I13" s="5"/>
      <c r="J13" s="5"/>
    </row>
    <row r="14" spans="1:10" ht="15">
      <c r="A14" s="15" t="s">
        <v>308</v>
      </c>
      <c r="B14" s="15"/>
      <c r="C14" s="15"/>
      <c r="D14" s="15"/>
      <c r="E14" s="15"/>
      <c r="F14" s="15"/>
      <c r="G14" s="15"/>
      <c r="H14" s="15"/>
      <c r="I14" s="15"/>
      <c r="J14" s="15"/>
    </row>
    <row r="15" spans="1:10" ht="15">
      <c r="A15" s="34" t="s">
        <v>309</v>
      </c>
      <c r="B15" s="34"/>
      <c r="C15" s="34"/>
      <c r="D15" s="34"/>
      <c r="E15" s="34"/>
      <c r="F15" s="34"/>
      <c r="G15" s="34"/>
      <c r="H15" s="34"/>
      <c r="I15" s="34"/>
      <c r="J15" s="34"/>
    </row>
    <row r="16" spans="1:10" ht="15">
      <c r="A16" s="34" t="s">
        <v>76</v>
      </c>
      <c r="B16" s="34"/>
      <c r="C16" s="34"/>
      <c r="D16" s="34"/>
      <c r="E16" s="34"/>
      <c r="F16" s="34"/>
      <c r="G16" s="34"/>
      <c r="H16" s="34"/>
      <c r="I16" s="34"/>
      <c r="J16" s="34"/>
    </row>
    <row r="17" spans="1:10" ht="15">
      <c r="A17" s="33">
        <v>1</v>
      </c>
      <c r="B17" s="34" t="s">
        <v>310</v>
      </c>
      <c r="C17" s="34"/>
      <c r="D17" s="34"/>
      <c r="E17" s="34"/>
      <c r="F17" s="34"/>
      <c r="G17" s="34"/>
      <c r="H17" s="34"/>
      <c r="I17" s="105" t="s">
        <v>311</v>
      </c>
      <c r="J17" s="105"/>
    </row>
    <row r="18" spans="1:10" ht="15">
      <c r="A18" s="23">
        <v>2</v>
      </c>
      <c r="B18" s="35" t="s">
        <v>280</v>
      </c>
      <c r="C18" s="35"/>
      <c r="D18" s="35"/>
      <c r="E18" s="35"/>
      <c r="F18" s="35"/>
      <c r="G18" s="35"/>
      <c r="H18" s="35"/>
      <c r="I18" s="52">
        <f>'BC e Índices'!K6</f>
        <v>1911.79</v>
      </c>
      <c r="J18" s="52"/>
    </row>
    <row r="19" spans="1:10" ht="30.75" customHeight="1">
      <c r="A19" s="115">
        <v>3</v>
      </c>
      <c r="B19" s="116" t="s">
        <v>312</v>
      </c>
      <c r="C19" s="116"/>
      <c r="D19" s="116"/>
      <c r="E19" s="116"/>
      <c r="F19" s="116"/>
      <c r="G19" s="116"/>
      <c r="H19" s="116"/>
      <c r="I19" s="117" t="s">
        <v>307</v>
      </c>
      <c r="J19" s="117"/>
    </row>
    <row r="20" spans="1:10" ht="15">
      <c r="A20" s="23">
        <v>4</v>
      </c>
      <c r="B20" s="35" t="s">
        <v>313</v>
      </c>
      <c r="C20" s="35"/>
      <c r="D20" s="35"/>
      <c r="E20" s="35"/>
      <c r="F20" s="35"/>
      <c r="G20" s="35"/>
      <c r="H20" s="35"/>
      <c r="I20" s="113">
        <v>42736</v>
      </c>
      <c r="J20" s="113"/>
    </row>
    <row r="21" spans="1:10" ht="15">
      <c r="A21" s="15" t="s">
        <v>90</v>
      </c>
      <c r="B21" s="15"/>
      <c r="C21" s="15"/>
      <c r="D21" s="15"/>
      <c r="E21" s="15"/>
      <c r="F21" s="15"/>
      <c r="G21" s="15"/>
      <c r="H21" s="15"/>
      <c r="I21" s="15"/>
      <c r="J21" s="15"/>
    </row>
    <row r="22" spans="1:10" ht="15">
      <c r="A22" s="33">
        <v>1</v>
      </c>
      <c r="B22" s="34" t="s">
        <v>91</v>
      </c>
      <c r="C22" s="34"/>
      <c r="D22" s="34"/>
      <c r="E22" s="34"/>
      <c r="F22" s="34"/>
      <c r="G22" s="34"/>
      <c r="H22" s="33" t="s">
        <v>92</v>
      </c>
      <c r="I22" s="33" t="s">
        <v>93</v>
      </c>
      <c r="J22" s="33"/>
    </row>
    <row r="23" spans="1:11" ht="15">
      <c r="A23" s="23" t="s">
        <v>94</v>
      </c>
      <c r="B23" s="35" t="s">
        <v>95</v>
      </c>
      <c r="C23" s="35"/>
      <c r="D23" s="35"/>
      <c r="E23" s="35"/>
      <c r="F23" s="35"/>
      <c r="G23" s="35"/>
      <c r="H23" s="35"/>
      <c r="I23" s="36">
        <f>I18</f>
        <v>1911.79</v>
      </c>
      <c r="J23" s="36"/>
      <c r="K23" s="37"/>
    </row>
    <row r="24" spans="1:10" ht="15">
      <c r="A24" s="23" t="s">
        <v>96</v>
      </c>
      <c r="B24" s="35" t="s">
        <v>97</v>
      </c>
      <c r="C24" s="35"/>
      <c r="D24" s="35"/>
      <c r="E24" s="35"/>
      <c r="F24" s="35"/>
      <c r="G24" s="35"/>
      <c r="H24" s="38">
        <v>0.3</v>
      </c>
      <c r="I24" s="39">
        <f aca="true" t="shared" si="0" ref="I24:I30">$I$23*H24</f>
        <v>573.5369999999999</v>
      </c>
      <c r="J24" s="39"/>
    </row>
    <row r="25" spans="1:10" ht="15">
      <c r="A25" s="23" t="s">
        <v>98</v>
      </c>
      <c r="B25" s="35" t="s">
        <v>99</v>
      </c>
      <c r="C25" s="35"/>
      <c r="D25" s="35"/>
      <c r="E25" s="35"/>
      <c r="F25" s="35"/>
      <c r="G25" s="35"/>
      <c r="H25" s="38">
        <v>0</v>
      </c>
      <c r="I25" s="39">
        <f t="shared" si="0"/>
        <v>0</v>
      </c>
      <c r="J25" s="39"/>
    </row>
    <row r="26" spans="1:10" ht="15">
      <c r="A26" s="23" t="s">
        <v>100</v>
      </c>
      <c r="B26" s="35" t="s">
        <v>101</v>
      </c>
      <c r="C26" s="35"/>
      <c r="D26" s="35"/>
      <c r="E26" s="35"/>
      <c r="F26" s="35"/>
      <c r="G26" s="35"/>
      <c r="H26" s="38">
        <v>0</v>
      </c>
      <c r="I26" s="39">
        <f t="shared" si="0"/>
        <v>0</v>
      </c>
      <c r="J26" s="39"/>
    </row>
    <row r="27" spans="1:10" ht="15">
      <c r="A27" s="23" t="s">
        <v>102</v>
      </c>
      <c r="B27" s="35" t="s">
        <v>103</v>
      </c>
      <c r="C27" s="35"/>
      <c r="D27" s="35"/>
      <c r="E27" s="35"/>
      <c r="F27" s="35"/>
      <c r="G27" s="35"/>
      <c r="H27" s="38">
        <v>0</v>
      </c>
      <c r="I27" s="39">
        <f t="shared" si="0"/>
        <v>0</v>
      </c>
      <c r="J27" s="39"/>
    </row>
    <row r="28" spans="1:10" ht="15">
      <c r="A28" s="23" t="s">
        <v>104</v>
      </c>
      <c r="B28" s="35" t="s">
        <v>105</v>
      </c>
      <c r="C28" s="35"/>
      <c r="D28" s="35"/>
      <c r="E28" s="35"/>
      <c r="F28" s="35"/>
      <c r="G28" s="35"/>
      <c r="H28" s="38">
        <v>0</v>
      </c>
      <c r="I28" s="39">
        <f t="shared" si="0"/>
        <v>0</v>
      </c>
      <c r="J28" s="39"/>
    </row>
    <row r="29" spans="1:10" ht="15">
      <c r="A29" s="23" t="s">
        <v>106</v>
      </c>
      <c r="B29" s="35" t="s">
        <v>107</v>
      </c>
      <c r="C29" s="35"/>
      <c r="D29" s="35"/>
      <c r="E29" s="35"/>
      <c r="F29" s="35"/>
      <c r="G29" s="35"/>
      <c r="H29" s="38">
        <v>0</v>
      </c>
      <c r="I29" s="39">
        <f t="shared" si="0"/>
        <v>0</v>
      </c>
      <c r="J29" s="39"/>
    </row>
    <row r="30" spans="1:10" ht="15">
      <c r="A30" s="23" t="s">
        <v>108</v>
      </c>
      <c r="B30" s="35" t="s">
        <v>109</v>
      </c>
      <c r="C30" s="35"/>
      <c r="D30" s="35"/>
      <c r="E30" s="35"/>
      <c r="F30" s="35"/>
      <c r="G30" s="35"/>
      <c r="H30" s="38">
        <v>0</v>
      </c>
      <c r="I30" s="39">
        <f t="shared" si="0"/>
        <v>0</v>
      </c>
      <c r="J30" s="39"/>
    </row>
    <row r="31" spans="1:10" ht="15">
      <c r="A31" s="40" t="s">
        <v>110</v>
      </c>
      <c r="B31" s="40"/>
      <c r="C31" s="40"/>
      <c r="D31" s="40"/>
      <c r="E31" s="40"/>
      <c r="F31" s="40"/>
      <c r="G31" s="40"/>
      <c r="H31" s="40"/>
      <c r="I31" s="41">
        <f>SUM(I23:J30)</f>
        <v>2485.3269999999998</v>
      </c>
      <c r="J31" s="41"/>
    </row>
    <row r="32" spans="1:20" ht="15">
      <c r="A32" s="15" t="s">
        <v>118</v>
      </c>
      <c r="B32" s="15"/>
      <c r="C32" s="15"/>
      <c r="D32" s="15"/>
      <c r="E32" s="15"/>
      <c r="F32" s="15"/>
      <c r="G32" s="15"/>
      <c r="H32" s="15"/>
      <c r="I32" s="15"/>
      <c r="J32" s="15"/>
      <c r="K32" s="51" t="s">
        <v>119</v>
      </c>
      <c r="L32" s="51"/>
      <c r="M32" s="51"/>
      <c r="N32" s="51"/>
      <c r="O32" s="51"/>
      <c r="P32" s="51"/>
      <c r="Q32" s="51"/>
      <c r="R32" s="51"/>
      <c r="S32" s="51"/>
      <c r="T32" s="51"/>
    </row>
    <row r="33" spans="1:20" ht="15">
      <c r="A33" s="33">
        <v>2</v>
      </c>
      <c r="B33" s="34" t="s">
        <v>120</v>
      </c>
      <c r="C33" s="34"/>
      <c r="D33" s="34"/>
      <c r="E33" s="34"/>
      <c r="F33" s="34"/>
      <c r="G33" s="34"/>
      <c r="H33" s="34"/>
      <c r="I33" s="33" t="s">
        <v>93</v>
      </c>
      <c r="J33" s="33"/>
      <c r="K33" s="51" t="s">
        <v>121</v>
      </c>
      <c r="L33" s="51"/>
      <c r="M33" s="51" t="s">
        <v>122</v>
      </c>
      <c r="N33" s="51"/>
      <c r="O33" s="51" t="s">
        <v>130</v>
      </c>
      <c r="P33" s="51"/>
      <c r="Q33" s="51" t="s">
        <v>124</v>
      </c>
      <c r="R33" s="51"/>
      <c r="S33" s="51" t="s">
        <v>125</v>
      </c>
      <c r="T33" s="51"/>
    </row>
    <row r="34" spans="1:20" ht="15">
      <c r="A34" s="23" t="s">
        <v>94</v>
      </c>
      <c r="B34" s="35" t="s">
        <v>126</v>
      </c>
      <c r="C34" s="35"/>
      <c r="D34" s="35"/>
      <c r="E34" s="35"/>
      <c r="F34" s="35"/>
      <c r="G34" s="35"/>
      <c r="H34" s="35"/>
      <c r="I34" s="36">
        <f>IF(S34&lt;0,0,S34)</f>
        <v>40.69</v>
      </c>
      <c r="J34" s="36"/>
      <c r="K34" s="52">
        <f>'BC e Índices'!K8</f>
        <v>3.7</v>
      </c>
      <c r="L34" s="52"/>
      <c r="M34" s="53">
        <v>2</v>
      </c>
      <c r="N34" s="53"/>
      <c r="O34" s="53">
        <v>21</v>
      </c>
      <c r="P34" s="53"/>
      <c r="Q34" s="54">
        <f>I23*0.06</f>
        <v>114.70739999999999</v>
      </c>
      <c r="R34" s="54"/>
      <c r="S34" s="54">
        <f>ROUND(((O34*M34*K34)-Q34),2)</f>
        <v>40.69</v>
      </c>
      <c r="T34" s="54"/>
    </row>
    <row r="35" spans="1:20" ht="15">
      <c r="A35" s="23" t="s">
        <v>96</v>
      </c>
      <c r="B35" s="35" t="s">
        <v>127</v>
      </c>
      <c r="C35" s="35"/>
      <c r="D35" s="35"/>
      <c r="E35" s="35"/>
      <c r="F35" s="35"/>
      <c r="G35" s="35"/>
      <c r="H35" s="35"/>
      <c r="I35" s="39">
        <f>S37</f>
        <v>249.48</v>
      </c>
      <c r="J35" s="39"/>
      <c r="K35" s="51" t="s">
        <v>128</v>
      </c>
      <c r="L35" s="51"/>
      <c r="M35" s="51"/>
      <c r="N35" s="51"/>
      <c r="O35" s="51"/>
      <c r="P35" s="51"/>
      <c r="Q35" s="51"/>
      <c r="R35" s="51"/>
      <c r="S35" s="51"/>
      <c r="T35" s="51"/>
    </row>
    <row r="36" spans="1:20" ht="15">
      <c r="A36" s="23" t="s">
        <v>98</v>
      </c>
      <c r="B36" s="35" t="s">
        <v>129</v>
      </c>
      <c r="C36" s="35"/>
      <c r="D36" s="35"/>
      <c r="E36" s="35"/>
      <c r="F36" s="35"/>
      <c r="G36" s="35"/>
      <c r="H36" s="35"/>
      <c r="I36" s="52">
        <f>'BC e Índices'!K10</f>
        <v>0</v>
      </c>
      <c r="J36" s="52"/>
      <c r="K36" s="51" t="s">
        <v>121</v>
      </c>
      <c r="L36" s="51"/>
      <c r="M36" s="51" t="s">
        <v>130</v>
      </c>
      <c r="N36" s="51"/>
      <c r="O36" s="51" t="s">
        <v>124</v>
      </c>
      <c r="P36" s="51"/>
      <c r="Q36" s="51" t="s">
        <v>132</v>
      </c>
      <c r="R36" s="51"/>
      <c r="S36" s="51" t="s">
        <v>115</v>
      </c>
      <c r="T36" s="51"/>
    </row>
    <row r="37" spans="1:20" ht="15">
      <c r="A37" s="23" t="s">
        <v>100</v>
      </c>
      <c r="B37" s="35" t="s">
        <v>133</v>
      </c>
      <c r="C37" s="35"/>
      <c r="D37" s="35"/>
      <c r="E37" s="35"/>
      <c r="F37" s="35"/>
      <c r="G37" s="35"/>
      <c r="H37" s="35"/>
      <c r="I37" s="52">
        <f>'BC e Índices'!K11</f>
        <v>0</v>
      </c>
      <c r="J37" s="52"/>
      <c r="K37" s="52">
        <f>'BC e Índices'!K9</f>
        <v>12</v>
      </c>
      <c r="L37" s="52"/>
      <c r="M37" s="53">
        <v>21</v>
      </c>
      <c r="N37" s="53"/>
      <c r="O37" s="118">
        <v>0.01</v>
      </c>
      <c r="P37" s="118"/>
      <c r="Q37" s="54">
        <f>M37*K37</f>
        <v>252</v>
      </c>
      <c r="R37" s="54"/>
      <c r="S37" s="54">
        <f>ROUND(Q37-(Q37*O37),2)</f>
        <v>249.48</v>
      </c>
      <c r="T37" s="54"/>
    </row>
    <row r="38" spans="1:10" ht="15">
      <c r="A38" s="23" t="s">
        <v>102</v>
      </c>
      <c r="B38" s="35" t="s">
        <v>134</v>
      </c>
      <c r="C38" s="35"/>
      <c r="D38" s="35"/>
      <c r="E38" s="35"/>
      <c r="F38" s="35"/>
      <c r="G38" s="35"/>
      <c r="H38" s="35"/>
      <c r="I38" s="52">
        <f>'BC e Índices'!K12</f>
        <v>1.12</v>
      </c>
      <c r="J38" s="52"/>
    </row>
    <row r="39" spans="1:10" ht="15">
      <c r="A39" s="23" t="s">
        <v>104</v>
      </c>
      <c r="B39" s="35" t="s">
        <v>109</v>
      </c>
      <c r="C39" s="35"/>
      <c r="D39" s="35"/>
      <c r="E39" s="35"/>
      <c r="F39" s="35"/>
      <c r="G39" s="35"/>
      <c r="H39" s="35"/>
      <c r="I39" s="52">
        <f>'BC e Índices'!K13</f>
        <v>0</v>
      </c>
      <c r="J39" s="52"/>
    </row>
    <row r="40" spans="1:10" ht="15">
      <c r="A40" s="40" t="s">
        <v>138</v>
      </c>
      <c r="B40" s="40"/>
      <c r="C40" s="40"/>
      <c r="D40" s="40"/>
      <c r="E40" s="40"/>
      <c r="F40" s="40"/>
      <c r="G40" s="40"/>
      <c r="H40" s="40"/>
      <c r="I40" s="41">
        <f>SUM(I34:J39)</f>
        <v>291.28999999999996</v>
      </c>
      <c r="J40" s="41"/>
    </row>
    <row r="41" spans="1:10" ht="15">
      <c r="A41" s="15" t="s">
        <v>140</v>
      </c>
      <c r="B41" s="15"/>
      <c r="C41" s="15"/>
      <c r="D41" s="15"/>
      <c r="E41" s="15"/>
      <c r="F41" s="15"/>
      <c r="G41" s="15"/>
      <c r="H41" s="15"/>
      <c r="I41" s="15"/>
      <c r="J41" s="15"/>
    </row>
    <row r="42" spans="1:10" ht="15">
      <c r="A42" s="33">
        <v>3</v>
      </c>
      <c r="B42" s="34" t="s">
        <v>141</v>
      </c>
      <c r="C42" s="34"/>
      <c r="D42" s="34"/>
      <c r="E42" s="34"/>
      <c r="F42" s="34"/>
      <c r="G42" s="34"/>
      <c r="H42" s="34"/>
      <c r="I42" s="33" t="s">
        <v>93</v>
      </c>
      <c r="J42" s="33"/>
    </row>
    <row r="43" spans="1:10" ht="15">
      <c r="A43" s="23" t="s">
        <v>94</v>
      </c>
      <c r="B43" s="35" t="s">
        <v>282</v>
      </c>
      <c r="C43" s="35"/>
      <c r="D43" s="35"/>
      <c r="E43" s="35"/>
      <c r="F43" s="35"/>
      <c r="G43" s="35"/>
      <c r="H43" s="35"/>
      <c r="I43" s="52">
        <f>'BC e Índices'!K15</f>
        <v>60</v>
      </c>
      <c r="J43" s="52"/>
    </row>
    <row r="44" spans="1:10" ht="15">
      <c r="A44" s="23" t="s">
        <v>96</v>
      </c>
      <c r="B44" s="35" t="s">
        <v>283</v>
      </c>
      <c r="C44" s="35"/>
      <c r="D44" s="35"/>
      <c r="E44" s="35"/>
      <c r="F44" s="35"/>
      <c r="G44" s="35"/>
      <c r="H44" s="35"/>
      <c r="I44" s="52">
        <f>'BC e Índices'!K16</f>
        <v>0</v>
      </c>
      <c r="J44" s="52"/>
    </row>
    <row r="45" spans="1:10" ht="15">
      <c r="A45" s="23" t="s">
        <v>98</v>
      </c>
      <c r="B45" s="35" t="s">
        <v>284</v>
      </c>
      <c r="C45" s="35"/>
      <c r="D45" s="35"/>
      <c r="E45" s="35"/>
      <c r="F45" s="35"/>
      <c r="G45" s="35"/>
      <c r="H45" s="35"/>
      <c r="I45" s="52">
        <f>'BC e Índices'!K17</f>
        <v>0</v>
      </c>
      <c r="J45" s="52"/>
    </row>
    <row r="46" spans="1:10" ht="15">
      <c r="A46" s="23" t="s">
        <v>100</v>
      </c>
      <c r="B46" s="35" t="s">
        <v>145</v>
      </c>
      <c r="C46" s="35"/>
      <c r="D46" s="35"/>
      <c r="E46" s="35"/>
      <c r="F46" s="35"/>
      <c r="G46" s="35"/>
      <c r="H46" s="35"/>
      <c r="I46" s="52">
        <f>'BC e Índices'!K18</f>
        <v>100</v>
      </c>
      <c r="J46" s="52"/>
    </row>
    <row r="47" spans="1:10" ht="15">
      <c r="A47" s="40" t="s">
        <v>146</v>
      </c>
      <c r="B47" s="40"/>
      <c r="C47" s="40"/>
      <c r="D47" s="40"/>
      <c r="E47" s="40"/>
      <c r="F47" s="40"/>
      <c r="G47" s="40"/>
      <c r="H47" s="40"/>
      <c r="I47" s="41">
        <f>SUM(I43:J46)</f>
        <v>160</v>
      </c>
      <c r="J47" s="41"/>
    </row>
    <row r="50" spans="1:64" ht="15">
      <c r="A50" s="15" t="s">
        <v>147</v>
      </c>
      <c r="B50" s="15"/>
      <c r="C50" s="15"/>
      <c r="D50" s="15"/>
      <c r="E50" s="15"/>
      <c r="F50" s="15"/>
      <c r="G50" s="15"/>
      <c r="H50" s="15"/>
      <c r="I50" s="15"/>
      <c r="J50" s="15"/>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row>
    <row r="51" spans="1:64" ht="15">
      <c r="A51" s="15" t="s">
        <v>148</v>
      </c>
      <c r="B51" s="15"/>
      <c r="C51" s="15"/>
      <c r="D51" s="15"/>
      <c r="E51" s="15"/>
      <c r="F51" s="15"/>
      <c r="G51" s="15"/>
      <c r="H51" s="15"/>
      <c r="I51" s="15"/>
      <c r="J51" s="15"/>
      <c r="K51" s="59" t="s">
        <v>149</v>
      </c>
      <c r="L51" s="59"/>
      <c r="M51" s="59"/>
      <c r="N51" s="59"/>
      <c r="O51" s="59"/>
      <c r="P51" s="59"/>
      <c r="Q51" s="59"/>
      <c r="R51" s="59"/>
      <c r="S51" s="59"/>
      <c r="T51" s="59"/>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row>
    <row r="52" spans="1:64" ht="15">
      <c r="A52" s="33" t="s">
        <v>150</v>
      </c>
      <c r="B52" s="34" t="s">
        <v>151</v>
      </c>
      <c r="C52" s="34"/>
      <c r="D52" s="34"/>
      <c r="E52" s="34"/>
      <c r="F52" s="34"/>
      <c r="G52" s="34"/>
      <c r="H52" s="33" t="s">
        <v>92</v>
      </c>
      <c r="I52" s="33" t="s">
        <v>93</v>
      </c>
      <c r="J52" s="33"/>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23" t="s">
        <v>94</v>
      </c>
      <c r="B53" s="35" t="s">
        <v>285</v>
      </c>
      <c r="C53" s="35"/>
      <c r="D53" s="35"/>
      <c r="E53" s="35"/>
      <c r="F53" s="35"/>
      <c r="G53" s="35"/>
      <c r="H53" s="60">
        <f>'BC e Índices'!K22</f>
        <v>0.2</v>
      </c>
      <c r="I53" s="36">
        <f aca="true" t="shared" si="1" ref="I53:I60">ROUND(H53*$I$31,2)</f>
        <v>497.07</v>
      </c>
      <c r="J53" s="36"/>
      <c r="K53" s="61" t="s">
        <v>153</v>
      </c>
      <c r="L53" s="61"/>
      <c r="M53" s="61"/>
      <c r="N53" s="61"/>
      <c r="O53" s="61"/>
      <c r="P53" s="61"/>
      <c r="Q53" s="61"/>
      <c r="R53" s="61"/>
      <c r="S53" s="61"/>
      <c r="T53" s="61"/>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23" t="s">
        <v>96</v>
      </c>
      <c r="B54" s="35" t="s">
        <v>154</v>
      </c>
      <c r="C54" s="35"/>
      <c r="D54" s="35"/>
      <c r="E54" s="35"/>
      <c r="F54" s="35"/>
      <c r="G54" s="35"/>
      <c r="H54" s="60">
        <f>'BC e Índices'!K23</f>
        <v>0.015</v>
      </c>
      <c r="I54" s="36">
        <f t="shared" si="1"/>
        <v>37.28</v>
      </c>
      <c r="J54" s="36"/>
      <c r="K54" s="62" t="s">
        <v>155</v>
      </c>
      <c r="L54" s="62"/>
      <c r="M54" s="62"/>
      <c r="N54" s="62"/>
      <c r="O54" s="62"/>
      <c r="P54" s="62"/>
      <c r="Q54" s="62"/>
      <c r="R54" s="62"/>
      <c r="S54" s="62"/>
      <c r="T54" s="62"/>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98</v>
      </c>
      <c r="B55" s="35" t="s">
        <v>156</v>
      </c>
      <c r="C55" s="35"/>
      <c r="D55" s="35"/>
      <c r="E55" s="35"/>
      <c r="F55" s="35"/>
      <c r="G55" s="35"/>
      <c r="H55" s="60">
        <f>'BC e Índices'!K24</f>
        <v>0.01</v>
      </c>
      <c r="I55" s="119">
        <f t="shared" si="1"/>
        <v>24.85</v>
      </c>
      <c r="J55" s="119"/>
      <c r="K55" s="62" t="s">
        <v>157</v>
      </c>
      <c r="L55" s="62"/>
      <c r="M55" s="62"/>
      <c r="N55" s="62"/>
      <c r="O55" s="62"/>
      <c r="P55" s="62"/>
      <c r="Q55" s="62"/>
      <c r="R55" s="62"/>
      <c r="S55" s="62"/>
      <c r="T55" s="62"/>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100</v>
      </c>
      <c r="B56" s="35" t="s">
        <v>158</v>
      </c>
      <c r="C56" s="35"/>
      <c r="D56" s="35"/>
      <c r="E56" s="35"/>
      <c r="F56" s="35"/>
      <c r="G56" s="35"/>
      <c r="H56" s="60">
        <f>'BC e Índices'!K25</f>
        <v>0.002</v>
      </c>
      <c r="I56" s="119">
        <f t="shared" si="1"/>
        <v>4.97</v>
      </c>
      <c r="J56" s="119"/>
      <c r="K56" s="62" t="s">
        <v>159</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102</v>
      </c>
      <c r="B57" s="35" t="s">
        <v>286</v>
      </c>
      <c r="C57" s="35"/>
      <c r="D57" s="35"/>
      <c r="E57" s="35"/>
      <c r="F57" s="35"/>
      <c r="G57" s="35"/>
      <c r="H57" s="60">
        <f>'BC e Índices'!K26</f>
        <v>0.025</v>
      </c>
      <c r="I57" s="119">
        <f t="shared" si="1"/>
        <v>62.13</v>
      </c>
      <c r="J57" s="119"/>
      <c r="K57" s="62" t="s">
        <v>161</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104</v>
      </c>
      <c r="B58" s="35" t="s">
        <v>162</v>
      </c>
      <c r="C58" s="35"/>
      <c r="D58" s="35"/>
      <c r="E58" s="35"/>
      <c r="F58" s="35"/>
      <c r="G58" s="35"/>
      <c r="H58" s="60">
        <f>'BC e Índices'!K27</f>
        <v>0.08</v>
      </c>
      <c r="I58" s="119">
        <f t="shared" si="1"/>
        <v>198.83</v>
      </c>
      <c r="J58" s="119"/>
      <c r="K58" s="62" t="s">
        <v>163</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7.25">
      <c r="A59" s="23" t="s">
        <v>106</v>
      </c>
      <c r="B59" s="35" t="s">
        <v>164</v>
      </c>
      <c r="C59" s="35"/>
      <c r="D59" s="35"/>
      <c r="E59" s="35"/>
      <c r="F59" s="35"/>
      <c r="G59" s="35"/>
      <c r="H59" s="60">
        <f>'BC e Índices'!K28</f>
        <v>0.03</v>
      </c>
      <c r="I59" s="119">
        <f t="shared" si="1"/>
        <v>74.56</v>
      </c>
      <c r="J59" s="119"/>
      <c r="K59" s="62" t="s">
        <v>314</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108</v>
      </c>
      <c r="B60" s="35" t="s">
        <v>166</v>
      </c>
      <c r="C60" s="35"/>
      <c r="D60" s="35"/>
      <c r="E60" s="35"/>
      <c r="F60" s="35"/>
      <c r="G60" s="35"/>
      <c r="H60" s="60">
        <f>'BC e Índices'!K29</f>
        <v>0.006</v>
      </c>
      <c r="I60" s="119">
        <f t="shared" si="1"/>
        <v>14.91</v>
      </c>
      <c r="J60" s="119"/>
      <c r="K60" s="62" t="s">
        <v>167</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5">
      <c r="A61" s="40" t="s">
        <v>168</v>
      </c>
      <c r="B61" s="40"/>
      <c r="C61" s="40"/>
      <c r="D61" s="40"/>
      <c r="E61" s="40"/>
      <c r="F61" s="40"/>
      <c r="G61" s="40"/>
      <c r="H61" s="63">
        <f>SUM(H53:H60)</f>
        <v>0.368</v>
      </c>
      <c r="I61" s="48">
        <f>SUM(I53:J60)</f>
        <v>914.6</v>
      </c>
      <c r="J61" s="48"/>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10" s="65" customFormat="1" ht="26.25" customHeight="1">
      <c r="A62" s="64" t="s">
        <v>169</v>
      </c>
      <c r="B62" s="64"/>
      <c r="C62" s="64"/>
      <c r="D62" s="64"/>
      <c r="E62" s="64"/>
      <c r="F62" s="64"/>
      <c r="G62" s="64"/>
      <c r="H62" s="64"/>
      <c r="I62" s="64"/>
      <c r="J62" s="64"/>
    </row>
    <row r="63" spans="1:64" ht="15">
      <c r="A63" s="15" t="s">
        <v>170</v>
      </c>
      <c r="B63" s="15"/>
      <c r="C63" s="15"/>
      <c r="D63" s="15"/>
      <c r="E63" s="15"/>
      <c r="F63" s="15"/>
      <c r="G63" s="15"/>
      <c r="H63" s="15"/>
      <c r="I63" s="15"/>
      <c r="J63" s="15"/>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64" ht="15">
      <c r="A64" s="66" t="s">
        <v>172</v>
      </c>
      <c r="B64" s="2" t="s">
        <v>173</v>
      </c>
      <c r="C64" s="2"/>
      <c r="D64" s="2"/>
      <c r="E64" s="2"/>
      <c r="F64" s="2"/>
      <c r="G64" s="2"/>
      <c r="H64" s="66" t="s">
        <v>92</v>
      </c>
      <c r="I64" s="66" t="s">
        <v>93</v>
      </c>
      <c r="J64" s="6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row>
    <row r="65" spans="1:13" ht="15">
      <c r="A65" s="67" t="s">
        <v>94</v>
      </c>
      <c r="B65" s="68" t="s">
        <v>174</v>
      </c>
      <c r="C65" s="68"/>
      <c r="D65" s="68"/>
      <c r="E65" s="68"/>
      <c r="F65" s="68"/>
      <c r="G65" s="68"/>
      <c r="H65" s="19">
        <f>'BC e Índices'!K32</f>
        <v>0.0833</v>
      </c>
      <c r="I65" s="39">
        <f>ROUND(I31*H65,2)</f>
        <v>207.03</v>
      </c>
      <c r="J65" s="39"/>
      <c r="K65" s="70" t="s">
        <v>175</v>
      </c>
      <c r="L65" s="70"/>
      <c r="M65" s="70"/>
    </row>
    <row r="66" spans="1:13" ht="15">
      <c r="A66" s="67" t="s">
        <v>96</v>
      </c>
      <c r="B66" s="68" t="s">
        <v>176</v>
      </c>
      <c r="C66" s="68"/>
      <c r="D66" s="68"/>
      <c r="E66" s="68"/>
      <c r="F66" s="68"/>
      <c r="G66" s="68"/>
      <c r="H66" s="19">
        <f>'BC e Índices'!K33</f>
        <v>0.0278</v>
      </c>
      <c r="I66" s="120">
        <f>ROUND(I31*H66,2)</f>
        <v>69.09</v>
      </c>
      <c r="J66" s="120"/>
      <c r="K66" s="72" t="s">
        <v>315</v>
      </c>
      <c r="L66" s="72"/>
      <c r="M66" s="72"/>
    </row>
    <row r="67" spans="1:12" ht="15">
      <c r="A67" s="67"/>
      <c r="B67" s="17" t="s">
        <v>178</v>
      </c>
      <c r="C67" s="17"/>
      <c r="D67" s="17"/>
      <c r="E67" s="17"/>
      <c r="F67" s="17"/>
      <c r="G67" s="17"/>
      <c r="H67" s="17"/>
      <c r="I67" s="74">
        <f>SUM(I65:J66)</f>
        <v>276.12</v>
      </c>
      <c r="J67" s="74"/>
      <c r="K67" s="75"/>
      <c r="L67" s="75"/>
    </row>
    <row r="68" spans="1:11" ht="15" customHeight="1">
      <c r="A68" s="76" t="s">
        <v>98</v>
      </c>
      <c r="B68" s="77" t="s">
        <v>179</v>
      </c>
      <c r="C68" s="77"/>
      <c r="D68" s="77"/>
      <c r="E68" s="77"/>
      <c r="F68" s="77"/>
      <c r="G68" s="77"/>
      <c r="H68" s="78">
        <f>ROUND(I68/I31,4)</f>
        <v>0.0409</v>
      </c>
      <c r="I68" s="79">
        <f>ROUND(H61*I67,2)</f>
        <v>101.61</v>
      </c>
      <c r="J68" s="79"/>
      <c r="K68" s="80"/>
    </row>
    <row r="69" spans="1:10" ht="15">
      <c r="A69" s="17" t="s">
        <v>180</v>
      </c>
      <c r="B69" s="17"/>
      <c r="C69" s="17"/>
      <c r="D69" s="17"/>
      <c r="E69" s="17"/>
      <c r="F69" s="17"/>
      <c r="G69" s="17"/>
      <c r="H69" s="17"/>
      <c r="I69" s="74">
        <f>I67+I68</f>
        <v>377.73</v>
      </c>
      <c r="J69" s="74"/>
    </row>
    <row r="70" spans="1:20" ht="15">
      <c r="A70" s="15" t="s">
        <v>181</v>
      </c>
      <c r="B70" s="15"/>
      <c r="C70" s="15"/>
      <c r="D70" s="15"/>
      <c r="E70" s="15"/>
      <c r="F70" s="15"/>
      <c r="G70" s="15"/>
      <c r="H70" s="15"/>
      <c r="I70" s="15"/>
      <c r="J70" s="15"/>
      <c r="K70" s="81" t="s">
        <v>182</v>
      </c>
      <c r="L70" s="81"/>
      <c r="M70" s="81"/>
      <c r="N70" s="81"/>
      <c r="O70" s="81"/>
      <c r="P70" s="81" t="s">
        <v>183</v>
      </c>
      <c r="Q70" s="81"/>
      <c r="R70" s="81"/>
      <c r="S70" s="81"/>
      <c r="T70" s="81"/>
    </row>
    <row r="71" spans="1:10" ht="15">
      <c r="A71" s="66" t="s">
        <v>184</v>
      </c>
      <c r="B71" s="2" t="s">
        <v>185</v>
      </c>
      <c r="C71" s="2"/>
      <c r="D71" s="2"/>
      <c r="E71" s="2"/>
      <c r="F71" s="2"/>
      <c r="G71" s="2"/>
      <c r="H71" s="66" t="s">
        <v>92</v>
      </c>
      <c r="I71" s="66" t="s">
        <v>93</v>
      </c>
      <c r="J71" s="66"/>
    </row>
    <row r="72" spans="1:20" ht="15">
      <c r="A72" s="67" t="s">
        <v>94</v>
      </c>
      <c r="B72" s="68" t="s">
        <v>185</v>
      </c>
      <c r="C72" s="68"/>
      <c r="D72" s="68"/>
      <c r="E72" s="68"/>
      <c r="F72" s="68"/>
      <c r="G72" s="68"/>
      <c r="H72" s="38">
        <f>'BC e Índices'!K36</f>
        <v>0.0003</v>
      </c>
      <c r="I72" s="39">
        <f>ROUND(I31*H72,2)</f>
        <v>0.75</v>
      </c>
      <c r="J72" s="39"/>
      <c r="K72" s="82" t="s">
        <v>186</v>
      </c>
      <c r="L72" s="82"/>
      <c r="M72" s="82"/>
      <c r="N72" s="82"/>
      <c r="O72" s="82"/>
      <c r="P72" s="82" t="s">
        <v>187</v>
      </c>
      <c r="Q72" s="82"/>
      <c r="R72" s="82"/>
      <c r="S72" s="82"/>
      <c r="T72" s="82"/>
    </row>
    <row r="73" spans="1:10" ht="15">
      <c r="A73" s="67" t="s">
        <v>96</v>
      </c>
      <c r="B73" s="83" t="s">
        <v>188</v>
      </c>
      <c r="C73" s="83"/>
      <c r="D73" s="83"/>
      <c r="E73" s="83"/>
      <c r="F73" s="83"/>
      <c r="G73" s="83"/>
      <c r="H73" s="84">
        <f>ROUND(H61*H72,4)</f>
        <v>0.0001</v>
      </c>
      <c r="I73" s="39">
        <f>ROUND(I31*H73,2)</f>
        <v>0.25</v>
      </c>
      <c r="J73" s="39"/>
    </row>
    <row r="74" spans="1:10" ht="15">
      <c r="A74" s="17" t="s">
        <v>190</v>
      </c>
      <c r="B74" s="17"/>
      <c r="C74" s="17"/>
      <c r="D74" s="17"/>
      <c r="E74" s="17"/>
      <c r="F74" s="17"/>
      <c r="G74" s="17"/>
      <c r="H74" s="17"/>
      <c r="I74" s="74">
        <f>SUM(I72:J73)</f>
        <v>1</v>
      </c>
      <c r="J74" s="74"/>
    </row>
    <row r="75" spans="1:13" ht="15">
      <c r="A75" s="15" t="s">
        <v>191</v>
      </c>
      <c r="B75" s="15"/>
      <c r="C75" s="15"/>
      <c r="D75" s="15"/>
      <c r="E75" s="15"/>
      <c r="F75" s="15"/>
      <c r="G75" s="15"/>
      <c r="H75" s="15"/>
      <c r="I75" s="15"/>
      <c r="J75" s="15"/>
      <c r="M75" s="85"/>
    </row>
    <row r="76" spans="1:10" ht="15">
      <c r="A76" s="66" t="s">
        <v>192</v>
      </c>
      <c r="B76" s="2" t="s">
        <v>193</v>
      </c>
      <c r="C76" s="2"/>
      <c r="D76" s="2"/>
      <c r="E76" s="2"/>
      <c r="F76" s="2"/>
      <c r="G76" s="2"/>
      <c r="H76" s="66" t="s">
        <v>92</v>
      </c>
      <c r="I76" s="66" t="s">
        <v>93</v>
      </c>
      <c r="J76" s="66"/>
    </row>
    <row r="77" spans="1:20" ht="15">
      <c r="A77" s="67" t="s">
        <v>94</v>
      </c>
      <c r="B77" s="68" t="s">
        <v>194</v>
      </c>
      <c r="C77" s="68"/>
      <c r="D77" s="68"/>
      <c r="E77" s="68"/>
      <c r="F77" s="68"/>
      <c r="G77" s="68"/>
      <c r="H77" s="60">
        <f>'BC e Índices'!K39</f>
        <v>0.0046</v>
      </c>
      <c r="I77" s="86">
        <f aca="true" t="shared" si="2" ref="I77:I82">ROUND($I$31*H77,2)</f>
        <v>11.43</v>
      </c>
      <c r="J77" s="86"/>
      <c r="K77" s="82" t="s">
        <v>195</v>
      </c>
      <c r="L77" s="82"/>
      <c r="M77" s="82"/>
      <c r="N77" s="82"/>
      <c r="O77" s="82"/>
      <c r="P77" s="82" t="s">
        <v>196</v>
      </c>
      <c r="Q77" s="82"/>
      <c r="R77" s="82"/>
      <c r="S77" s="82"/>
      <c r="T77" s="82"/>
    </row>
    <row r="78" spans="1:20" ht="15">
      <c r="A78" s="67" t="s">
        <v>96</v>
      </c>
      <c r="B78" s="68" t="s">
        <v>197</v>
      </c>
      <c r="C78" s="68"/>
      <c r="D78" s="68"/>
      <c r="E78" s="68"/>
      <c r="F78" s="68"/>
      <c r="G78" s="68"/>
      <c r="H78" s="60">
        <f>'BC e Índices'!K40</f>
        <v>0.0004</v>
      </c>
      <c r="I78" s="39">
        <f t="shared" si="2"/>
        <v>0.99</v>
      </c>
      <c r="J78" s="39"/>
      <c r="K78" s="30"/>
      <c r="L78" s="30"/>
      <c r="M78" s="30"/>
      <c r="N78" s="30"/>
      <c r="O78" s="30"/>
      <c r="P78" s="82" t="s">
        <v>198</v>
      </c>
      <c r="Q78" s="82"/>
      <c r="R78" s="82"/>
      <c r="S78" s="82"/>
      <c r="T78" s="82"/>
    </row>
    <row r="79" spans="1:20" ht="15">
      <c r="A79" s="67" t="s">
        <v>98</v>
      </c>
      <c r="B79" s="68" t="s">
        <v>199</v>
      </c>
      <c r="C79" s="68"/>
      <c r="D79" s="68"/>
      <c r="E79" s="68"/>
      <c r="F79" s="68"/>
      <c r="G79" s="68"/>
      <c r="H79" s="60">
        <f>'BC e Índices'!K41</f>
        <v>0.0215</v>
      </c>
      <c r="I79" s="86">
        <f t="shared" si="2"/>
        <v>53.43</v>
      </c>
      <c r="J79" s="86"/>
      <c r="K79" s="30"/>
      <c r="L79" s="30"/>
      <c r="M79" s="30"/>
      <c r="N79" s="30"/>
      <c r="O79" s="30"/>
      <c r="P79" s="82" t="s">
        <v>201</v>
      </c>
      <c r="Q79" s="82"/>
      <c r="R79" s="82"/>
      <c r="S79" s="82"/>
      <c r="T79" s="82"/>
    </row>
    <row r="80" spans="1:20" ht="17.25">
      <c r="A80" s="67" t="s">
        <v>100</v>
      </c>
      <c r="B80" s="68" t="s">
        <v>202</v>
      </c>
      <c r="C80" s="68"/>
      <c r="D80" s="68"/>
      <c r="E80" s="68"/>
      <c r="F80" s="68"/>
      <c r="G80" s="68"/>
      <c r="H80" s="60">
        <f>'BC e Índices'!K42</f>
        <v>0.0194</v>
      </c>
      <c r="I80" s="39">
        <f t="shared" si="2"/>
        <v>48.22</v>
      </c>
      <c r="J80" s="39"/>
      <c r="K80" s="88" t="s">
        <v>203</v>
      </c>
      <c r="L80" s="88"/>
      <c r="M80" s="88"/>
      <c r="N80" s="88"/>
      <c r="O80" s="88"/>
      <c r="P80" s="88" t="s">
        <v>316</v>
      </c>
      <c r="Q80" s="88"/>
      <c r="R80" s="88"/>
      <c r="S80" s="88"/>
      <c r="T80" s="88"/>
    </row>
    <row r="81" spans="1:20" ht="15">
      <c r="A81" s="67" t="s">
        <v>102</v>
      </c>
      <c r="B81" s="68" t="s">
        <v>205</v>
      </c>
      <c r="C81" s="68"/>
      <c r="D81" s="68"/>
      <c r="E81" s="68"/>
      <c r="F81" s="68"/>
      <c r="G81" s="68"/>
      <c r="H81" s="84">
        <f>ROUND(H61*H80,4)</f>
        <v>0.0071</v>
      </c>
      <c r="I81" s="39">
        <f t="shared" si="2"/>
        <v>17.65</v>
      </c>
      <c r="J81" s="39"/>
      <c r="K81" s="75"/>
      <c r="L81" s="75"/>
      <c r="M81" s="75"/>
      <c r="N81" s="75"/>
      <c r="O81" s="75"/>
      <c r="P81" s="75"/>
      <c r="Q81" s="75"/>
      <c r="R81" s="75"/>
      <c r="S81" s="75"/>
      <c r="T81" s="75"/>
    </row>
    <row r="82" spans="1:20" ht="15">
      <c r="A82" s="67" t="s">
        <v>104</v>
      </c>
      <c r="B82" s="68" t="s">
        <v>206</v>
      </c>
      <c r="C82" s="68"/>
      <c r="D82" s="68"/>
      <c r="E82" s="68"/>
      <c r="F82" s="68"/>
      <c r="G82" s="68"/>
      <c r="H82" s="60">
        <f>'BC e Índices'!K43</f>
        <v>0.0215</v>
      </c>
      <c r="I82" s="39">
        <f t="shared" si="2"/>
        <v>53.43</v>
      </c>
      <c r="J82" s="39"/>
      <c r="K82" s="30"/>
      <c r="L82" s="30"/>
      <c r="M82" s="30"/>
      <c r="N82" s="30"/>
      <c r="O82" s="30"/>
      <c r="P82" s="82" t="s">
        <v>201</v>
      </c>
      <c r="Q82" s="82"/>
      <c r="R82" s="82"/>
      <c r="S82" s="82"/>
      <c r="T82" s="82"/>
    </row>
    <row r="83" spans="1:10" ht="15">
      <c r="A83" s="17" t="s">
        <v>207</v>
      </c>
      <c r="B83" s="17"/>
      <c r="C83" s="17"/>
      <c r="D83" s="17"/>
      <c r="E83" s="17"/>
      <c r="F83" s="17"/>
      <c r="G83" s="17"/>
      <c r="H83" s="17"/>
      <c r="I83" s="74">
        <f>SUM(I77:J82)</f>
        <v>185.15</v>
      </c>
      <c r="J83" s="74"/>
    </row>
    <row r="84" spans="1:10" ht="15" customHeight="1">
      <c r="A84" s="64" t="s">
        <v>208</v>
      </c>
      <c r="B84" s="64"/>
      <c r="C84" s="64"/>
      <c r="D84" s="64"/>
      <c r="E84" s="64"/>
      <c r="F84" s="64"/>
      <c r="G84" s="64"/>
      <c r="H84" s="64"/>
      <c r="I84" s="64"/>
      <c r="J84" s="64"/>
    </row>
    <row r="85" spans="1:10" ht="15">
      <c r="A85" s="15" t="s">
        <v>209</v>
      </c>
      <c r="B85" s="15"/>
      <c r="C85" s="15"/>
      <c r="D85" s="15"/>
      <c r="E85" s="15"/>
      <c r="F85" s="15"/>
      <c r="G85" s="15"/>
      <c r="H85" s="15"/>
      <c r="I85" s="15"/>
      <c r="J85" s="15"/>
    </row>
    <row r="86" spans="1:10" ht="15">
      <c r="A86" s="66" t="s">
        <v>210</v>
      </c>
      <c r="B86" s="2" t="s">
        <v>211</v>
      </c>
      <c r="C86" s="2"/>
      <c r="D86" s="2"/>
      <c r="E86" s="2"/>
      <c r="F86" s="2"/>
      <c r="G86" s="2"/>
      <c r="H86" s="2"/>
      <c r="I86" s="66" t="s">
        <v>93</v>
      </c>
      <c r="J86" s="66"/>
    </row>
    <row r="87" spans="1:10" ht="15">
      <c r="A87" s="67" t="s">
        <v>94</v>
      </c>
      <c r="B87" s="68" t="s">
        <v>212</v>
      </c>
      <c r="C87" s="68"/>
      <c r="D87" s="68"/>
      <c r="E87" s="68"/>
      <c r="F87" s="68"/>
      <c r="G87" s="68"/>
      <c r="H87" s="38">
        <f>'BC e Índices'!K46</f>
        <v>0.0833</v>
      </c>
      <c r="I87" s="39">
        <f aca="true" t="shared" si="3" ref="I87:I91">ROUND($I$31*H87,2)</f>
        <v>207.03</v>
      </c>
      <c r="J87" s="39"/>
    </row>
    <row r="88" spans="1:20" ht="15">
      <c r="A88" s="67" t="s">
        <v>96</v>
      </c>
      <c r="B88" s="68" t="s">
        <v>214</v>
      </c>
      <c r="C88" s="68"/>
      <c r="D88" s="68"/>
      <c r="E88" s="68"/>
      <c r="F88" s="68"/>
      <c r="G88" s="68"/>
      <c r="H88" s="38">
        <f>'BC e Índices'!K47</f>
        <v>0.0166</v>
      </c>
      <c r="I88" s="39">
        <f t="shared" si="3"/>
        <v>41.26</v>
      </c>
      <c r="J88" s="39"/>
      <c r="K88" s="82" t="s">
        <v>215</v>
      </c>
      <c r="L88" s="82"/>
      <c r="M88" s="82"/>
      <c r="N88" s="82"/>
      <c r="O88" s="82"/>
      <c r="P88" s="82" t="s">
        <v>216</v>
      </c>
      <c r="Q88" s="82"/>
      <c r="R88" s="82"/>
      <c r="S88" s="82"/>
      <c r="T88" s="82"/>
    </row>
    <row r="89" spans="1:20" ht="15">
      <c r="A89" s="67" t="s">
        <v>98</v>
      </c>
      <c r="B89" s="68" t="s">
        <v>217</v>
      </c>
      <c r="C89" s="68"/>
      <c r="D89" s="68"/>
      <c r="E89" s="68"/>
      <c r="F89" s="68"/>
      <c r="G89" s="68"/>
      <c r="H89" s="38">
        <f>'BC e Índices'!K48</f>
        <v>0.0008</v>
      </c>
      <c r="I89" s="39">
        <f t="shared" si="3"/>
        <v>1.99</v>
      </c>
      <c r="J89" s="39"/>
      <c r="K89" s="82" t="s">
        <v>317</v>
      </c>
      <c r="L89" s="82"/>
      <c r="M89" s="82"/>
      <c r="N89" s="82"/>
      <c r="O89" s="82"/>
      <c r="P89" s="82" t="s">
        <v>216</v>
      </c>
      <c r="Q89" s="82"/>
      <c r="R89" s="82"/>
      <c r="S89" s="82"/>
      <c r="T89" s="82"/>
    </row>
    <row r="90" spans="1:20" ht="15">
      <c r="A90" s="67" t="s">
        <v>100</v>
      </c>
      <c r="B90" s="68" t="s">
        <v>219</v>
      </c>
      <c r="C90" s="68"/>
      <c r="D90" s="68"/>
      <c r="E90" s="68"/>
      <c r="F90" s="68"/>
      <c r="G90" s="68"/>
      <c r="H90" s="38">
        <f>'BC e Índices'!K49</f>
        <v>0.0073</v>
      </c>
      <c r="I90" s="39">
        <f t="shared" si="3"/>
        <v>18.14</v>
      </c>
      <c r="J90" s="39"/>
      <c r="K90" s="82" t="s">
        <v>220</v>
      </c>
      <c r="L90" s="82"/>
      <c r="M90" s="82"/>
      <c r="N90" s="82"/>
      <c r="O90" s="82"/>
      <c r="P90" s="82" t="s">
        <v>216</v>
      </c>
      <c r="Q90" s="82"/>
      <c r="R90" s="82"/>
      <c r="S90" s="82"/>
      <c r="T90" s="82"/>
    </row>
    <row r="91" spans="1:20" ht="15">
      <c r="A91" s="67" t="s">
        <v>102</v>
      </c>
      <c r="B91" s="68" t="s">
        <v>221</v>
      </c>
      <c r="C91" s="68"/>
      <c r="D91" s="68"/>
      <c r="E91" s="68"/>
      <c r="F91" s="68"/>
      <c r="G91" s="68"/>
      <c r="H91" s="38">
        <f>'BC e Índices'!K50</f>
        <v>0.0027</v>
      </c>
      <c r="I91" s="39">
        <f t="shared" si="3"/>
        <v>6.71</v>
      </c>
      <c r="J91" s="39"/>
      <c r="K91" s="82" t="s">
        <v>222</v>
      </c>
      <c r="L91" s="82"/>
      <c r="M91" s="82"/>
      <c r="N91" s="82"/>
      <c r="O91" s="82"/>
      <c r="P91" s="82" t="s">
        <v>216</v>
      </c>
      <c r="Q91" s="82"/>
      <c r="R91" s="82"/>
      <c r="S91" s="82"/>
      <c r="T91" s="82"/>
    </row>
    <row r="92" spans="1:10" ht="15">
      <c r="A92" s="67"/>
      <c r="B92" s="89" t="s">
        <v>223</v>
      </c>
      <c r="C92" s="89"/>
      <c r="D92" s="89"/>
      <c r="E92" s="89"/>
      <c r="F92" s="89"/>
      <c r="G92" s="89"/>
      <c r="H92" s="90">
        <f>SUM(H87:H91)</f>
        <v>0.11069999999999999</v>
      </c>
      <c r="I92" s="74">
        <f>SUM(I87:J91)</f>
        <v>275.13</v>
      </c>
      <c r="J92" s="74"/>
    </row>
    <row r="93" spans="1:10" ht="15" customHeight="1">
      <c r="A93" s="76" t="s">
        <v>106</v>
      </c>
      <c r="B93" s="91" t="s">
        <v>224</v>
      </c>
      <c r="C93" s="91"/>
      <c r="D93" s="91"/>
      <c r="E93" s="91"/>
      <c r="F93" s="91"/>
      <c r="G93" s="91"/>
      <c r="H93" s="84">
        <f>ROUND(H61*H92,4)</f>
        <v>0.0407</v>
      </c>
      <c r="I93" s="39">
        <f>ROUND(I92*H61,2)</f>
        <v>101.25</v>
      </c>
      <c r="J93" s="39"/>
    </row>
    <row r="94" spans="1:10" ht="15">
      <c r="A94" s="17" t="s">
        <v>225</v>
      </c>
      <c r="B94" s="17"/>
      <c r="C94" s="17"/>
      <c r="D94" s="17"/>
      <c r="E94" s="17"/>
      <c r="F94" s="17"/>
      <c r="G94" s="17"/>
      <c r="H94" s="17"/>
      <c r="I94" s="74">
        <f>SUM(I92:J93)</f>
        <v>376.38</v>
      </c>
      <c r="J94" s="74"/>
    </row>
    <row r="99" spans="1:64" ht="15">
      <c r="A99" s="15" t="s">
        <v>226</v>
      </c>
      <c r="B99" s="15"/>
      <c r="C99" s="15"/>
      <c r="D99" s="15"/>
      <c r="E99" s="15"/>
      <c r="F99" s="15"/>
      <c r="G99" s="15"/>
      <c r="H99" s="15"/>
      <c r="I99" s="15"/>
      <c r="J99" s="15"/>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33">
        <v>4</v>
      </c>
      <c r="B100" s="34" t="s">
        <v>227</v>
      </c>
      <c r="C100" s="34"/>
      <c r="D100" s="34"/>
      <c r="E100" s="34"/>
      <c r="F100" s="34"/>
      <c r="G100" s="34"/>
      <c r="H100" s="34"/>
      <c r="I100" s="33" t="s">
        <v>93</v>
      </c>
      <c r="J100" s="33"/>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150</v>
      </c>
      <c r="B101" s="35" t="s">
        <v>228</v>
      </c>
      <c r="C101" s="35"/>
      <c r="D101" s="35"/>
      <c r="E101" s="35"/>
      <c r="F101" s="35"/>
      <c r="G101" s="35"/>
      <c r="H101" s="35"/>
      <c r="I101" s="36">
        <f>I61</f>
        <v>914.6</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172</v>
      </c>
      <c r="B102" s="35" t="s">
        <v>151</v>
      </c>
      <c r="C102" s="35"/>
      <c r="D102" s="35"/>
      <c r="E102" s="35"/>
      <c r="F102" s="35"/>
      <c r="G102" s="35"/>
      <c r="H102" s="35"/>
      <c r="I102" s="36">
        <f>I69</f>
        <v>377.73</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184</v>
      </c>
      <c r="B103" s="35" t="s">
        <v>185</v>
      </c>
      <c r="C103" s="35"/>
      <c r="D103" s="35"/>
      <c r="E103" s="35"/>
      <c r="F103" s="35"/>
      <c r="G103" s="35"/>
      <c r="H103" s="35"/>
      <c r="I103" s="36">
        <f>I74</f>
        <v>1</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192</v>
      </c>
      <c r="B104" s="35" t="s">
        <v>229</v>
      </c>
      <c r="C104" s="35"/>
      <c r="D104" s="35"/>
      <c r="E104" s="35"/>
      <c r="F104" s="35"/>
      <c r="G104" s="35"/>
      <c r="H104" s="35"/>
      <c r="I104" s="36">
        <f>I83</f>
        <v>185.15</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210</v>
      </c>
      <c r="B105" s="35" t="s">
        <v>211</v>
      </c>
      <c r="C105" s="35"/>
      <c r="D105" s="35"/>
      <c r="E105" s="35"/>
      <c r="F105" s="35"/>
      <c r="G105" s="35"/>
      <c r="H105" s="35"/>
      <c r="I105" s="36">
        <f>I94</f>
        <v>376.38</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23" t="s">
        <v>230</v>
      </c>
      <c r="B106" s="35" t="s">
        <v>109</v>
      </c>
      <c r="C106" s="35"/>
      <c r="D106" s="35"/>
      <c r="E106" s="35"/>
      <c r="F106" s="35"/>
      <c r="G106" s="35"/>
      <c r="H106" s="35"/>
      <c r="I106" s="36">
        <v>0</v>
      </c>
      <c r="J106" s="3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40" t="s">
        <v>231</v>
      </c>
      <c r="B107" s="40"/>
      <c r="C107" s="40"/>
      <c r="D107" s="40"/>
      <c r="E107" s="40"/>
      <c r="F107" s="40"/>
      <c r="G107" s="40"/>
      <c r="H107" s="40"/>
      <c r="I107" s="41">
        <f>SUM(I101:J106)</f>
        <v>1854.8600000000001</v>
      </c>
      <c r="J107" s="41"/>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15" t="s">
        <v>232</v>
      </c>
      <c r="B108" s="15"/>
      <c r="C108" s="15"/>
      <c r="D108" s="15"/>
      <c r="E108" s="15"/>
      <c r="F108" s="15"/>
      <c r="G108" s="15"/>
      <c r="H108" s="15"/>
      <c r="I108" s="15"/>
      <c r="J108" s="15"/>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40" t="s">
        <v>233</v>
      </c>
      <c r="B109" s="40"/>
      <c r="C109" s="40"/>
      <c r="D109" s="40"/>
      <c r="E109" s="40"/>
      <c r="F109" s="40"/>
      <c r="G109" s="40"/>
      <c r="H109" s="40"/>
      <c r="I109" s="41">
        <f>I31+I40+I47+I107</f>
        <v>4791.477</v>
      </c>
      <c r="J109" s="41"/>
      <c r="M109" s="37"/>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15" t="s">
        <v>234</v>
      </c>
      <c r="B110" s="15"/>
      <c r="C110" s="15"/>
      <c r="D110" s="15"/>
      <c r="E110" s="15"/>
      <c r="F110" s="15"/>
      <c r="G110" s="15"/>
      <c r="H110" s="15"/>
      <c r="I110" s="15"/>
      <c r="J110" s="15"/>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33">
        <v>5</v>
      </c>
      <c r="B111" s="34" t="s">
        <v>235</v>
      </c>
      <c r="C111" s="34"/>
      <c r="D111" s="34"/>
      <c r="E111" s="34"/>
      <c r="F111" s="34"/>
      <c r="G111" s="34"/>
      <c r="H111" s="33" t="s">
        <v>92</v>
      </c>
      <c r="I111" s="33" t="s">
        <v>93</v>
      </c>
      <c r="J111" s="33"/>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94</v>
      </c>
      <c r="B112" s="35" t="s">
        <v>236</v>
      </c>
      <c r="C112" s="35"/>
      <c r="D112" s="35"/>
      <c r="E112" s="35"/>
      <c r="F112" s="35"/>
      <c r="G112" s="35"/>
      <c r="H112" s="38">
        <f>'BC e Índices'!K53</f>
        <v>0.1</v>
      </c>
      <c r="I112" s="36">
        <f>ROUND(I109*H112,2)</f>
        <v>479.15</v>
      </c>
      <c r="J112" s="3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96</v>
      </c>
      <c r="B113" s="35" t="s">
        <v>238</v>
      </c>
      <c r="C113" s="35"/>
      <c r="D113" s="35"/>
      <c r="E113" s="35"/>
      <c r="F113" s="35"/>
      <c r="G113" s="35"/>
      <c r="H113" s="38">
        <f>'BC e Índices'!K54</f>
        <v>0.1</v>
      </c>
      <c r="I113" s="36">
        <f>ROUND((I109+I112)*H113,2)</f>
        <v>527.06</v>
      </c>
      <c r="J113" s="3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98</v>
      </c>
      <c r="B114" s="35" t="s">
        <v>239</v>
      </c>
      <c r="C114" s="35"/>
      <c r="D114" s="35"/>
      <c r="E114" s="35"/>
      <c r="F114" s="35"/>
      <c r="G114" s="35"/>
      <c r="H114" s="35"/>
      <c r="I114" s="35"/>
      <c r="J114" s="35"/>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23" t="s">
        <v>240</v>
      </c>
      <c r="B115" s="34" t="s">
        <v>241</v>
      </c>
      <c r="C115" s="34"/>
      <c r="D115" s="34"/>
      <c r="E115" s="34"/>
      <c r="F115" s="34"/>
      <c r="G115" s="34"/>
      <c r="H115" s="34"/>
      <c r="I115" s="34"/>
      <c r="J115" s="34"/>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242</v>
      </c>
      <c r="C116" s="35"/>
      <c r="D116" s="35"/>
      <c r="E116" s="35"/>
      <c r="F116" s="35"/>
      <c r="G116" s="35"/>
      <c r="H116" s="38">
        <f>'BC e Índices'!K56</f>
        <v>0.0065</v>
      </c>
      <c r="I116" s="36">
        <f>I121*H116</f>
        <v>41.253355</v>
      </c>
      <c r="J116" s="36"/>
      <c r="K116" s="93"/>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46"/>
      <c r="B117" s="35" t="s">
        <v>244</v>
      </c>
      <c r="C117" s="35"/>
      <c r="D117" s="35"/>
      <c r="E117" s="35"/>
      <c r="F117" s="35"/>
      <c r="G117" s="35"/>
      <c r="H117" s="38">
        <f>'BC e Índices'!K57</f>
        <v>0.03</v>
      </c>
      <c r="I117" s="36">
        <f>I121*H117</f>
        <v>190.4001</v>
      </c>
      <c r="J117" s="36"/>
      <c r="K117" s="93"/>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t="s">
        <v>246</v>
      </c>
      <c r="B118" s="34" t="s">
        <v>247</v>
      </c>
      <c r="C118" s="34"/>
      <c r="D118" s="34"/>
      <c r="E118" s="34"/>
      <c r="F118" s="34"/>
      <c r="G118" s="34"/>
      <c r="H118" s="34"/>
      <c r="I118" s="34"/>
      <c r="J118" s="34"/>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c r="B119" s="35" t="s">
        <v>248</v>
      </c>
      <c r="C119" s="35"/>
      <c r="D119" s="35"/>
      <c r="E119" s="35"/>
      <c r="F119" s="35"/>
      <c r="G119" s="35"/>
      <c r="H119" s="38">
        <f>'BC e Índices'!K59</f>
        <v>0.05</v>
      </c>
      <c r="I119" s="36">
        <f>I121*H119</f>
        <v>317.3335</v>
      </c>
      <c r="J119" s="36"/>
      <c r="K119" s="93"/>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t="s">
        <v>250</v>
      </c>
      <c r="B120" s="34" t="s">
        <v>251</v>
      </c>
      <c r="C120" s="34"/>
      <c r="D120" s="34"/>
      <c r="E120" s="34"/>
      <c r="F120" s="34"/>
      <c r="G120" s="34"/>
      <c r="H120" s="34"/>
      <c r="I120" s="34"/>
      <c r="J120" s="34"/>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23"/>
      <c r="B121" s="40" t="s">
        <v>252</v>
      </c>
      <c r="C121" s="40"/>
      <c r="D121" s="40"/>
      <c r="E121" s="40"/>
      <c r="F121" s="40"/>
      <c r="G121" s="40"/>
      <c r="H121" s="94">
        <f>1-(SUM(H119,H117,H116))</f>
        <v>0.9135</v>
      </c>
      <c r="I121" s="36">
        <f>ROUND((I109+I112+I113)/H121,2)</f>
        <v>6346.67</v>
      </c>
      <c r="J121" s="3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40" t="s">
        <v>253</v>
      </c>
      <c r="B122" s="40"/>
      <c r="C122" s="40"/>
      <c r="D122" s="40"/>
      <c r="E122" s="40"/>
      <c r="F122" s="40"/>
      <c r="G122" s="40"/>
      <c r="H122" s="40"/>
      <c r="I122" s="41">
        <f>I119+I117+I116+I113+I112</f>
        <v>1555.196955</v>
      </c>
      <c r="J122" s="41"/>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254</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255</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15">
      <c r="A125" s="95" t="s">
        <v>256</v>
      </c>
      <c r="B125" s="95"/>
      <c r="C125" s="95"/>
      <c r="D125" s="95"/>
      <c r="E125" s="95"/>
      <c r="F125" s="95"/>
      <c r="G125" s="95"/>
      <c r="H125" s="95"/>
      <c r="I125" s="95"/>
      <c r="J125" s="95"/>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I31</f>
        <v>2485.3269999999998</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I40</f>
        <v>291.28999999999996</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I47</f>
        <v>160</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I107</f>
        <v>1854.8600000000001</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4791.477</v>
      </c>
      <c r="J133" s="98"/>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I122</f>
        <v>1555.196955</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318</v>
      </c>
      <c r="C135" s="40"/>
      <c r="D135" s="40"/>
      <c r="E135" s="40"/>
      <c r="F135" s="40"/>
      <c r="G135" s="40"/>
      <c r="H135" s="40"/>
      <c r="I135" s="99">
        <f>I134+I133</f>
        <v>6346.673955</v>
      </c>
      <c r="J135" s="99"/>
      <c r="K135" s="37"/>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319</v>
      </c>
      <c r="C136" s="40"/>
      <c r="D136" s="40"/>
      <c r="E136" s="40"/>
      <c r="F136" s="40"/>
      <c r="G136" s="40"/>
      <c r="H136" s="40"/>
      <c r="I136" s="102">
        <f>H13</f>
        <v>2</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12693.34791</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152320.17492000002</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295">
    <mergeCell ref="A1:J1"/>
    <mergeCell ref="K1:T1"/>
    <mergeCell ref="A2:J2"/>
    <mergeCell ref="A3:B3"/>
    <mergeCell ref="C3:J3"/>
    <mergeCell ref="A4:B4"/>
    <mergeCell ref="C4:J4"/>
    <mergeCell ref="A5:B5"/>
    <mergeCell ref="C5:J5"/>
    <mergeCell ref="A6:J6"/>
    <mergeCell ref="B7:H7"/>
    <mergeCell ref="I7:J7"/>
    <mergeCell ref="B8:H8"/>
    <mergeCell ref="I8:J8"/>
    <mergeCell ref="B9:H9"/>
    <mergeCell ref="I9:J9"/>
    <mergeCell ref="B10:H10"/>
    <mergeCell ref="I10:J10"/>
    <mergeCell ref="A11:J11"/>
    <mergeCell ref="A12:C12"/>
    <mergeCell ref="D12:G12"/>
    <mergeCell ref="H12:J12"/>
    <mergeCell ref="A13:C13"/>
    <mergeCell ref="D13:G13"/>
    <mergeCell ref="H13:J13"/>
    <mergeCell ref="A14:J14"/>
    <mergeCell ref="A15:J15"/>
    <mergeCell ref="A16:J16"/>
    <mergeCell ref="B17:H17"/>
    <mergeCell ref="I17:J17"/>
    <mergeCell ref="B18:H18"/>
    <mergeCell ref="I18:J18"/>
    <mergeCell ref="B19:H19"/>
    <mergeCell ref="I19:J19"/>
    <mergeCell ref="B20:H20"/>
    <mergeCell ref="I20:J20"/>
    <mergeCell ref="A21:J21"/>
    <mergeCell ref="B22:G22"/>
    <mergeCell ref="I22:J22"/>
    <mergeCell ref="B23:H23"/>
    <mergeCell ref="I23:J23"/>
    <mergeCell ref="B24:G24"/>
    <mergeCell ref="I24:J24"/>
    <mergeCell ref="B25:G25"/>
    <mergeCell ref="I25:J25"/>
    <mergeCell ref="B26:G26"/>
    <mergeCell ref="I26:J26"/>
    <mergeCell ref="B27:G27"/>
    <mergeCell ref="I27:J27"/>
    <mergeCell ref="B28:G28"/>
    <mergeCell ref="I28:J28"/>
    <mergeCell ref="B29:G29"/>
    <mergeCell ref="I29:J29"/>
    <mergeCell ref="B30:G30"/>
    <mergeCell ref="I30:J30"/>
    <mergeCell ref="A31:H31"/>
    <mergeCell ref="I31:J31"/>
    <mergeCell ref="A32:J32"/>
    <mergeCell ref="K32:T32"/>
    <mergeCell ref="B33:H33"/>
    <mergeCell ref="I33:J33"/>
    <mergeCell ref="K33:L33"/>
    <mergeCell ref="M33:N33"/>
    <mergeCell ref="O33:P33"/>
    <mergeCell ref="Q33:R33"/>
    <mergeCell ref="S33:T33"/>
    <mergeCell ref="B34:H34"/>
    <mergeCell ref="I34:J34"/>
    <mergeCell ref="K34:L34"/>
    <mergeCell ref="M34:N34"/>
    <mergeCell ref="O34:P34"/>
    <mergeCell ref="Q34:R34"/>
    <mergeCell ref="S34:T34"/>
    <mergeCell ref="B35:H35"/>
    <mergeCell ref="I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B39:H39"/>
    <mergeCell ref="I39:J39"/>
    <mergeCell ref="A40:H40"/>
    <mergeCell ref="I40:J40"/>
    <mergeCell ref="A41:J41"/>
    <mergeCell ref="B42:H42"/>
    <mergeCell ref="I42:J42"/>
    <mergeCell ref="B43:H43"/>
    <mergeCell ref="I43:J43"/>
    <mergeCell ref="B44:H44"/>
    <mergeCell ref="I44:J44"/>
    <mergeCell ref="B45:H45"/>
    <mergeCell ref="I45:J45"/>
    <mergeCell ref="B46:H46"/>
    <mergeCell ref="I46:J46"/>
    <mergeCell ref="A47:H47"/>
    <mergeCell ref="I47:J47"/>
    <mergeCell ref="A50:J50"/>
    <mergeCell ref="A51:J51"/>
    <mergeCell ref="K51:T51"/>
    <mergeCell ref="B52:G52"/>
    <mergeCell ref="I52:J52"/>
    <mergeCell ref="B53:G53"/>
    <mergeCell ref="I53:J53"/>
    <mergeCell ref="K53:T53"/>
    <mergeCell ref="B54:G54"/>
    <mergeCell ref="I54:J54"/>
    <mergeCell ref="K54:T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A61:G61"/>
    <mergeCell ref="I61:J61"/>
    <mergeCell ref="A62:J62"/>
    <mergeCell ref="A63:J63"/>
    <mergeCell ref="B64:G64"/>
    <mergeCell ref="I64:J64"/>
    <mergeCell ref="B65:G65"/>
    <mergeCell ref="I65:J65"/>
    <mergeCell ref="K65:M65"/>
    <mergeCell ref="B66:G66"/>
    <mergeCell ref="I66:J66"/>
    <mergeCell ref="K66:M66"/>
    <mergeCell ref="B67:H67"/>
    <mergeCell ref="I67:J67"/>
    <mergeCell ref="K67:L67"/>
    <mergeCell ref="B68:G68"/>
    <mergeCell ref="I68:J68"/>
    <mergeCell ref="A69:H69"/>
    <mergeCell ref="I69:J69"/>
    <mergeCell ref="A70:J70"/>
    <mergeCell ref="K70:O70"/>
    <mergeCell ref="P70:T70"/>
    <mergeCell ref="B71:G71"/>
    <mergeCell ref="I71:J71"/>
    <mergeCell ref="B72:G72"/>
    <mergeCell ref="I72:J72"/>
    <mergeCell ref="K72:O72"/>
    <mergeCell ref="P72:T72"/>
    <mergeCell ref="B73:G73"/>
    <mergeCell ref="I73:J73"/>
    <mergeCell ref="A74:H74"/>
    <mergeCell ref="I74:J74"/>
    <mergeCell ref="A75:J75"/>
    <mergeCell ref="B76:G76"/>
    <mergeCell ref="I76:J76"/>
    <mergeCell ref="B77:G77"/>
    <mergeCell ref="I77:J77"/>
    <mergeCell ref="K77:O77"/>
    <mergeCell ref="P77:T77"/>
    <mergeCell ref="B78:G78"/>
    <mergeCell ref="I78:J78"/>
    <mergeCell ref="K78:O78"/>
    <mergeCell ref="P78:T78"/>
    <mergeCell ref="B79:G79"/>
    <mergeCell ref="I79:J79"/>
    <mergeCell ref="K79:O79"/>
    <mergeCell ref="P79:T79"/>
    <mergeCell ref="B80:G80"/>
    <mergeCell ref="I80:J80"/>
    <mergeCell ref="K80:O80"/>
    <mergeCell ref="P80:T80"/>
    <mergeCell ref="B81:G81"/>
    <mergeCell ref="I81:J81"/>
    <mergeCell ref="K81:T81"/>
    <mergeCell ref="B82:G82"/>
    <mergeCell ref="I82:J82"/>
    <mergeCell ref="K82:O82"/>
    <mergeCell ref="P82:T82"/>
    <mergeCell ref="A83:H83"/>
    <mergeCell ref="I83:J83"/>
    <mergeCell ref="A84:J84"/>
    <mergeCell ref="A85:J85"/>
    <mergeCell ref="B86:H86"/>
    <mergeCell ref="I86:J86"/>
    <mergeCell ref="B87:G87"/>
    <mergeCell ref="I87:J87"/>
    <mergeCell ref="B88:G88"/>
    <mergeCell ref="I88:J88"/>
    <mergeCell ref="K88:O88"/>
    <mergeCell ref="P88:T88"/>
    <mergeCell ref="B89:G89"/>
    <mergeCell ref="I89:J89"/>
    <mergeCell ref="K89:O89"/>
    <mergeCell ref="P89:T89"/>
    <mergeCell ref="B90:G90"/>
    <mergeCell ref="I90:J90"/>
    <mergeCell ref="K90:O90"/>
    <mergeCell ref="P90:T90"/>
    <mergeCell ref="B91:G91"/>
    <mergeCell ref="I91:J91"/>
    <mergeCell ref="K91:O91"/>
    <mergeCell ref="P91:T91"/>
    <mergeCell ref="B92:G92"/>
    <mergeCell ref="I92:J92"/>
    <mergeCell ref="B93:G93"/>
    <mergeCell ref="I93:J93"/>
    <mergeCell ref="A94:H94"/>
    <mergeCell ref="I94:J94"/>
    <mergeCell ref="A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B106:H106"/>
    <mergeCell ref="I106:J106"/>
    <mergeCell ref="A107:H107"/>
    <mergeCell ref="I107:J107"/>
    <mergeCell ref="A108:J108"/>
    <mergeCell ref="A109:H109"/>
    <mergeCell ref="I109:J109"/>
    <mergeCell ref="A110:J110"/>
    <mergeCell ref="B111:G111"/>
    <mergeCell ref="I111:J111"/>
    <mergeCell ref="B112:G112"/>
    <mergeCell ref="I112:J112"/>
    <mergeCell ref="B113:G113"/>
    <mergeCell ref="I113:J113"/>
    <mergeCell ref="B114:J114"/>
    <mergeCell ref="B115:J115"/>
    <mergeCell ref="A116:A117"/>
    <mergeCell ref="B116:G116"/>
    <mergeCell ref="I116:J116"/>
    <mergeCell ref="B117:G117"/>
    <mergeCell ref="I117:J117"/>
    <mergeCell ref="B118:J118"/>
    <mergeCell ref="B119:G119"/>
    <mergeCell ref="I119:J119"/>
    <mergeCell ref="B120:J120"/>
    <mergeCell ref="B121:G121"/>
    <mergeCell ref="I121:J121"/>
    <mergeCell ref="A122:H122"/>
    <mergeCell ref="I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BL138"/>
  <sheetViews>
    <sheetView zoomScale="110" zoomScaleNormal="110" workbookViewId="0" topLeftCell="A1">
      <selection activeCell="A1" sqref="A1"/>
    </sheetView>
  </sheetViews>
  <sheetFormatPr defaultColWidth="9.140625" defaultRowHeight="15"/>
  <cols>
    <col min="1" max="10" width="9.00390625" style="0" customWidth="1"/>
    <col min="11" max="20" width="9.57421875" style="16" customWidth="1"/>
  </cols>
  <sheetData>
    <row r="1" spans="1:20" ht="15">
      <c r="A1" s="1" t="s">
        <v>271</v>
      </c>
      <c r="B1" s="1"/>
      <c r="C1" s="1"/>
      <c r="D1" s="1"/>
      <c r="E1" s="1"/>
      <c r="F1" s="1"/>
      <c r="G1" s="1"/>
      <c r="H1" s="1"/>
      <c r="I1" s="1"/>
      <c r="J1" s="1"/>
      <c r="K1" s="51" t="s">
        <v>295</v>
      </c>
      <c r="L1" s="51"/>
      <c r="M1" s="51"/>
      <c r="N1" s="51"/>
      <c r="O1" s="51"/>
      <c r="P1" s="51"/>
      <c r="Q1" s="51"/>
      <c r="R1" s="51"/>
      <c r="S1" s="51"/>
      <c r="T1" s="51"/>
    </row>
    <row r="2" spans="1:10" ht="15">
      <c r="A2" s="1" t="s">
        <v>1</v>
      </c>
      <c r="B2" s="1"/>
      <c r="C2" s="1"/>
      <c r="D2" s="1"/>
      <c r="E2" s="1"/>
      <c r="F2" s="1"/>
      <c r="G2" s="1"/>
      <c r="H2" s="1"/>
      <c r="I2" s="1"/>
      <c r="J2" s="1"/>
    </row>
    <row r="3" spans="1:10" ht="15">
      <c r="A3" s="111" t="s">
        <v>296</v>
      </c>
      <c r="B3" s="111"/>
      <c r="C3" s="112" t="s">
        <v>297</v>
      </c>
      <c r="D3" s="112"/>
      <c r="E3" s="112"/>
      <c r="F3" s="112"/>
      <c r="G3" s="112"/>
      <c r="H3" s="112"/>
      <c r="I3" s="112"/>
      <c r="J3" s="112"/>
    </row>
    <row r="4" spans="1:10" ht="15">
      <c r="A4" s="111" t="s">
        <v>298</v>
      </c>
      <c r="B4" s="111"/>
      <c r="C4" s="6"/>
      <c r="D4" s="6"/>
      <c r="E4" s="6"/>
      <c r="F4" s="6"/>
      <c r="G4" s="6"/>
      <c r="H4" s="6"/>
      <c r="I4" s="6"/>
      <c r="J4" s="6"/>
    </row>
    <row r="5" spans="1:10" ht="15">
      <c r="A5" s="111" t="s">
        <v>299</v>
      </c>
      <c r="B5" s="111"/>
      <c r="C5" s="6"/>
      <c r="D5" s="6"/>
      <c r="E5" s="6"/>
      <c r="F5" s="6"/>
      <c r="G5" s="6"/>
      <c r="H5" s="6"/>
      <c r="I5" s="6"/>
      <c r="J5" s="6"/>
    </row>
    <row r="6" spans="1:10" ht="15">
      <c r="A6" s="15" t="s">
        <v>2</v>
      </c>
      <c r="B6" s="15"/>
      <c r="C6" s="15"/>
      <c r="D6" s="15"/>
      <c r="E6" s="15"/>
      <c r="F6" s="15"/>
      <c r="G6" s="15"/>
      <c r="H6" s="15"/>
      <c r="I6" s="15"/>
      <c r="J6" s="15"/>
    </row>
    <row r="7" spans="1:10" ht="15">
      <c r="A7" s="23" t="s">
        <v>94</v>
      </c>
      <c r="B7" s="35" t="s">
        <v>300</v>
      </c>
      <c r="C7" s="35"/>
      <c r="D7" s="35"/>
      <c r="E7" s="35"/>
      <c r="F7" s="35"/>
      <c r="G7" s="35"/>
      <c r="H7" s="35"/>
      <c r="I7" s="113">
        <v>42649</v>
      </c>
      <c r="J7" s="113"/>
    </row>
    <row r="8" spans="1:10" ht="15">
      <c r="A8" s="23" t="s">
        <v>96</v>
      </c>
      <c r="B8" s="35" t="s">
        <v>301</v>
      </c>
      <c r="C8" s="35"/>
      <c r="D8" s="35"/>
      <c r="E8" s="35"/>
      <c r="F8" s="35"/>
      <c r="G8" s="35"/>
      <c r="H8" s="35"/>
      <c r="I8" s="53" t="s">
        <v>302</v>
      </c>
      <c r="J8" s="53"/>
    </row>
    <row r="9" spans="1:10" ht="15">
      <c r="A9" s="23" t="s">
        <v>98</v>
      </c>
      <c r="B9" s="35" t="s">
        <v>303</v>
      </c>
      <c r="C9" s="35"/>
      <c r="D9" s="35"/>
      <c r="E9" s="35"/>
      <c r="F9" s="35"/>
      <c r="G9" s="35"/>
      <c r="H9" s="35"/>
      <c r="I9" s="53" t="s">
        <v>304</v>
      </c>
      <c r="J9" s="53"/>
    </row>
    <row r="10" spans="1:10" ht="15">
      <c r="A10" s="23" t="s">
        <v>100</v>
      </c>
      <c r="B10" s="35" t="s">
        <v>305</v>
      </c>
      <c r="C10" s="35"/>
      <c r="D10" s="35"/>
      <c r="E10" s="35"/>
      <c r="F10" s="35"/>
      <c r="G10" s="35"/>
      <c r="H10" s="35"/>
      <c r="I10" s="53">
        <v>12</v>
      </c>
      <c r="J10" s="53"/>
    </row>
    <row r="11" spans="1:10" ht="15">
      <c r="A11" s="15" t="s">
        <v>306</v>
      </c>
      <c r="B11" s="15"/>
      <c r="C11" s="15"/>
      <c r="D11" s="15"/>
      <c r="E11" s="15"/>
      <c r="F11" s="15"/>
      <c r="G11" s="15"/>
      <c r="H11" s="15"/>
      <c r="I11" s="15"/>
      <c r="J11" s="15"/>
    </row>
    <row r="12" spans="1:10" ht="15">
      <c r="A12" s="114" t="s">
        <v>15</v>
      </c>
      <c r="B12" s="114"/>
      <c r="C12" s="114"/>
      <c r="D12" s="114" t="s">
        <v>78</v>
      </c>
      <c r="E12" s="114"/>
      <c r="F12" s="114"/>
      <c r="G12" s="114"/>
      <c r="H12" s="114" t="s">
        <v>79</v>
      </c>
      <c r="I12" s="114"/>
      <c r="J12" s="114"/>
    </row>
    <row r="13" spans="1:10" ht="15">
      <c r="A13" s="5" t="s">
        <v>320</v>
      </c>
      <c r="B13" s="5"/>
      <c r="C13" s="5"/>
      <c r="D13" s="5" t="s">
        <v>81</v>
      </c>
      <c r="E13" s="5"/>
      <c r="F13" s="5"/>
      <c r="G13" s="5"/>
      <c r="H13" s="5">
        <f>'BC e Índices'!M4</f>
        <v>1</v>
      </c>
      <c r="I13" s="5"/>
      <c r="J13" s="5"/>
    </row>
    <row r="14" spans="1:10" ht="15">
      <c r="A14" s="15" t="s">
        <v>308</v>
      </c>
      <c r="B14" s="15"/>
      <c r="C14" s="15"/>
      <c r="D14" s="15"/>
      <c r="E14" s="15"/>
      <c r="F14" s="15"/>
      <c r="G14" s="15"/>
      <c r="H14" s="15"/>
      <c r="I14" s="15"/>
      <c r="J14" s="15"/>
    </row>
    <row r="15" spans="1:10" ht="15">
      <c r="A15" s="34" t="s">
        <v>309</v>
      </c>
      <c r="B15" s="34"/>
      <c r="C15" s="34"/>
      <c r="D15" s="34"/>
      <c r="E15" s="34"/>
      <c r="F15" s="34"/>
      <c r="G15" s="34"/>
      <c r="H15" s="34"/>
      <c r="I15" s="34"/>
      <c r="J15" s="34"/>
    </row>
    <row r="16" spans="1:10" ht="15">
      <c r="A16" s="34" t="s">
        <v>76</v>
      </c>
      <c r="B16" s="34"/>
      <c r="C16" s="34"/>
      <c r="D16" s="34"/>
      <c r="E16" s="34"/>
      <c r="F16" s="34"/>
      <c r="G16" s="34"/>
      <c r="H16" s="34"/>
      <c r="I16" s="34"/>
      <c r="J16" s="34"/>
    </row>
    <row r="17" spans="1:10" ht="15">
      <c r="A17" s="33">
        <v>1</v>
      </c>
      <c r="B17" s="34" t="s">
        <v>310</v>
      </c>
      <c r="C17" s="34"/>
      <c r="D17" s="34"/>
      <c r="E17" s="34"/>
      <c r="F17" s="34"/>
      <c r="G17" s="34"/>
      <c r="H17" s="34"/>
      <c r="I17" s="105" t="s">
        <v>311</v>
      </c>
      <c r="J17" s="105"/>
    </row>
    <row r="18" spans="1:10" ht="15">
      <c r="A18" s="23">
        <v>2</v>
      </c>
      <c r="B18" s="35" t="s">
        <v>280</v>
      </c>
      <c r="C18" s="35"/>
      <c r="D18" s="35"/>
      <c r="E18" s="35"/>
      <c r="F18" s="35"/>
      <c r="G18" s="35"/>
      <c r="H18" s="35"/>
      <c r="I18" s="52">
        <f>'BC e Índices'!M6</f>
        <v>1911.79</v>
      </c>
      <c r="J18" s="52"/>
    </row>
    <row r="19" spans="1:10" ht="30.75" customHeight="1">
      <c r="A19" s="115">
        <v>3</v>
      </c>
      <c r="B19" s="116" t="s">
        <v>312</v>
      </c>
      <c r="C19" s="116"/>
      <c r="D19" s="116"/>
      <c r="E19" s="116"/>
      <c r="F19" s="116"/>
      <c r="G19" s="116"/>
      <c r="H19" s="116"/>
      <c r="I19" s="117" t="s">
        <v>320</v>
      </c>
      <c r="J19" s="117"/>
    </row>
    <row r="20" spans="1:10" ht="15">
      <c r="A20" s="23">
        <v>4</v>
      </c>
      <c r="B20" s="35" t="s">
        <v>313</v>
      </c>
      <c r="C20" s="35"/>
      <c r="D20" s="35"/>
      <c r="E20" s="35"/>
      <c r="F20" s="35"/>
      <c r="G20" s="35"/>
      <c r="H20" s="35"/>
      <c r="I20" s="113">
        <v>42736</v>
      </c>
      <c r="J20" s="113"/>
    </row>
    <row r="21" spans="1:10" ht="15">
      <c r="A21" s="15" t="s">
        <v>90</v>
      </c>
      <c r="B21" s="15"/>
      <c r="C21" s="15"/>
      <c r="D21" s="15"/>
      <c r="E21" s="15"/>
      <c r="F21" s="15"/>
      <c r="G21" s="15"/>
      <c r="H21" s="15"/>
      <c r="I21" s="15"/>
      <c r="J21" s="15"/>
    </row>
    <row r="22" spans="1:10" ht="15">
      <c r="A22" s="33">
        <v>1</v>
      </c>
      <c r="B22" s="34" t="s">
        <v>91</v>
      </c>
      <c r="C22" s="34"/>
      <c r="D22" s="34"/>
      <c r="E22" s="34"/>
      <c r="F22" s="34"/>
      <c r="G22" s="34"/>
      <c r="H22" s="33" t="s">
        <v>92</v>
      </c>
      <c r="I22" s="33" t="s">
        <v>93</v>
      </c>
      <c r="J22" s="33"/>
    </row>
    <row r="23" spans="1:11" ht="15">
      <c r="A23" s="23" t="s">
        <v>94</v>
      </c>
      <c r="B23" s="35" t="s">
        <v>95</v>
      </c>
      <c r="C23" s="35"/>
      <c r="D23" s="35"/>
      <c r="E23" s="35"/>
      <c r="F23" s="35"/>
      <c r="G23" s="35"/>
      <c r="H23" s="35"/>
      <c r="I23" s="36">
        <f>I18</f>
        <v>1911.79</v>
      </c>
      <c r="J23" s="36"/>
      <c r="K23" s="37"/>
    </row>
    <row r="24" spans="1:10" ht="15">
      <c r="A24" s="23" t="s">
        <v>96</v>
      </c>
      <c r="B24" s="35" t="s">
        <v>97</v>
      </c>
      <c r="C24" s="35"/>
      <c r="D24" s="35"/>
      <c r="E24" s="35"/>
      <c r="F24" s="35"/>
      <c r="G24" s="35"/>
      <c r="H24" s="38">
        <v>0</v>
      </c>
      <c r="I24" s="39">
        <f aca="true" t="shared" si="0" ref="I24:I30">$I$23*H24</f>
        <v>0</v>
      </c>
      <c r="J24" s="39"/>
    </row>
    <row r="25" spans="1:10" ht="15">
      <c r="A25" s="23" t="s">
        <v>98</v>
      </c>
      <c r="B25" s="35" t="s">
        <v>99</v>
      </c>
      <c r="C25" s="35"/>
      <c r="D25" s="35"/>
      <c r="E25" s="35"/>
      <c r="F25" s="35"/>
      <c r="G25" s="35"/>
      <c r="H25" s="38">
        <v>0</v>
      </c>
      <c r="I25" s="39">
        <f t="shared" si="0"/>
        <v>0</v>
      </c>
      <c r="J25" s="39"/>
    </row>
    <row r="26" spans="1:10" ht="15">
      <c r="A26" s="23" t="s">
        <v>100</v>
      </c>
      <c r="B26" s="35" t="s">
        <v>101</v>
      </c>
      <c r="C26" s="35"/>
      <c r="D26" s="35"/>
      <c r="E26" s="35"/>
      <c r="F26" s="35"/>
      <c r="G26" s="35"/>
      <c r="H26" s="38">
        <v>0</v>
      </c>
      <c r="I26" s="39">
        <f t="shared" si="0"/>
        <v>0</v>
      </c>
      <c r="J26" s="39"/>
    </row>
    <row r="27" spans="1:10" ht="15">
      <c r="A27" s="23" t="s">
        <v>102</v>
      </c>
      <c r="B27" s="35" t="s">
        <v>103</v>
      </c>
      <c r="C27" s="35"/>
      <c r="D27" s="35"/>
      <c r="E27" s="35"/>
      <c r="F27" s="35"/>
      <c r="G27" s="35"/>
      <c r="H27" s="38">
        <v>0</v>
      </c>
      <c r="I27" s="39">
        <f t="shared" si="0"/>
        <v>0</v>
      </c>
      <c r="J27" s="39"/>
    </row>
    <row r="28" spans="1:10" ht="15">
      <c r="A28" s="23" t="s">
        <v>104</v>
      </c>
      <c r="B28" s="35" t="s">
        <v>105</v>
      </c>
      <c r="C28" s="35"/>
      <c r="D28" s="35"/>
      <c r="E28" s="35"/>
      <c r="F28" s="35"/>
      <c r="G28" s="35"/>
      <c r="H28" s="38">
        <v>0</v>
      </c>
      <c r="I28" s="39">
        <f t="shared" si="0"/>
        <v>0</v>
      </c>
      <c r="J28" s="39"/>
    </row>
    <row r="29" spans="1:10" ht="15">
      <c r="A29" s="23" t="s">
        <v>106</v>
      </c>
      <c r="B29" s="35" t="s">
        <v>107</v>
      </c>
      <c r="C29" s="35"/>
      <c r="D29" s="35"/>
      <c r="E29" s="35"/>
      <c r="F29" s="35"/>
      <c r="G29" s="35"/>
      <c r="H29" s="38">
        <v>0</v>
      </c>
      <c r="I29" s="39">
        <f t="shared" si="0"/>
        <v>0</v>
      </c>
      <c r="J29" s="39"/>
    </row>
    <row r="30" spans="1:10" ht="15">
      <c r="A30" s="23" t="s">
        <v>108</v>
      </c>
      <c r="B30" s="35" t="s">
        <v>109</v>
      </c>
      <c r="C30" s="35"/>
      <c r="D30" s="35"/>
      <c r="E30" s="35"/>
      <c r="F30" s="35"/>
      <c r="G30" s="35"/>
      <c r="H30" s="38">
        <v>0</v>
      </c>
      <c r="I30" s="39">
        <f t="shared" si="0"/>
        <v>0</v>
      </c>
      <c r="J30" s="39"/>
    </row>
    <row r="31" spans="1:10" ht="15">
      <c r="A31" s="40" t="s">
        <v>110</v>
      </c>
      <c r="B31" s="40"/>
      <c r="C31" s="40"/>
      <c r="D31" s="40"/>
      <c r="E31" s="40"/>
      <c r="F31" s="40"/>
      <c r="G31" s="40"/>
      <c r="H31" s="40"/>
      <c r="I31" s="41">
        <f>SUM(I23:J30)</f>
        <v>1911.79</v>
      </c>
      <c r="J31" s="41"/>
    </row>
    <row r="32" spans="1:20" ht="15">
      <c r="A32" s="15" t="s">
        <v>118</v>
      </c>
      <c r="B32" s="15"/>
      <c r="C32" s="15"/>
      <c r="D32" s="15"/>
      <c r="E32" s="15"/>
      <c r="F32" s="15"/>
      <c r="G32" s="15"/>
      <c r="H32" s="15"/>
      <c r="I32" s="15"/>
      <c r="J32" s="15"/>
      <c r="K32" s="51" t="s">
        <v>119</v>
      </c>
      <c r="L32" s="51"/>
      <c r="M32" s="51"/>
      <c r="N32" s="51"/>
      <c r="O32" s="51"/>
      <c r="P32" s="51"/>
      <c r="Q32" s="51"/>
      <c r="R32" s="51"/>
      <c r="S32" s="51"/>
      <c r="T32" s="51"/>
    </row>
    <row r="33" spans="1:20" ht="15">
      <c r="A33" s="33">
        <v>2</v>
      </c>
      <c r="B33" s="34" t="s">
        <v>120</v>
      </c>
      <c r="C33" s="34"/>
      <c r="D33" s="34"/>
      <c r="E33" s="34"/>
      <c r="F33" s="34"/>
      <c r="G33" s="34"/>
      <c r="H33" s="34"/>
      <c r="I33" s="33" t="s">
        <v>93</v>
      </c>
      <c r="J33" s="33"/>
      <c r="K33" s="51" t="s">
        <v>121</v>
      </c>
      <c r="L33" s="51"/>
      <c r="M33" s="51" t="s">
        <v>122</v>
      </c>
      <c r="N33" s="51"/>
      <c r="O33" s="51" t="s">
        <v>130</v>
      </c>
      <c r="P33" s="51"/>
      <c r="Q33" s="51" t="s">
        <v>124</v>
      </c>
      <c r="R33" s="51"/>
      <c r="S33" s="51" t="s">
        <v>125</v>
      </c>
      <c r="T33" s="51"/>
    </row>
    <row r="34" spans="1:20" ht="15">
      <c r="A34" s="23" t="s">
        <v>94</v>
      </c>
      <c r="B34" s="35" t="s">
        <v>126</v>
      </c>
      <c r="C34" s="35"/>
      <c r="D34" s="35"/>
      <c r="E34" s="35"/>
      <c r="F34" s="35"/>
      <c r="G34" s="35"/>
      <c r="H34" s="35"/>
      <c r="I34" s="36">
        <f>IF(S34&lt;0,0,S34)</f>
        <v>40.69</v>
      </c>
      <c r="J34" s="36"/>
      <c r="K34" s="52">
        <f>'BC e Índices'!M8</f>
        <v>3.7</v>
      </c>
      <c r="L34" s="52"/>
      <c r="M34" s="53">
        <v>2</v>
      </c>
      <c r="N34" s="53"/>
      <c r="O34" s="53">
        <v>21</v>
      </c>
      <c r="P34" s="53"/>
      <c r="Q34" s="54">
        <f>I23*0.06</f>
        <v>114.70739999999999</v>
      </c>
      <c r="R34" s="54"/>
      <c r="S34" s="54">
        <f>ROUND(((O34*M34*K34)-Q34),2)</f>
        <v>40.69</v>
      </c>
      <c r="T34" s="54"/>
    </row>
    <row r="35" spans="1:20" ht="15">
      <c r="A35" s="23" t="s">
        <v>96</v>
      </c>
      <c r="B35" s="35" t="s">
        <v>127</v>
      </c>
      <c r="C35" s="35"/>
      <c r="D35" s="35"/>
      <c r="E35" s="35"/>
      <c r="F35" s="35"/>
      <c r="G35" s="35"/>
      <c r="H35" s="35"/>
      <c r="I35" s="39">
        <f>S37</f>
        <v>249.48</v>
      </c>
      <c r="J35" s="39"/>
      <c r="K35" s="51" t="s">
        <v>128</v>
      </c>
      <c r="L35" s="51"/>
      <c r="M35" s="51"/>
      <c r="N35" s="51"/>
      <c r="O35" s="51"/>
      <c r="P35" s="51"/>
      <c r="Q35" s="51"/>
      <c r="R35" s="51"/>
      <c r="S35" s="51"/>
      <c r="T35" s="51"/>
    </row>
    <row r="36" spans="1:20" ht="15">
      <c r="A36" s="23" t="s">
        <v>98</v>
      </c>
      <c r="B36" s="35" t="s">
        <v>129</v>
      </c>
      <c r="C36" s="35"/>
      <c r="D36" s="35"/>
      <c r="E36" s="35"/>
      <c r="F36" s="35"/>
      <c r="G36" s="35"/>
      <c r="H36" s="35"/>
      <c r="I36" s="52">
        <f>'BC e Índices'!M10</f>
        <v>0</v>
      </c>
      <c r="J36" s="52"/>
      <c r="K36" s="51" t="s">
        <v>121</v>
      </c>
      <c r="L36" s="51"/>
      <c r="M36" s="51" t="s">
        <v>130</v>
      </c>
      <c r="N36" s="51"/>
      <c r="O36" s="51" t="s">
        <v>124</v>
      </c>
      <c r="P36" s="51"/>
      <c r="Q36" s="51" t="s">
        <v>132</v>
      </c>
      <c r="R36" s="51"/>
      <c r="S36" s="51" t="s">
        <v>115</v>
      </c>
      <c r="T36" s="51"/>
    </row>
    <row r="37" spans="1:20" ht="15">
      <c r="A37" s="23" t="s">
        <v>100</v>
      </c>
      <c r="B37" s="35" t="s">
        <v>133</v>
      </c>
      <c r="C37" s="35"/>
      <c r="D37" s="35"/>
      <c r="E37" s="35"/>
      <c r="F37" s="35"/>
      <c r="G37" s="35"/>
      <c r="H37" s="35"/>
      <c r="I37" s="52">
        <f>'BC e Índices'!M11</f>
        <v>0</v>
      </c>
      <c r="J37" s="52"/>
      <c r="K37" s="52">
        <f>'BC e Índices'!M9</f>
        <v>12</v>
      </c>
      <c r="L37" s="52"/>
      <c r="M37" s="53">
        <v>21</v>
      </c>
      <c r="N37" s="53"/>
      <c r="O37" s="118">
        <v>0.01</v>
      </c>
      <c r="P37" s="118"/>
      <c r="Q37" s="54">
        <f>M37*K37</f>
        <v>252</v>
      </c>
      <c r="R37" s="54"/>
      <c r="S37" s="54">
        <f>ROUND(Q37-(Q37*O37),2)</f>
        <v>249.48</v>
      </c>
      <c r="T37" s="54"/>
    </row>
    <row r="38" spans="1:10" ht="15">
      <c r="A38" s="23" t="s">
        <v>102</v>
      </c>
      <c r="B38" s="35" t="s">
        <v>134</v>
      </c>
      <c r="C38" s="35"/>
      <c r="D38" s="35"/>
      <c r="E38" s="35"/>
      <c r="F38" s="35"/>
      <c r="G38" s="35"/>
      <c r="H38" s="35"/>
      <c r="I38" s="52">
        <f>'BC e Índices'!M12</f>
        <v>1.12</v>
      </c>
      <c r="J38" s="52"/>
    </row>
    <row r="39" spans="1:10" ht="15">
      <c r="A39" s="23" t="s">
        <v>104</v>
      </c>
      <c r="B39" s="35" t="s">
        <v>109</v>
      </c>
      <c r="C39" s="35"/>
      <c r="D39" s="35"/>
      <c r="E39" s="35"/>
      <c r="F39" s="35"/>
      <c r="G39" s="35"/>
      <c r="H39" s="35"/>
      <c r="I39" s="52">
        <f>'BC e Índices'!M13</f>
        <v>0</v>
      </c>
      <c r="J39" s="52"/>
    </row>
    <row r="40" spans="1:10" ht="15">
      <c r="A40" s="40" t="s">
        <v>138</v>
      </c>
      <c r="B40" s="40"/>
      <c r="C40" s="40"/>
      <c r="D40" s="40"/>
      <c r="E40" s="40"/>
      <c r="F40" s="40"/>
      <c r="G40" s="40"/>
      <c r="H40" s="40"/>
      <c r="I40" s="41">
        <f>SUM(I34:J39)</f>
        <v>291.28999999999996</v>
      </c>
      <c r="J40" s="41"/>
    </row>
    <row r="41" spans="1:10" ht="15">
      <c r="A41" s="15" t="s">
        <v>140</v>
      </c>
      <c r="B41" s="15"/>
      <c r="C41" s="15"/>
      <c r="D41" s="15"/>
      <c r="E41" s="15"/>
      <c r="F41" s="15"/>
      <c r="G41" s="15"/>
      <c r="H41" s="15"/>
      <c r="I41" s="15"/>
      <c r="J41" s="15"/>
    </row>
    <row r="42" spans="1:10" ht="15">
      <c r="A42" s="33">
        <v>3</v>
      </c>
      <c r="B42" s="34" t="s">
        <v>141</v>
      </c>
      <c r="C42" s="34"/>
      <c r="D42" s="34"/>
      <c r="E42" s="34"/>
      <c r="F42" s="34"/>
      <c r="G42" s="34"/>
      <c r="H42" s="34"/>
      <c r="I42" s="33" t="s">
        <v>93</v>
      </c>
      <c r="J42" s="33"/>
    </row>
    <row r="43" spans="1:10" ht="15">
      <c r="A43" s="23" t="s">
        <v>94</v>
      </c>
      <c r="B43" s="35" t="s">
        <v>282</v>
      </c>
      <c r="C43" s="35"/>
      <c r="D43" s="35"/>
      <c r="E43" s="35"/>
      <c r="F43" s="35"/>
      <c r="G43" s="35"/>
      <c r="H43" s="35"/>
      <c r="I43" s="52">
        <f>'BC e Índices'!M15</f>
        <v>60</v>
      </c>
      <c r="J43" s="52"/>
    </row>
    <row r="44" spans="1:10" ht="15">
      <c r="A44" s="23" t="s">
        <v>96</v>
      </c>
      <c r="B44" s="35" t="s">
        <v>283</v>
      </c>
      <c r="C44" s="35"/>
      <c r="D44" s="35"/>
      <c r="E44" s="35"/>
      <c r="F44" s="35"/>
      <c r="G44" s="35"/>
      <c r="H44" s="35"/>
      <c r="I44" s="52">
        <f>'BC e Índices'!M16</f>
        <v>0</v>
      </c>
      <c r="J44" s="52"/>
    </row>
    <row r="45" spans="1:10" ht="15">
      <c r="A45" s="23" t="s">
        <v>98</v>
      </c>
      <c r="B45" s="35" t="s">
        <v>284</v>
      </c>
      <c r="C45" s="35"/>
      <c r="D45" s="35"/>
      <c r="E45" s="35"/>
      <c r="F45" s="35"/>
      <c r="G45" s="35"/>
      <c r="H45" s="35"/>
      <c r="I45" s="52">
        <f>'BC e Índices'!M17</f>
        <v>0</v>
      </c>
      <c r="J45" s="52"/>
    </row>
    <row r="46" spans="1:10" ht="15">
      <c r="A46" s="23" t="s">
        <v>100</v>
      </c>
      <c r="B46" s="35" t="s">
        <v>145</v>
      </c>
      <c r="C46" s="35"/>
      <c r="D46" s="35"/>
      <c r="E46" s="35"/>
      <c r="F46" s="35"/>
      <c r="G46" s="35"/>
      <c r="H46" s="35"/>
      <c r="I46" s="52">
        <f>'BC e Índices'!M18</f>
        <v>100</v>
      </c>
      <c r="J46" s="52"/>
    </row>
    <row r="47" spans="1:10" ht="15">
      <c r="A47" s="40" t="s">
        <v>146</v>
      </c>
      <c r="B47" s="40"/>
      <c r="C47" s="40"/>
      <c r="D47" s="40"/>
      <c r="E47" s="40"/>
      <c r="F47" s="40"/>
      <c r="G47" s="40"/>
      <c r="H47" s="40"/>
      <c r="I47" s="41">
        <f>SUM(I43:J46)</f>
        <v>160</v>
      </c>
      <c r="J47" s="41"/>
    </row>
    <row r="50" spans="1:64" ht="15">
      <c r="A50" s="15" t="s">
        <v>147</v>
      </c>
      <c r="B50" s="15"/>
      <c r="C50" s="15"/>
      <c r="D50" s="15"/>
      <c r="E50" s="15"/>
      <c r="F50" s="15"/>
      <c r="G50" s="15"/>
      <c r="H50" s="15"/>
      <c r="I50" s="15"/>
      <c r="J50" s="15"/>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row>
    <row r="51" spans="1:64" ht="15">
      <c r="A51" s="15" t="s">
        <v>148</v>
      </c>
      <c r="B51" s="15"/>
      <c r="C51" s="15"/>
      <c r="D51" s="15"/>
      <c r="E51" s="15"/>
      <c r="F51" s="15"/>
      <c r="G51" s="15"/>
      <c r="H51" s="15"/>
      <c r="I51" s="15"/>
      <c r="J51" s="15"/>
      <c r="K51" s="59" t="s">
        <v>149</v>
      </c>
      <c r="L51" s="59"/>
      <c r="M51" s="59"/>
      <c r="N51" s="59"/>
      <c r="O51" s="59"/>
      <c r="P51" s="59"/>
      <c r="Q51" s="59"/>
      <c r="R51" s="59"/>
      <c r="S51" s="59"/>
      <c r="T51" s="59"/>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row>
    <row r="52" spans="1:64" ht="15">
      <c r="A52" s="33" t="s">
        <v>150</v>
      </c>
      <c r="B52" s="34" t="s">
        <v>151</v>
      </c>
      <c r="C52" s="34"/>
      <c r="D52" s="34"/>
      <c r="E52" s="34"/>
      <c r="F52" s="34"/>
      <c r="G52" s="34"/>
      <c r="H52" s="33" t="s">
        <v>92</v>
      </c>
      <c r="I52" s="33" t="s">
        <v>93</v>
      </c>
      <c r="J52" s="33"/>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23" t="s">
        <v>94</v>
      </c>
      <c r="B53" s="35" t="s">
        <v>285</v>
      </c>
      <c r="C53" s="35"/>
      <c r="D53" s="35"/>
      <c r="E53" s="35"/>
      <c r="F53" s="35"/>
      <c r="G53" s="35"/>
      <c r="H53" s="60">
        <f>'BC e Índices'!M22</f>
        <v>0.2</v>
      </c>
      <c r="I53" s="36">
        <f aca="true" t="shared" si="1" ref="I53:I60">ROUND(H53*$I$31,2)</f>
        <v>382.36</v>
      </c>
      <c r="J53" s="36"/>
      <c r="K53" s="61" t="s">
        <v>153</v>
      </c>
      <c r="L53" s="61"/>
      <c r="M53" s="61"/>
      <c r="N53" s="61"/>
      <c r="O53" s="61"/>
      <c r="P53" s="61"/>
      <c r="Q53" s="61"/>
      <c r="R53" s="61"/>
      <c r="S53" s="61"/>
      <c r="T53" s="61"/>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23" t="s">
        <v>96</v>
      </c>
      <c r="B54" s="35" t="s">
        <v>154</v>
      </c>
      <c r="C54" s="35"/>
      <c r="D54" s="35"/>
      <c r="E54" s="35"/>
      <c r="F54" s="35"/>
      <c r="G54" s="35"/>
      <c r="H54" s="60">
        <f>'BC e Índices'!M23</f>
        <v>0.015</v>
      </c>
      <c r="I54" s="36">
        <f t="shared" si="1"/>
        <v>28.68</v>
      </c>
      <c r="J54" s="36"/>
      <c r="K54" s="62" t="s">
        <v>155</v>
      </c>
      <c r="L54" s="62"/>
      <c r="M54" s="62"/>
      <c r="N54" s="62"/>
      <c r="O54" s="62"/>
      <c r="P54" s="62"/>
      <c r="Q54" s="62"/>
      <c r="R54" s="62"/>
      <c r="S54" s="62"/>
      <c r="T54" s="62"/>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98</v>
      </c>
      <c r="B55" s="35" t="s">
        <v>156</v>
      </c>
      <c r="C55" s="35"/>
      <c r="D55" s="35"/>
      <c r="E55" s="35"/>
      <c r="F55" s="35"/>
      <c r="G55" s="35"/>
      <c r="H55" s="60">
        <f>'BC e Índices'!M24</f>
        <v>0.01</v>
      </c>
      <c r="I55" s="119">
        <f t="shared" si="1"/>
        <v>19.12</v>
      </c>
      <c r="J55" s="119"/>
      <c r="K55" s="62" t="s">
        <v>157</v>
      </c>
      <c r="L55" s="62"/>
      <c r="M55" s="62"/>
      <c r="N55" s="62"/>
      <c r="O55" s="62"/>
      <c r="P55" s="62"/>
      <c r="Q55" s="62"/>
      <c r="R55" s="62"/>
      <c r="S55" s="62"/>
      <c r="T55" s="62"/>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100</v>
      </c>
      <c r="B56" s="35" t="s">
        <v>158</v>
      </c>
      <c r="C56" s="35"/>
      <c r="D56" s="35"/>
      <c r="E56" s="35"/>
      <c r="F56" s="35"/>
      <c r="G56" s="35"/>
      <c r="H56" s="60">
        <f>'BC e Índices'!M25</f>
        <v>0.002</v>
      </c>
      <c r="I56" s="119">
        <f t="shared" si="1"/>
        <v>3.82</v>
      </c>
      <c r="J56" s="119"/>
      <c r="K56" s="62" t="s">
        <v>159</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102</v>
      </c>
      <c r="B57" s="35" t="s">
        <v>286</v>
      </c>
      <c r="C57" s="35"/>
      <c r="D57" s="35"/>
      <c r="E57" s="35"/>
      <c r="F57" s="35"/>
      <c r="G57" s="35"/>
      <c r="H57" s="60">
        <f>'BC e Índices'!M26</f>
        <v>0.025</v>
      </c>
      <c r="I57" s="119">
        <f t="shared" si="1"/>
        <v>47.79</v>
      </c>
      <c r="J57" s="119"/>
      <c r="K57" s="62" t="s">
        <v>161</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104</v>
      </c>
      <c r="B58" s="35" t="s">
        <v>162</v>
      </c>
      <c r="C58" s="35"/>
      <c r="D58" s="35"/>
      <c r="E58" s="35"/>
      <c r="F58" s="35"/>
      <c r="G58" s="35"/>
      <c r="H58" s="60">
        <f>'BC e Índices'!M27</f>
        <v>0.08</v>
      </c>
      <c r="I58" s="119">
        <f t="shared" si="1"/>
        <v>152.94</v>
      </c>
      <c r="J58" s="119"/>
      <c r="K58" s="62" t="s">
        <v>163</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7.25">
      <c r="A59" s="23" t="s">
        <v>106</v>
      </c>
      <c r="B59" s="35" t="s">
        <v>164</v>
      </c>
      <c r="C59" s="35"/>
      <c r="D59" s="35"/>
      <c r="E59" s="35"/>
      <c r="F59" s="35"/>
      <c r="G59" s="35"/>
      <c r="H59" s="60">
        <f>'BC e Índices'!M28</f>
        <v>0.03</v>
      </c>
      <c r="I59" s="119">
        <f t="shared" si="1"/>
        <v>57.35</v>
      </c>
      <c r="J59" s="119"/>
      <c r="K59" s="62" t="s">
        <v>314</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108</v>
      </c>
      <c r="B60" s="35" t="s">
        <v>166</v>
      </c>
      <c r="C60" s="35"/>
      <c r="D60" s="35"/>
      <c r="E60" s="35"/>
      <c r="F60" s="35"/>
      <c r="G60" s="35"/>
      <c r="H60" s="60">
        <f>'BC e Índices'!M29</f>
        <v>0.006</v>
      </c>
      <c r="I60" s="119">
        <f t="shared" si="1"/>
        <v>11.47</v>
      </c>
      <c r="J60" s="119"/>
      <c r="K60" s="62" t="s">
        <v>167</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5">
      <c r="A61" s="40" t="s">
        <v>168</v>
      </c>
      <c r="B61" s="40"/>
      <c r="C61" s="40"/>
      <c r="D61" s="40"/>
      <c r="E61" s="40"/>
      <c r="F61" s="40"/>
      <c r="G61" s="40"/>
      <c r="H61" s="63">
        <f>SUM(H53:H60)</f>
        <v>0.368</v>
      </c>
      <c r="I61" s="48">
        <f>SUM(I53:J60)</f>
        <v>703.53</v>
      </c>
      <c r="J61" s="48"/>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10" s="65" customFormat="1" ht="26.25" customHeight="1">
      <c r="A62" s="64" t="s">
        <v>169</v>
      </c>
      <c r="B62" s="64"/>
      <c r="C62" s="64"/>
      <c r="D62" s="64"/>
      <c r="E62" s="64"/>
      <c r="F62" s="64"/>
      <c r="G62" s="64"/>
      <c r="H62" s="64"/>
      <c r="I62" s="64"/>
      <c r="J62" s="64"/>
    </row>
    <row r="63" spans="1:64" ht="15">
      <c r="A63" s="15" t="s">
        <v>170</v>
      </c>
      <c r="B63" s="15"/>
      <c r="C63" s="15"/>
      <c r="D63" s="15"/>
      <c r="E63" s="15"/>
      <c r="F63" s="15"/>
      <c r="G63" s="15"/>
      <c r="H63" s="15"/>
      <c r="I63" s="15"/>
      <c r="J63" s="15"/>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64" ht="15">
      <c r="A64" s="66" t="s">
        <v>172</v>
      </c>
      <c r="B64" s="2" t="s">
        <v>173</v>
      </c>
      <c r="C64" s="2"/>
      <c r="D64" s="2"/>
      <c r="E64" s="2"/>
      <c r="F64" s="2"/>
      <c r="G64" s="2"/>
      <c r="H64" s="66" t="s">
        <v>92</v>
      </c>
      <c r="I64" s="66" t="s">
        <v>93</v>
      </c>
      <c r="J64" s="6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row>
    <row r="65" spans="1:13" ht="15">
      <c r="A65" s="67" t="s">
        <v>94</v>
      </c>
      <c r="B65" s="68" t="s">
        <v>174</v>
      </c>
      <c r="C65" s="68"/>
      <c r="D65" s="68"/>
      <c r="E65" s="68"/>
      <c r="F65" s="68"/>
      <c r="G65" s="68"/>
      <c r="H65" s="19">
        <f>'BC e Índices'!M32</f>
        <v>0.0833</v>
      </c>
      <c r="I65" s="39">
        <f>ROUND(I31*H65,2)</f>
        <v>159.25</v>
      </c>
      <c r="J65" s="39"/>
      <c r="K65" s="70" t="s">
        <v>175</v>
      </c>
      <c r="L65" s="70"/>
      <c r="M65" s="70"/>
    </row>
    <row r="66" spans="1:13" ht="15">
      <c r="A66" s="67" t="s">
        <v>96</v>
      </c>
      <c r="B66" s="68" t="s">
        <v>176</v>
      </c>
      <c r="C66" s="68"/>
      <c r="D66" s="68"/>
      <c r="E66" s="68"/>
      <c r="F66" s="68"/>
      <c r="G66" s="68"/>
      <c r="H66" s="19">
        <f>'BC e Índices'!M33</f>
        <v>0.0278</v>
      </c>
      <c r="I66" s="120">
        <f>ROUND(I31*H66,2)</f>
        <v>53.15</v>
      </c>
      <c r="J66" s="120"/>
      <c r="K66" s="72" t="s">
        <v>315</v>
      </c>
      <c r="L66" s="72"/>
      <c r="M66" s="72"/>
    </row>
    <row r="67" spans="1:12" ht="15">
      <c r="A67" s="67"/>
      <c r="B67" s="17" t="s">
        <v>178</v>
      </c>
      <c r="C67" s="17"/>
      <c r="D67" s="17"/>
      <c r="E67" s="17"/>
      <c r="F67" s="17"/>
      <c r="G67" s="17"/>
      <c r="H67" s="17"/>
      <c r="I67" s="74">
        <f>SUM(I65:J66)</f>
        <v>212.4</v>
      </c>
      <c r="J67" s="74"/>
      <c r="K67" s="75"/>
      <c r="L67" s="75"/>
    </row>
    <row r="68" spans="1:11" ht="15" customHeight="1">
      <c r="A68" s="76" t="s">
        <v>98</v>
      </c>
      <c r="B68" s="77" t="s">
        <v>179</v>
      </c>
      <c r="C68" s="77"/>
      <c r="D68" s="77"/>
      <c r="E68" s="77"/>
      <c r="F68" s="77"/>
      <c r="G68" s="77"/>
      <c r="H68" s="78">
        <f>ROUND(I68/I31,4)</f>
        <v>0.0409</v>
      </c>
      <c r="I68" s="79">
        <f>ROUND(H61*I67,2)</f>
        <v>78.16</v>
      </c>
      <c r="J68" s="79"/>
      <c r="K68" s="80"/>
    </row>
    <row r="69" spans="1:10" ht="15">
      <c r="A69" s="17" t="s">
        <v>180</v>
      </c>
      <c r="B69" s="17"/>
      <c r="C69" s="17"/>
      <c r="D69" s="17"/>
      <c r="E69" s="17"/>
      <c r="F69" s="17"/>
      <c r="G69" s="17"/>
      <c r="H69" s="17"/>
      <c r="I69" s="74">
        <f>I67+I68</f>
        <v>290.56</v>
      </c>
      <c r="J69" s="74"/>
    </row>
    <row r="70" spans="1:20" ht="15">
      <c r="A70" s="15" t="s">
        <v>181</v>
      </c>
      <c r="B70" s="15"/>
      <c r="C70" s="15"/>
      <c r="D70" s="15"/>
      <c r="E70" s="15"/>
      <c r="F70" s="15"/>
      <c r="G70" s="15"/>
      <c r="H70" s="15"/>
      <c r="I70" s="15"/>
      <c r="J70" s="15"/>
      <c r="K70" s="81" t="s">
        <v>182</v>
      </c>
      <c r="L70" s="81"/>
      <c r="M70" s="81"/>
      <c r="N70" s="81"/>
      <c r="O70" s="81"/>
      <c r="P70" s="81" t="s">
        <v>183</v>
      </c>
      <c r="Q70" s="81"/>
      <c r="R70" s="81"/>
      <c r="S70" s="81"/>
      <c r="T70" s="81"/>
    </row>
    <row r="71" spans="1:10" ht="15">
      <c r="A71" s="66" t="s">
        <v>184</v>
      </c>
      <c r="B71" s="2" t="s">
        <v>185</v>
      </c>
      <c r="C71" s="2"/>
      <c r="D71" s="2"/>
      <c r="E71" s="2"/>
      <c r="F71" s="2"/>
      <c r="G71" s="2"/>
      <c r="H71" s="66" t="s">
        <v>92</v>
      </c>
      <c r="I71" s="66" t="s">
        <v>93</v>
      </c>
      <c r="J71" s="66"/>
    </row>
    <row r="72" spans="1:20" ht="15">
      <c r="A72" s="67" t="s">
        <v>94</v>
      </c>
      <c r="B72" s="68" t="s">
        <v>185</v>
      </c>
      <c r="C72" s="68"/>
      <c r="D72" s="68"/>
      <c r="E72" s="68"/>
      <c r="F72" s="68"/>
      <c r="G72" s="68"/>
      <c r="H72" s="38">
        <f>'BC e Índices'!M36</f>
        <v>0.0003</v>
      </c>
      <c r="I72" s="39">
        <f>ROUND(I31*H72,2)</f>
        <v>0.57</v>
      </c>
      <c r="J72" s="39"/>
      <c r="K72" s="82" t="s">
        <v>186</v>
      </c>
      <c r="L72" s="82"/>
      <c r="M72" s="82"/>
      <c r="N72" s="82"/>
      <c r="O72" s="82"/>
      <c r="P72" s="82" t="s">
        <v>187</v>
      </c>
      <c r="Q72" s="82"/>
      <c r="R72" s="82"/>
      <c r="S72" s="82"/>
      <c r="T72" s="82"/>
    </row>
    <row r="73" spans="1:10" ht="15">
      <c r="A73" s="67" t="s">
        <v>96</v>
      </c>
      <c r="B73" s="83" t="s">
        <v>188</v>
      </c>
      <c r="C73" s="83"/>
      <c r="D73" s="83"/>
      <c r="E73" s="83"/>
      <c r="F73" s="83"/>
      <c r="G73" s="83"/>
      <c r="H73" s="84">
        <f>ROUND(H61*H72,4)</f>
        <v>0.0001</v>
      </c>
      <c r="I73" s="39">
        <f>ROUND(I31*H73,2)</f>
        <v>0.19</v>
      </c>
      <c r="J73" s="39"/>
    </row>
    <row r="74" spans="1:10" ht="15">
      <c r="A74" s="17" t="s">
        <v>190</v>
      </c>
      <c r="B74" s="17"/>
      <c r="C74" s="17"/>
      <c r="D74" s="17"/>
      <c r="E74" s="17"/>
      <c r="F74" s="17"/>
      <c r="G74" s="17"/>
      <c r="H74" s="17"/>
      <c r="I74" s="74">
        <f>SUM(I72:J73)</f>
        <v>0.76</v>
      </c>
      <c r="J74" s="74"/>
    </row>
    <row r="75" spans="1:13" ht="15">
      <c r="A75" s="15" t="s">
        <v>191</v>
      </c>
      <c r="B75" s="15"/>
      <c r="C75" s="15"/>
      <c r="D75" s="15"/>
      <c r="E75" s="15"/>
      <c r="F75" s="15"/>
      <c r="G75" s="15"/>
      <c r="H75" s="15"/>
      <c r="I75" s="15"/>
      <c r="J75" s="15"/>
      <c r="M75" s="85"/>
    </row>
    <row r="76" spans="1:10" ht="15">
      <c r="A76" s="66" t="s">
        <v>192</v>
      </c>
      <c r="B76" s="2" t="s">
        <v>193</v>
      </c>
      <c r="C76" s="2"/>
      <c r="D76" s="2"/>
      <c r="E76" s="2"/>
      <c r="F76" s="2"/>
      <c r="G76" s="2"/>
      <c r="H76" s="66" t="s">
        <v>92</v>
      </c>
      <c r="I76" s="66" t="s">
        <v>93</v>
      </c>
      <c r="J76" s="66"/>
    </row>
    <row r="77" spans="1:20" ht="15">
      <c r="A77" s="67" t="s">
        <v>94</v>
      </c>
      <c r="B77" s="68" t="s">
        <v>194</v>
      </c>
      <c r="C77" s="68"/>
      <c r="D77" s="68"/>
      <c r="E77" s="68"/>
      <c r="F77" s="68"/>
      <c r="G77" s="68"/>
      <c r="H77" s="60">
        <f>'BC e Índices'!M39</f>
        <v>0.0046</v>
      </c>
      <c r="I77" s="86">
        <f aca="true" t="shared" si="2" ref="I77:I82">ROUND($I$31*H77,2)</f>
        <v>8.79</v>
      </c>
      <c r="J77" s="86"/>
      <c r="K77" s="82" t="s">
        <v>195</v>
      </c>
      <c r="L77" s="82"/>
      <c r="M77" s="82"/>
      <c r="N77" s="82"/>
      <c r="O77" s="82"/>
      <c r="P77" s="82" t="s">
        <v>196</v>
      </c>
      <c r="Q77" s="82"/>
      <c r="R77" s="82"/>
      <c r="S77" s="82"/>
      <c r="T77" s="82"/>
    </row>
    <row r="78" spans="1:20" ht="15">
      <c r="A78" s="67" t="s">
        <v>96</v>
      </c>
      <c r="B78" s="68" t="s">
        <v>197</v>
      </c>
      <c r="C78" s="68"/>
      <c r="D78" s="68"/>
      <c r="E78" s="68"/>
      <c r="F78" s="68"/>
      <c r="G78" s="68"/>
      <c r="H78" s="60">
        <f>'BC e Índices'!M40</f>
        <v>0.0004</v>
      </c>
      <c r="I78" s="39">
        <f t="shared" si="2"/>
        <v>0.76</v>
      </c>
      <c r="J78" s="39"/>
      <c r="K78" s="30"/>
      <c r="L78" s="30"/>
      <c r="M78" s="30"/>
      <c r="N78" s="30"/>
      <c r="O78" s="30"/>
      <c r="P78" s="82" t="s">
        <v>198</v>
      </c>
      <c r="Q78" s="82"/>
      <c r="R78" s="82"/>
      <c r="S78" s="82"/>
      <c r="T78" s="82"/>
    </row>
    <row r="79" spans="1:20" ht="15">
      <c r="A79" s="67" t="s">
        <v>98</v>
      </c>
      <c r="B79" s="68" t="s">
        <v>199</v>
      </c>
      <c r="C79" s="68"/>
      <c r="D79" s="68"/>
      <c r="E79" s="68"/>
      <c r="F79" s="68"/>
      <c r="G79" s="68"/>
      <c r="H79" s="60">
        <f>'BC e Índices'!M41</f>
        <v>0.0215</v>
      </c>
      <c r="I79" s="86">
        <f t="shared" si="2"/>
        <v>41.1</v>
      </c>
      <c r="J79" s="86"/>
      <c r="K79" s="30"/>
      <c r="L79" s="30"/>
      <c r="M79" s="30"/>
      <c r="N79" s="30"/>
      <c r="O79" s="30"/>
      <c r="P79" s="82" t="s">
        <v>201</v>
      </c>
      <c r="Q79" s="82"/>
      <c r="R79" s="82"/>
      <c r="S79" s="82"/>
      <c r="T79" s="82"/>
    </row>
    <row r="80" spans="1:20" ht="17.25">
      <c r="A80" s="67" t="s">
        <v>100</v>
      </c>
      <c r="B80" s="68" t="s">
        <v>202</v>
      </c>
      <c r="C80" s="68"/>
      <c r="D80" s="68"/>
      <c r="E80" s="68"/>
      <c r="F80" s="68"/>
      <c r="G80" s="68"/>
      <c r="H80" s="60">
        <f>'BC e Índices'!M42</f>
        <v>0.0194</v>
      </c>
      <c r="I80" s="39">
        <f t="shared" si="2"/>
        <v>37.09</v>
      </c>
      <c r="J80" s="39"/>
      <c r="K80" s="88" t="s">
        <v>203</v>
      </c>
      <c r="L80" s="88"/>
      <c r="M80" s="88"/>
      <c r="N80" s="88"/>
      <c r="O80" s="88"/>
      <c r="P80" s="88" t="s">
        <v>316</v>
      </c>
      <c r="Q80" s="88"/>
      <c r="R80" s="88"/>
      <c r="S80" s="88"/>
      <c r="T80" s="88"/>
    </row>
    <row r="81" spans="1:20" ht="15">
      <c r="A81" s="67" t="s">
        <v>102</v>
      </c>
      <c r="B81" s="68" t="s">
        <v>205</v>
      </c>
      <c r="C81" s="68"/>
      <c r="D81" s="68"/>
      <c r="E81" s="68"/>
      <c r="F81" s="68"/>
      <c r="G81" s="68"/>
      <c r="H81" s="84">
        <f>ROUND(H61*H80,4)</f>
        <v>0.0071</v>
      </c>
      <c r="I81" s="39">
        <f t="shared" si="2"/>
        <v>13.57</v>
      </c>
      <c r="J81" s="39"/>
      <c r="K81" s="75"/>
      <c r="L81" s="75"/>
      <c r="M81" s="75"/>
      <c r="N81" s="75"/>
      <c r="O81" s="75"/>
      <c r="P81" s="75"/>
      <c r="Q81" s="75"/>
      <c r="R81" s="75"/>
      <c r="S81" s="75"/>
      <c r="T81" s="75"/>
    </row>
    <row r="82" spans="1:20" ht="15">
      <c r="A82" s="67" t="s">
        <v>104</v>
      </c>
      <c r="B82" s="68" t="s">
        <v>206</v>
      </c>
      <c r="C82" s="68"/>
      <c r="D82" s="68"/>
      <c r="E82" s="68"/>
      <c r="F82" s="68"/>
      <c r="G82" s="68"/>
      <c r="H82" s="60">
        <f>'BC e Índices'!M43</f>
        <v>0.0215</v>
      </c>
      <c r="I82" s="39">
        <f t="shared" si="2"/>
        <v>41.1</v>
      </c>
      <c r="J82" s="39"/>
      <c r="K82" s="30"/>
      <c r="L82" s="30"/>
      <c r="M82" s="30"/>
      <c r="N82" s="30"/>
      <c r="O82" s="30"/>
      <c r="P82" s="82" t="s">
        <v>201</v>
      </c>
      <c r="Q82" s="82"/>
      <c r="R82" s="82"/>
      <c r="S82" s="82"/>
      <c r="T82" s="82"/>
    </row>
    <row r="83" spans="1:10" ht="15">
      <c r="A83" s="17" t="s">
        <v>207</v>
      </c>
      <c r="B83" s="17"/>
      <c r="C83" s="17"/>
      <c r="D83" s="17"/>
      <c r="E83" s="17"/>
      <c r="F83" s="17"/>
      <c r="G83" s="17"/>
      <c r="H83" s="17"/>
      <c r="I83" s="74">
        <f>SUM(I77:J82)</f>
        <v>142.41</v>
      </c>
      <c r="J83" s="74"/>
    </row>
    <row r="84" spans="1:10" ht="15" customHeight="1">
      <c r="A84" s="64" t="s">
        <v>208</v>
      </c>
      <c r="B84" s="64"/>
      <c r="C84" s="64"/>
      <c r="D84" s="64"/>
      <c r="E84" s="64"/>
      <c r="F84" s="64"/>
      <c r="G84" s="64"/>
      <c r="H84" s="64"/>
      <c r="I84" s="64"/>
      <c r="J84" s="64"/>
    </row>
    <row r="85" spans="1:10" ht="15">
      <c r="A85" s="15" t="s">
        <v>209</v>
      </c>
      <c r="B85" s="15"/>
      <c r="C85" s="15"/>
      <c r="D85" s="15"/>
      <c r="E85" s="15"/>
      <c r="F85" s="15"/>
      <c r="G85" s="15"/>
      <c r="H85" s="15"/>
      <c r="I85" s="15"/>
      <c r="J85" s="15"/>
    </row>
    <row r="86" spans="1:10" ht="15">
      <c r="A86" s="66" t="s">
        <v>210</v>
      </c>
      <c r="B86" s="2" t="s">
        <v>211</v>
      </c>
      <c r="C86" s="2"/>
      <c r="D86" s="2"/>
      <c r="E86" s="2"/>
      <c r="F86" s="2"/>
      <c r="G86" s="2"/>
      <c r="H86" s="2"/>
      <c r="I86" s="66" t="s">
        <v>93</v>
      </c>
      <c r="J86" s="66"/>
    </row>
    <row r="87" spans="1:10" ht="15">
      <c r="A87" s="67" t="s">
        <v>94</v>
      </c>
      <c r="B87" s="68" t="s">
        <v>212</v>
      </c>
      <c r="C87" s="68"/>
      <c r="D87" s="68"/>
      <c r="E87" s="68"/>
      <c r="F87" s="68"/>
      <c r="G87" s="68"/>
      <c r="H87" s="38">
        <f>'BC e Índices'!M46</f>
        <v>0.0833</v>
      </c>
      <c r="I87" s="39">
        <f aca="true" t="shared" si="3" ref="I87:I91">ROUND($I$31*H87,2)</f>
        <v>159.25</v>
      </c>
      <c r="J87" s="39"/>
    </row>
    <row r="88" spans="1:20" ht="15">
      <c r="A88" s="67" t="s">
        <v>96</v>
      </c>
      <c r="B88" s="68" t="s">
        <v>214</v>
      </c>
      <c r="C88" s="68"/>
      <c r="D88" s="68"/>
      <c r="E88" s="68"/>
      <c r="F88" s="68"/>
      <c r="G88" s="68"/>
      <c r="H88" s="38">
        <f>'BC e Índices'!M47</f>
        <v>0.0166</v>
      </c>
      <c r="I88" s="39">
        <f t="shared" si="3"/>
        <v>31.74</v>
      </c>
      <c r="J88" s="39"/>
      <c r="K88" s="82" t="s">
        <v>215</v>
      </c>
      <c r="L88" s="82"/>
      <c r="M88" s="82"/>
      <c r="N88" s="82"/>
      <c r="O88" s="82"/>
      <c r="P88" s="82" t="s">
        <v>216</v>
      </c>
      <c r="Q88" s="82"/>
      <c r="R88" s="82"/>
      <c r="S88" s="82"/>
      <c r="T88" s="82"/>
    </row>
    <row r="89" spans="1:20" ht="15">
      <c r="A89" s="67" t="s">
        <v>98</v>
      </c>
      <c r="B89" s="68" t="s">
        <v>217</v>
      </c>
      <c r="C89" s="68"/>
      <c r="D89" s="68"/>
      <c r="E89" s="68"/>
      <c r="F89" s="68"/>
      <c r="G89" s="68"/>
      <c r="H89" s="38">
        <f>'BC e Índices'!M48</f>
        <v>0.0008</v>
      </c>
      <c r="I89" s="39">
        <f t="shared" si="3"/>
        <v>1.53</v>
      </c>
      <c r="J89" s="39"/>
      <c r="K89" s="82" t="s">
        <v>317</v>
      </c>
      <c r="L89" s="82"/>
      <c r="M89" s="82"/>
      <c r="N89" s="82"/>
      <c r="O89" s="82"/>
      <c r="P89" s="82" t="s">
        <v>216</v>
      </c>
      <c r="Q89" s="82"/>
      <c r="R89" s="82"/>
      <c r="S89" s="82"/>
      <c r="T89" s="82"/>
    </row>
    <row r="90" spans="1:20" ht="15">
      <c r="A90" s="67" t="s">
        <v>100</v>
      </c>
      <c r="B90" s="68" t="s">
        <v>219</v>
      </c>
      <c r="C90" s="68"/>
      <c r="D90" s="68"/>
      <c r="E90" s="68"/>
      <c r="F90" s="68"/>
      <c r="G90" s="68"/>
      <c r="H90" s="38">
        <f>'BC e Índices'!M49</f>
        <v>0.0073</v>
      </c>
      <c r="I90" s="39">
        <f t="shared" si="3"/>
        <v>13.96</v>
      </c>
      <c r="J90" s="39"/>
      <c r="K90" s="82" t="s">
        <v>220</v>
      </c>
      <c r="L90" s="82"/>
      <c r="M90" s="82"/>
      <c r="N90" s="82"/>
      <c r="O90" s="82"/>
      <c r="P90" s="82" t="s">
        <v>216</v>
      </c>
      <c r="Q90" s="82"/>
      <c r="R90" s="82"/>
      <c r="S90" s="82"/>
      <c r="T90" s="82"/>
    </row>
    <row r="91" spans="1:20" ht="15">
      <c r="A91" s="67" t="s">
        <v>102</v>
      </c>
      <c r="B91" s="68" t="s">
        <v>221</v>
      </c>
      <c r="C91" s="68"/>
      <c r="D91" s="68"/>
      <c r="E91" s="68"/>
      <c r="F91" s="68"/>
      <c r="G91" s="68"/>
      <c r="H91" s="38">
        <f>'BC e Índices'!M50</f>
        <v>0.0027</v>
      </c>
      <c r="I91" s="39">
        <f t="shared" si="3"/>
        <v>5.16</v>
      </c>
      <c r="J91" s="39"/>
      <c r="K91" s="82" t="s">
        <v>222</v>
      </c>
      <c r="L91" s="82"/>
      <c r="M91" s="82"/>
      <c r="N91" s="82"/>
      <c r="O91" s="82"/>
      <c r="P91" s="82" t="s">
        <v>216</v>
      </c>
      <c r="Q91" s="82"/>
      <c r="R91" s="82"/>
      <c r="S91" s="82"/>
      <c r="T91" s="82"/>
    </row>
    <row r="92" spans="1:10" ht="15">
      <c r="A92" s="67"/>
      <c r="B92" s="89" t="s">
        <v>223</v>
      </c>
      <c r="C92" s="89"/>
      <c r="D92" s="89"/>
      <c r="E92" s="89"/>
      <c r="F92" s="89"/>
      <c r="G92" s="89"/>
      <c r="H92" s="90">
        <f>SUM(H87:H91)</f>
        <v>0.11069999999999999</v>
      </c>
      <c r="I92" s="74">
        <f>SUM(I87:J91)</f>
        <v>211.64</v>
      </c>
      <c r="J92" s="74"/>
    </row>
    <row r="93" spans="1:10" ht="15" customHeight="1">
      <c r="A93" s="76" t="s">
        <v>106</v>
      </c>
      <c r="B93" s="91" t="s">
        <v>224</v>
      </c>
      <c r="C93" s="91"/>
      <c r="D93" s="91"/>
      <c r="E93" s="91"/>
      <c r="F93" s="91"/>
      <c r="G93" s="91"/>
      <c r="H93" s="84">
        <f>ROUND(H61*H92,4)</f>
        <v>0.0407</v>
      </c>
      <c r="I93" s="39">
        <f>ROUND(I92*H61,2)</f>
        <v>77.88</v>
      </c>
      <c r="J93" s="39"/>
    </row>
    <row r="94" spans="1:10" ht="15">
      <c r="A94" s="17" t="s">
        <v>225</v>
      </c>
      <c r="B94" s="17"/>
      <c r="C94" s="17"/>
      <c r="D94" s="17"/>
      <c r="E94" s="17"/>
      <c r="F94" s="17"/>
      <c r="G94" s="17"/>
      <c r="H94" s="17"/>
      <c r="I94" s="74">
        <f>SUM(I92:J93)</f>
        <v>289.52</v>
      </c>
      <c r="J94" s="74"/>
    </row>
    <row r="99" spans="1:64" ht="15">
      <c r="A99" s="15" t="s">
        <v>226</v>
      </c>
      <c r="B99" s="15"/>
      <c r="C99" s="15"/>
      <c r="D99" s="15"/>
      <c r="E99" s="15"/>
      <c r="F99" s="15"/>
      <c r="G99" s="15"/>
      <c r="H99" s="15"/>
      <c r="I99" s="15"/>
      <c r="J99" s="15"/>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33">
        <v>4</v>
      </c>
      <c r="B100" s="34" t="s">
        <v>227</v>
      </c>
      <c r="C100" s="34"/>
      <c r="D100" s="34"/>
      <c r="E100" s="34"/>
      <c r="F100" s="34"/>
      <c r="G100" s="34"/>
      <c r="H100" s="34"/>
      <c r="I100" s="33" t="s">
        <v>93</v>
      </c>
      <c r="J100" s="33"/>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150</v>
      </c>
      <c r="B101" s="35" t="s">
        <v>228</v>
      </c>
      <c r="C101" s="35"/>
      <c r="D101" s="35"/>
      <c r="E101" s="35"/>
      <c r="F101" s="35"/>
      <c r="G101" s="35"/>
      <c r="H101" s="35"/>
      <c r="I101" s="36">
        <f>I61</f>
        <v>703.53</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172</v>
      </c>
      <c r="B102" s="35" t="s">
        <v>151</v>
      </c>
      <c r="C102" s="35"/>
      <c r="D102" s="35"/>
      <c r="E102" s="35"/>
      <c r="F102" s="35"/>
      <c r="G102" s="35"/>
      <c r="H102" s="35"/>
      <c r="I102" s="36">
        <f>I69</f>
        <v>290.56</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184</v>
      </c>
      <c r="B103" s="35" t="s">
        <v>185</v>
      </c>
      <c r="C103" s="35"/>
      <c r="D103" s="35"/>
      <c r="E103" s="35"/>
      <c r="F103" s="35"/>
      <c r="G103" s="35"/>
      <c r="H103" s="35"/>
      <c r="I103" s="36">
        <f>I74</f>
        <v>0.76</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192</v>
      </c>
      <c r="B104" s="35" t="s">
        <v>229</v>
      </c>
      <c r="C104" s="35"/>
      <c r="D104" s="35"/>
      <c r="E104" s="35"/>
      <c r="F104" s="35"/>
      <c r="G104" s="35"/>
      <c r="H104" s="35"/>
      <c r="I104" s="36">
        <f>I83</f>
        <v>142.41</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210</v>
      </c>
      <c r="B105" s="35" t="s">
        <v>211</v>
      </c>
      <c r="C105" s="35"/>
      <c r="D105" s="35"/>
      <c r="E105" s="35"/>
      <c r="F105" s="35"/>
      <c r="G105" s="35"/>
      <c r="H105" s="35"/>
      <c r="I105" s="36">
        <f>I94</f>
        <v>289.52</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23" t="s">
        <v>230</v>
      </c>
      <c r="B106" s="35" t="s">
        <v>109</v>
      </c>
      <c r="C106" s="35"/>
      <c r="D106" s="35"/>
      <c r="E106" s="35"/>
      <c r="F106" s="35"/>
      <c r="G106" s="35"/>
      <c r="H106" s="35"/>
      <c r="I106" s="36">
        <v>0</v>
      </c>
      <c r="J106" s="3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40" t="s">
        <v>231</v>
      </c>
      <c r="B107" s="40"/>
      <c r="C107" s="40"/>
      <c r="D107" s="40"/>
      <c r="E107" s="40"/>
      <c r="F107" s="40"/>
      <c r="G107" s="40"/>
      <c r="H107" s="40"/>
      <c r="I107" s="41">
        <f>SUM(I101:J106)</f>
        <v>1426.78</v>
      </c>
      <c r="J107" s="41"/>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15" t="s">
        <v>232</v>
      </c>
      <c r="B108" s="15"/>
      <c r="C108" s="15"/>
      <c r="D108" s="15"/>
      <c r="E108" s="15"/>
      <c r="F108" s="15"/>
      <c r="G108" s="15"/>
      <c r="H108" s="15"/>
      <c r="I108" s="15"/>
      <c r="J108" s="15"/>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40" t="s">
        <v>233</v>
      </c>
      <c r="B109" s="40"/>
      <c r="C109" s="40"/>
      <c r="D109" s="40"/>
      <c r="E109" s="40"/>
      <c r="F109" s="40"/>
      <c r="G109" s="40"/>
      <c r="H109" s="40"/>
      <c r="I109" s="41">
        <f>I31+I40+I47+I107</f>
        <v>3789.8599999999997</v>
      </c>
      <c r="J109" s="41"/>
      <c r="M109" s="37"/>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15" t="s">
        <v>234</v>
      </c>
      <c r="B110" s="15"/>
      <c r="C110" s="15"/>
      <c r="D110" s="15"/>
      <c r="E110" s="15"/>
      <c r="F110" s="15"/>
      <c r="G110" s="15"/>
      <c r="H110" s="15"/>
      <c r="I110" s="15"/>
      <c r="J110" s="15"/>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33">
        <v>5</v>
      </c>
      <c r="B111" s="34" t="s">
        <v>235</v>
      </c>
      <c r="C111" s="34"/>
      <c r="D111" s="34"/>
      <c r="E111" s="34"/>
      <c r="F111" s="34"/>
      <c r="G111" s="34"/>
      <c r="H111" s="33" t="s">
        <v>92</v>
      </c>
      <c r="I111" s="33" t="s">
        <v>93</v>
      </c>
      <c r="J111" s="33"/>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94</v>
      </c>
      <c r="B112" s="35" t="s">
        <v>236</v>
      </c>
      <c r="C112" s="35"/>
      <c r="D112" s="35"/>
      <c r="E112" s="35"/>
      <c r="F112" s="35"/>
      <c r="G112" s="35"/>
      <c r="H112" s="38">
        <f>'BC e Índices'!M53</f>
        <v>0.1</v>
      </c>
      <c r="I112" s="36">
        <f>ROUND(I109*H112,2)</f>
        <v>378.99</v>
      </c>
      <c r="J112" s="3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96</v>
      </c>
      <c r="B113" s="35" t="s">
        <v>238</v>
      </c>
      <c r="C113" s="35"/>
      <c r="D113" s="35"/>
      <c r="E113" s="35"/>
      <c r="F113" s="35"/>
      <c r="G113" s="35"/>
      <c r="H113" s="38">
        <f>'BC e Índices'!M54</f>
        <v>0.1</v>
      </c>
      <c r="I113" s="36">
        <f>ROUND((I109+I112)*H113,2)</f>
        <v>416.89</v>
      </c>
      <c r="J113" s="3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98</v>
      </c>
      <c r="B114" s="35" t="s">
        <v>239</v>
      </c>
      <c r="C114" s="35"/>
      <c r="D114" s="35"/>
      <c r="E114" s="35"/>
      <c r="F114" s="35"/>
      <c r="G114" s="35"/>
      <c r="H114" s="35"/>
      <c r="I114" s="35"/>
      <c r="J114" s="35"/>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23" t="s">
        <v>240</v>
      </c>
      <c r="B115" s="34" t="s">
        <v>241</v>
      </c>
      <c r="C115" s="34"/>
      <c r="D115" s="34"/>
      <c r="E115" s="34"/>
      <c r="F115" s="34"/>
      <c r="G115" s="34"/>
      <c r="H115" s="34"/>
      <c r="I115" s="34"/>
      <c r="J115" s="34"/>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242</v>
      </c>
      <c r="C116" s="35"/>
      <c r="D116" s="35"/>
      <c r="E116" s="35"/>
      <c r="F116" s="35"/>
      <c r="G116" s="35"/>
      <c r="H116" s="38">
        <f>'BC e Índices'!M56</f>
        <v>0.0065</v>
      </c>
      <c r="I116" s="36">
        <f>I121*H116</f>
        <v>32.629805</v>
      </c>
      <c r="J116" s="36"/>
      <c r="K116" s="93"/>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46"/>
      <c r="B117" s="35" t="s">
        <v>244</v>
      </c>
      <c r="C117" s="35"/>
      <c r="D117" s="35"/>
      <c r="E117" s="35"/>
      <c r="F117" s="35"/>
      <c r="G117" s="35"/>
      <c r="H117" s="38">
        <f>'BC e Índices'!M57</f>
        <v>0.03</v>
      </c>
      <c r="I117" s="36">
        <f>I121*H117</f>
        <v>150.5991</v>
      </c>
      <c r="J117" s="36"/>
      <c r="K117" s="93"/>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t="s">
        <v>246</v>
      </c>
      <c r="B118" s="34" t="s">
        <v>247</v>
      </c>
      <c r="C118" s="34"/>
      <c r="D118" s="34"/>
      <c r="E118" s="34"/>
      <c r="F118" s="34"/>
      <c r="G118" s="34"/>
      <c r="H118" s="34"/>
      <c r="I118" s="34"/>
      <c r="J118" s="34"/>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c r="B119" s="35" t="s">
        <v>248</v>
      </c>
      <c r="C119" s="35"/>
      <c r="D119" s="35"/>
      <c r="E119" s="35"/>
      <c r="F119" s="35"/>
      <c r="G119" s="35"/>
      <c r="H119" s="38">
        <f>'BC e Índices'!M59</f>
        <v>0.05</v>
      </c>
      <c r="I119" s="36">
        <f>I121*H119</f>
        <v>250.99850000000004</v>
      </c>
      <c r="J119" s="36"/>
      <c r="K119" s="93"/>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t="s">
        <v>250</v>
      </c>
      <c r="B120" s="34" t="s">
        <v>251</v>
      </c>
      <c r="C120" s="34"/>
      <c r="D120" s="34"/>
      <c r="E120" s="34"/>
      <c r="F120" s="34"/>
      <c r="G120" s="34"/>
      <c r="H120" s="34"/>
      <c r="I120" s="34"/>
      <c r="J120" s="34"/>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23"/>
      <c r="B121" s="40" t="s">
        <v>252</v>
      </c>
      <c r="C121" s="40"/>
      <c r="D121" s="40"/>
      <c r="E121" s="40"/>
      <c r="F121" s="40"/>
      <c r="G121" s="40"/>
      <c r="H121" s="94">
        <f>1-(SUM(H119,H117,H116))</f>
        <v>0.9135</v>
      </c>
      <c r="I121" s="36">
        <f>ROUND((I109+I112+I113)/H121,2)</f>
        <v>5019.97</v>
      </c>
      <c r="J121" s="3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40" t="s">
        <v>253</v>
      </c>
      <c r="B122" s="40"/>
      <c r="C122" s="40"/>
      <c r="D122" s="40"/>
      <c r="E122" s="40"/>
      <c r="F122" s="40"/>
      <c r="G122" s="40"/>
      <c r="H122" s="40"/>
      <c r="I122" s="41">
        <f>I119+I117+I116+I113+I112</f>
        <v>1230.107405</v>
      </c>
      <c r="J122" s="41"/>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254</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255</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15">
      <c r="A125" s="95" t="s">
        <v>256</v>
      </c>
      <c r="B125" s="95"/>
      <c r="C125" s="95"/>
      <c r="D125" s="95"/>
      <c r="E125" s="95"/>
      <c r="F125" s="95"/>
      <c r="G125" s="95"/>
      <c r="H125" s="95"/>
      <c r="I125" s="95"/>
      <c r="J125" s="95"/>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I31</f>
        <v>1911.79</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I40</f>
        <v>291.28999999999996</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I47</f>
        <v>160</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I107</f>
        <v>1426.78</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3789.8599999999997</v>
      </c>
      <c r="J133" s="98"/>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I122</f>
        <v>1230.107405</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318</v>
      </c>
      <c r="C135" s="40"/>
      <c r="D135" s="40"/>
      <c r="E135" s="40"/>
      <c r="F135" s="40"/>
      <c r="G135" s="40"/>
      <c r="H135" s="40"/>
      <c r="I135" s="99">
        <f>I134+I133</f>
        <v>5019.967404999999</v>
      </c>
      <c r="J135" s="99"/>
      <c r="K135" s="37"/>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319</v>
      </c>
      <c r="C136" s="40"/>
      <c r="D136" s="40"/>
      <c r="E136" s="40"/>
      <c r="F136" s="40"/>
      <c r="G136" s="40"/>
      <c r="H136" s="40"/>
      <c r="I136" s="102">
        <f>H13</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5019.967404999999</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60239.60885999999</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295">
    <mergeCell ref="A1:J1"/>
    <mergeCell ref="K1:T1"/>
    <mergeCell ref="A2:J2"/>
    <mergeCell ref="A3:B3"/>
    <mergeCell ref="C3:J3"/>
    <mergeCell ref="A4:B4"/>
    <mergeCell ref="C4:J4"/>
    <mergeCell ref="A5:B5"/>
    <mergeCell ref="C5:J5"/>
    <mergeCell ref="A6:J6"/>
    <mergeCell ref="B7:H7"/>
    <mergeCell ref="I7:J7"/>
    <mergeCell ref="B8:H8"/>
    <mergeCell ref="I8:J8"/>
    <mergeCell ref="B9:H9"/>
    <mergeCell ref="I9:J9"/>
    <mergeCell ref="B10:H10"/>
    <mergeCell ref="I10:J10"/>
    <mergeCell ref="A11:J11"/>
    <mergeCell ref="A12:C12"/>
    <mergeCell ref="D12:G12"/>
    <mergeCell ref="H12:J12"/>
    <mergeCell ref="A13:C13"/>
    <mergeCell ref="D13:G13"/>
    <mergeCell ref="H13:J13"/>
    <mergeCell ref="A14:J14"/>
    <mergeCell ref="A15:J15"/>
    <mergeCell ref="A16:J16"/>
    <mergeCell ref="B17:H17"/>
    <mergeCell ref="I17:J17"/>
    <mergeCell ref="B18:H18"/>
    <mergeCell ref="I18:J18"/>
    <mergeCell ref="B19:H19"/>
    <mergeCell ref="I19:J19"/>
    <mergeCell ref="B20:H20"/>
    <mergeCell ref="I20:J20"/>
    <mergeCell ref="A21:J21"/>
    <mergeCell ref="B22:G22"/>
    <mergeCell ref="I22:J22"/>
    <mergeCell ref="B23:H23"/>
    <mergeCell ref="I23:J23"/>
    <mergeCell ref="B24:G24"/>
    <mergeCell ref="I24:J24"/>
    <mergeCell ref="B25:G25"/>
    <mergeCell ref="I25:J25"/>
    <mergeCell ref="B26:G26"/>
    <mergeCell ref="I26:J26"/>
    <mergeCell ref="B27:G27"/>
    <mergeCell ref="I27:J27"/>
    <mergeCell ref="B28:G28"/>
    <mergeCell ref="I28:J28"/>
    <mergeCell ref="B29:G29"/>
    <mergeCell ref="I29:J29"/>
    <mergeCell ref="B30:G30"/>
    <mergeCell ref="I30:J30"/>
    <mergeCell ref="A31:H31"/>
    <mergeCell ref="I31:J31"/>
    <mergeCell ref="A32:J32"/>
    <mergeCell ref="K32:T32"/>
    <mergeCell ref="B33:H33"/>
    <mergeCell ref="I33:J33"/>
    <mergeCell ref="K33:L33"/>
    <mergeCell ref="M33:N33"/>
    <mergeCell ref="O33:P33"/>
    <mergeCell ref="Q33:R33"/>
    <mergeCell ref="S33:T33"/>
    <mergeCell ref="B34:H34"/>
    <mergeCell ref="I34:J34"/>
    <mergeCell ref="K34:L34"/>
    <mergeCell ref="M34:N34"/>
    <mergeCell ref="O34:P34"/>
    <mergeCell ref="Q34:R34"/>
    <mergeCell ref="S34:T34"/>
    <mergeCell ref="B35:H35"/>
    <mergeCell ref="I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B39:H39"/>
    <mergeCell ref="I39:J39"/>
    <mergeCell ref="A40:H40"/>
    <mergeCell ref="I40:J40"/>
    <mergeCell ref="A41:J41"/>
    <mergeCell ref="B42:H42"/>
    <mergeCell ref="I42:J42"/>
    <mergeCell ref="B43:H43"/>
    <mergeCell ref="I43:J43"/>
    <mergeCell ref="B44:H44"/>
    <mergeCell ref="I44:J44"/>
    <mergeCell ref="B45:H45"/>
    <mergeCell ref="I45:J45"/>
    <mergeCell ref="B46:H46"/>
    <mergeCell ref="I46:J46"/>
    <mergeCell ref="A47:H47"/>
    <mergeCell ref="I47:J47"/>
    <mergeCell ref="A50:J50"/>
    <mergeCell ref="A51:J51"/>
    <mergeCell ref="K51:T51"/>
    <mergeCell ref="B52:G52"/>
    <mergeCell ref="I52:J52"/>
    <mergeCell ref="B53:G53"/>
    <mergeCell ref="I53:J53"/>
    <mergeCell ref="K53:T53"/>
    <mergeCell ref="B54:G54"/>
    <mergeCell ref="I54:J54"/>
    <mergeCell ref="K54:T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A61:G61"/>
    <mergeCell ref="I61:J61"/>
    <mergeCell ref="A62:J62"/>
    <mergeCell ref="A63:J63"/>
    <mergeCell ref="B64:G64"/>
    <mergeCell ref="I64:J64"/>
    <mergeCell ref="B65:G65"/>
    <mergeCell ref="I65:J65"/>
    <mergeCell ref="K65:M65"/>
    <mergeCell ref="B66:G66"/>
    <mergeCell ref="I66:J66"/>
    <mergeCell ref="K66:M66"/>
    <mergeCell ref="B67:H67"/>
    <mergeCell ref="I67:J67"/>
    <mergeCell ref="K67:L67"/>
    <mergeCell ref="B68:G68"/>
    <mergeCell ref="I68:J68"/>
    <mergeCell ref="A69:H69"/>
    <mergeCell ref="I69:J69"/>
    <mergeCell ref="A70:J70"/>
    <mergeCell ref="K70:O70"/>
    <mergeCell ref="P70:T70"/>
    <mergeCell ref="B71:G71"/>
    <mergeCell ref="I71:J71"/>
    <mergeCell ref="B72:G72"/>
    <mergeCell ref="I72:J72"/>
    <mergeCell ref="K72:O72"/>
    <mergeCell ref="P72:T72"/>
    <mergeCell ref="B73:G73"/>
    <mergeCell ref="I73:J73"/>
    <mergeCell ref="A74:H74"/>
    <mergeCell ref="I74:J74"/>
    <mergeCell ref="A75:J75"/>
    <mergeCell ref="B76:G76"/>
    <mergeCell ref="I76:J76"/>
    <mergeCell ref="B77:G77"/>
    <mergeCell ref="I77:J77"/>
    <mergeCell ref="K77:O77"/>
    <mergeCell ref="P77:T77"/>
    <mergeCell ref="B78:G78"/>
    <mergeCell ref="I78:J78"/>
    <mergeCell ref="K78:O78"/>
    <mergeCell ref="P78:T78"/>
    <mergeCell ref="B79:G79"/>
    <mergeCell ref="I79:J79"/>
    <mergeCell ref="K79:O79"/>
    <mergeCell ref="P79:T79"/>
    <mergeCell ref="B80:G80"/>
    <mergeCell ref="I80:J80"/>
    <mergeCell ref="K80:O80"/>
    <mergeCell ref="P80:T80"/>
    <mergeCell ref="B81:G81"/>
    <mergeCell ref="I81:J81"/>
    <mergeCell ref="K81:T81"/>
    <mergeCell ref="B82:G82"/>
    <mergeCell ref="I82:J82"/>
    <mergeCell ref="K82:O82"/>
    <mergeCell ref="P82:T82"/>
    <mergeCell ref="A83:H83"/>
    <mergeCell ref="I83:J83"/>
    <mergeCell ref="A84:J84"/>
    <mergeCell ref="A85:J85"/>
    <mergeCell ref="B86:H86"/>
    <mergeCell ref="I86:J86"/>
    <mergeCell ref="B87:G87"/>
    <mergeCell ref="I87:J87"/>
    <mergeCell ref="B88:G88"/>
    <mergeCell ref="I88:J88"/>
    <mergeCell ref="K88:O88"/>
    <mergeCell ref="P88:T88"/>
    <mergeCell ref="B89:G89"/>
    <mergeCell ref="I89:J89"/>
    <mergeCell ref="K89:O89"/>
    <mergeCell ref="P89:T89"/>
    <mergeCell ref="B90:G90"/>
    <mergeCell ref="I90:J90"/>
    <mergeCell ref="K90:O90"/>
    <mergeCell ref="P90:T90"/>
    <mergeCell ref="B91:G91"/>
    <mergeCell ref="I91:J91"/>
    <mergeCell ref="K91:O91"/>
    <mergeCell ref="P91:T91"/>
    <mergeCell ref="B92:G92"/>
    <mergeCell ref="I92:J92"/>
    <mergeCell ref="B93:G93"/>
    <mergeCell ref="I93:J93"/>
    <mergeCell ref="A94:H94"/>
    <mergeCell ref="I94:J94"/>
    <mergeCell ref="A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B106:H106"/>
    <mergeCell ref="I106:J106"/>
    <mergeCell ref="A107:H107"/>
    <mergeCell ref="I107:J107"/>
    <mergeCell ref="A108:J108"/>
    <mergeCell ref="A109:H109"/>
    <mergeCell ref="I109:J109"/>
    <mergeCell ref="A110:J110"/>
    <mergeCell ref="B111:G111"/>
    <mergeCell ref="I111:J111"/>
    <mergeCell ref="B112:G112"/>
    <mergeCell ref="I112:J112"/>
    <mergeCell ref="B113:G113"/>
    <mergeCell ref="I113:J113"/>
    <mergeCell ref="B114:J114"/>
    <mergeCell ref="B115:J115"/>
    <mergeCell ref="A116:A117"/>
    <mergeCell ref="B116:G116"/>
    <mergeCell ref="I116:J116"/>
    <mergeCell ref="B117:G117"/>
    <mergeCell ref="I117:J117"/>
    <mergeCell ref="B118:J118"/>
    <mergeCell ref="B119:G119"/>
    <mergeCell ref="I119:J119"/>
    <mergeCell ref="B120:J120"/>
    <mergeCell ref="B121:G121"/>
    <mergeCell ref="I121:J121"/>
    <mergeCell ref="A122:H122"/>
    <mergeCell ref="I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BL138"/>
  <sheetViews>
    <sheetView zoomScale="110" zoomScaleNormal="110" workbookViewId="0" topLeftCell="A1">
      <selection activeCell="A1" sqref="A1"/>
    </sheetView>
  </sheetViews>
  <sheetFormatPr defaultColWidth="9.140625" defaultRowHeight="15"/>
  <cols>
    <col min="1" max="10" width="9.00390625" style="0" customWidth="1"/>
    <col min="11" max="20" width="9.57421875" style="16" customWidth="1"/>
  </cols>
  <sheetData>
    <row r="1" spans="1:20" ht="15">
      <c r="A1" s="1" t="s">
        <v>271</v>
      </c>
      <c r="B1" s="1"/>
      <c r="C1" s="1"/>
      <c r="D1" s="1"/>
      <c r="E1" s="1"/>
      <c r="F1" s="1"/>
      <c r="G1" s="1"/>
      <c r="H1" s="1"/>
      <c r="I1" s="1"/>
      <c r="J1" s="1"/>
      <c r="K1" s="51" t="s">
        <v>295</v>
      </c>
      <c r="L1" s="51"/>
      <c r="M1" s="51"/>
      <c r="N1" s="51"/>
      <c r="O1" s="51"/>
      <c r="P1" s="51"/>
      <c r="Q1" s="51"/>
      <c r="R1" s="51"/>
      <c r="S1" s="51"/>
      <c r="T1" s="51"/>
    </row>
    <row r="2" spans="1:10" ht="15">
      <c r="A2" s="1" t="s">
        <v>1</v>
      </c>
      <c r="B2" s="1"/>
      <c r="C2" s="1"/>
      <c r="D2" s="1"/>
      <c r="E2" s="1"/>
      <c r="F2" s="1"/>
      <c r="G2" s="1"/>
      <c r="H2" s="1"/>
      <c r="I2" s="1"/>
      <c r="J2" s="1"/>
    </row>
    <row r="3" spans="1:10" ht="15">
      <c r="A3" s="111" t="s">
        <v>296</v>
      </c>
      <c r="B3" s="111"/>
      <c r="C3" s="112" t="s">
        <v>297</v>
      </c>
      <c r="D3" s="112"/>
      <c r="E3" s="112"/>
      <c r="F3" s="112"/>
      <c r="G3" s="112"/>
      <c r="H3" s="112"/>
      <c r="I3" s="112"/>
      <c r="J3" s="112"/>
    </row>
    <row r="4" spans="1:10" ht="15">
      <c r="A4" s="111" t="s">
        <v>298</v>
      </c>
      <c r="B4" s="111"/>
      <c r="C4" s="6"/>
      <c r="D4" s="6"/>
      <c r="E4" s="6"/>
      <c r="F4" s="6"/>
      <c r="G4" s="6"/>
      <c r="H4" s="6"/>
      <c r="I4" s="6"/>
      <c r="J4" s="6"/>
    </row>
    <row r="5" spans="1:10" ht="15">
      <c r="A5" s="111" t="s">
        <v>299</v>
      </c>
      <c r="B5" s="111"/>
      <c r="C5" s="6"/>
      <c r="D5" s="6"/>
      <c r="E5" s="6"/>
      <c r="F5" s="6"/>
      <c r="G5" s="6"/>
      <c r="H5" s="6"/>
      <c r="I5" s="6"/>
      <c r="J5" s="6"/>
    </row>
    <row r="6" spans="1:10" ht="15">
      <c r="A6" s="15" t="s">
        <v>2</v>
      </c>
      <c r="B6" s="15"/>
      <c r="C6" s="15"/>
      <c r="D6" s="15"/>
      <c r="E6" s="15"/>
      <c r="F6" s="15"/>
      <c r="G6" s="15"/>
      <c r="H6" s="15"/>
      <c r="I6" s="15"/>
      <c r="J6" s="15"/>
    </row>
    <row r="7" spans="1:10" ht="15">
      <c r="A7" s="23" t="s">
        <v>94</v>
      </c>
      <c r="B7" s="35" t="s">
        <v>300</v>
      </c>
      <c r="C7" s="35"/>
      <c r="D7" s="35"/>
      <c r="E7" s="35"/>
      <c r="F7" s="35"/>
      <c r="G7" s="35"/>
      <c r="H7" s="35"/>
      <c r="I7" s="113">
        <v>42649</v>
      </c>
      <c r="J7" s="113"/>
    </row>
    <row r="8" spans="1:10" ht="15">
      <c r="A8" s="23" t="s">
        <v>96</v>
      </c>
      <c r="B8" s="35" t="s">
        <v>301</v>
      </c>
      <c r="C8" s="35"/>
      <c r="D8" s="35"/>
      <c r="E8" s="35"/>
      <c r="F8" s="35"/>
      <c r="G8" s="35"/>
      <c r="H8" s="35"/>
      <c r="I8" s="53" t="s">
        <v>302</v>
      </c>
      <c r="J8" s="53"/>
    </row>
    <row r="9" spans="1:10" ht="15">
      <c r="A9" s="23" t="s">
        <v>98</v>
      </c>
      <c r="B9" s="35" t="s">
        <v>303</v>
      </c>
      <c r="C9" s="35"/>
      <c r="D9" s="35"/>
      <c r="E9" s="35"/>
      <c r="F9" s="35"/>
      <c r="G9" s="35"/>
      <c r="H9" s="35"/>
      <c r="I9" s="53" t="s">
        <v>304</v>
      </c>
      <c r="J9" s="53"/>
    </row>
    <row r="10" spans="1:10" ht="15">
      <c r="A10" s="23" t="s">
        <v>100</v>
      </c>
      <c r="B10" s="35" t="s">
        <v>305</v>
      </c>
      <c r="C10" s="35"/>
      <c r="D10" s="35"/>
      <c r="E10" s="35"/>
      <c r="F10" s="35"/>
      <c r="G10" s="35"/>
      <c r="H10" s="35"/>
      <c r="I10" s="53">
        <v>12</v>
      </c>
      <c r="J10" s="53"/>
    </row>
    <row r="11" spans="1:10" ht="15">
      <c r="A11" s="15" t="s">
        <v>306</v>
      </c>
      <c r="B11" s="15"/>
      <c r="C11" s="15"/>
      <c r="D11" s="15"/>
      <c r="E11" s="15"/>
      <c r="F11" s="15"/>
      <c r="G11" s="15"/>
      <c r="H11" s="15"/>
      <c r="I11" s="15"/>
      <c r="J11" s="15"/>
    </row>
    <row r="12" spans="1:10" ht="15">
      <c r="A12" s="114" t="s">
        <v>15</v>
      </c>
      <c r="B12" s="114"/>
      <c r="C12" s="114"/>
      <c r="D12" s="114" t="s">
        <v>78</v>
      </c>
      <c r="E12" s="114"/>
      <c r="F12" s="114"/>
      <c r="G12" s="114"/>
      <c r="H12" s="114" t="s">
        <v>79</v>
      </c>
      <c r="I12" s="114"/>
      <c r="J12" s="114"/>
    </row>
    <row r="13" spans="1:10" ht="15">
      <c r="A13" s="5" t="s">
        <v>321</v>
      </c>
      <c r="B13" s="5"/>
      <c r="C13" s="5"/>
      <c r="D13" s="5" t="s">
        <v>81</v>
      </c>
      <c r="E13" s="5"/>
      <c r="F13" s="5"/>
      <c r="G13" s="5"/>
      <c r="H13" s="5">
        <f>'BC e Índices'!O4</f>
        <v>1</v>
      </c>
      <c r="I13" s="5"/>
      <c r="J13" s="5"/>
    </row>
    <row r="14" spans="1:10" ht="15">
      <c r="A14" s="15" t="s">
        <v>308</v>
      </c>
      <c r="B14" s="15"/>
      <c r="C14" s="15"/>
      <c r="D14" s="15"/>
      <c r="E14" s="15"/>
      <c r="F14" s="15"/>
      <c r="G14" s="15"/>
      <c r="H14" s="15"/>
      <c r="I14" s="15"/>
      <c r="J14" s="15"/>
    </row>
    <row r="15" spans="1:10" ht="15">
      <c r="A15" s="34" t="s">
        <v>309</v>
      </c>
      <c r="B15" s="34"/>
      <c r="C15" s="34"/>
      <c r="D15" s="34"/>
      <c r="E15" s="34"/>
      <c r="F15" s="34"/>
      <c r="G15" s="34"/>
      <c r="H15" s="34"/>
      <c r="I15" s="34"/>
      <c r="J15" s="34"/>
    </row>
    <row r="16" spans="1:10" ht="15">
      <c r="A16" s="34" t="s">
        <v>76</v>
      </c>
      <c r="B16" s="34"/>
      <c r="C16" s="34"/>
      <c r="D16" s="34"/>
      <c r="E16" s="34"/>
      <c r="F16" s="34"/>
      <c r="G16" s="34"/>
      <c r="H16" s="34"/>
      <c r="I16" s="34"/>
      <c r="J16" s="34"/>
    </row>
    <row r="17" spans="1:10" ht="15">
      <c r="A17" s="33">
        <v>1</v>
      </c>
      <c r="B17" s="34" t="s">
        <v>310</v>
      </c>
      <c r="C17" s="34"/>
      <c r="D17" s="34"/>
      <c r="E17" s="34"/>
      <c r="F17" s="34"/>
      <c r="G17" s="34"/>
      <c r="H17" s="34"/>
      <c r="I17" s="105" t="s">
        <v>311</v>
      </c>
      <c r="J17" s="105"/>
    </row>
    <row r="18" spans="1:10" ht="15">
      <c r="A18" s="23">
        <v>2</v>
      </c>
      <c r="B18" s="35" t="s">
        <v>280</v>
      </c>
      <c r="C18" s="35"/>
      <c r="D18" s="35"/>
      <c r="E18" s="35"/>
      <c r="F18" s="35"/>
      <c r="G18" s="35"/>
      <c r="H18" s="35"/>
      <c r="I18" s="52">
        <f>'BC e Índices'!O6</f>
        <v>1911.79</v>
      </c>
      <c r="J18" s="52"/>
    </row>
    <row r="19" spans="1:10" ht="30.75" customHeight="1">
      <c r="A19" s="115">
        <v>3</v>
      </c>
      <c r="B19" s="116" t="s">
        <v>312</v>
      </c>
      <c r="C19" s="116"/>
      <c r="D19" s="116"/>
      <c r="E19" s="116"/>
      <c r="F19" s="116"/>
      <c r="G19" s="116"/>
      <c r="H19" s="116"/>
      <c r="I19" s="117" t="s">
        <v>321</v>
      </c>
      <c r="J19" s="117"/>
    </row>
    <row r="20" spans="1:10" ht="15">
      <c r="A20" s="23">
        <v>4</v>
      </c>
      <c r="B20" s="35" t="s">
        <v>313</v>
      </c>
      <c r="C20" s="35"/>
      <c r="D20" s="35"/>
      <c r="E20" s="35"/>
      <c r="F20" s="35"/>
      <c r="G20" s="35"/>
      <c r="H20" s="35"/>
      <c r="I20" s="113">
        <v>42736</v>
      </c>
      <c r="J20" s="113"/>
    </row>
    <row r="21" spans="1:10" ht="15">
      <c r="A21" s="15" t="s">
        <v>90</v>
      </c>
      <c r="B21" s="15"/>
      <c r="C21" s="15"/>
      <c r="D21" s="15"/>
      <c r="E21" s="15"/>
      <c r="F21" s="15"/>
      <c r="G21" s="15"/>
      <c r="H21" s="15"/>
      <c r="I21" s="15"/>
      <c r="J21" s="15"/>
    </row>
    <row r="22" spans="1:10" ht="15">
      <c r="A22" s="33">
        <v>1</v>
      </c>
      <c r="B22" s="34" t="s">
        <v>91</v>
      </c>
      <c r="C22" s="34"/>
      <c r="D22" s="34"/>
      <c r="E22" s="34"/>
      <c r="F22" s="34"/>
      <c r="G22" s="34"/>
      <c r="H22" s="33" t="s">
        <v>92</v>
      </c>
      <c r="I22" s="33" t="s">
        <v>93</v>
      </c>
      <c r="J22" s="33"/>
    </row>
    <row r="23" spans="1:11" ht="15">
      <c r="A23" s="23" t="s">
        <v>94</v>
      </c>
      <c r="B23" s="35" t="s">
        <v>95</v>
      </c>
      <c r="C23" s="35"/>
      <c r="D23" s="35"/>
      <c r="E23" s="35"/>
      <c r="F23" s="35"/>
      <c r="G23" s="35"/>
      <c r="H23" s="35"/>
      <c r="I23" s="36">
        <f>I18</f>
        <v>1911.79</v>
      </c>
      <c r="J23" s="36"/>
      <c r="K23" s="37"/>
    </row>
    <row r="24" spans="1:10" ht="15">
      <c r="A24" s="23" t="s">
        <v>96</v>
      </c>
      <c r="B24" s="35" t="s">
        <v>97</v>
      </c>
      <c r="C24" s="35"/>
      <c r="D24" s="35"/>
      <c r="E24" s="35"/>
      <c r="F24" s="35"/>
      <c r="G24" s="35"/>
      <c r="H24" s="38">
        <v>0</v>
      </c>
      <c r="I24" s="39">
        <f aca="true" t="shared" si="0" ref="I24:I30">$I$23*H24</f>
        <v>0</v>
      </c>
      <c r="J24" s="39"/>
    </row>
    <row r="25" spans="1:10" ht="15">
      <c r="A25" s="23" t="s">
        <v>98</v>
      </c>
      <c r="B25" s="35" t="s">
        <v>99</v>
      </c>
      <c r="C25" s="35"/>
      <c r="D25" s="35"/>
      <c r="E25" s="35"/>
      <c r="F25" s="35"/>
      <c r="G25" s="35"/>
      <c r="H25" s="38">
        <v>0</v>
      </c>
      <c r="I25" s="39">
        <f t="shared" si="0"/>
        <v>0</v>
      </c>
      <c r="J25" s="39"/>
    </row>
    <row r="26" spans="1:10" ht="15">
      <c r="A26" s="23" t="s">
        <v>100</v>
      </c>
      <c r="B26" s="35" t="s">
        <v>101</v>
      </c>
      <c r="C26" s="35"/>
      <c r="D26" s="35"/>
      <c r="E26" s="35"/>
      <c r="F26" s="35"/>
      <c r="G26" s="35"/>
      <c r="H26" s="38">
        <v>0</v>
      </c>
      <c r="I26" s="39">
        <f t="shared" si="0"/>
        <v>0</v>
      </c>
      <c r="J26" s="39"/>
    </row>
    <row r="27" spans="1:10" ht="15">
      <c r="A27" s="23" t="s">
        <v>102</v>
      </c>
      <c r="B27" s="35" t="s">
        <v>103</v>
      </c>
      <c r="C27" s="35"/>
      <c r="D27" s="35"/>
      <c r="E27" s="35"/>
      <c r="F27" s="35"/>
      <c r="G27" s="35"/>
      <c r="H27" s="38">
        <v>0</v>
      </c>
      <c r="I27" s="39">
        <f t="shared" si="0"/>
        <v>0</v>
      </c>
      <c r="J27" s="39"/>
    </row>
    <row r="28" spans="1:10" ht="15">
      <c r="A28" s="23" t="s">
        <v>104</v>
      </c>
      <c r="B28" s="35" t="s">
        <v>105</v>
      </c>
      <c r="C28" s="35"/>
      <c r="D28" s="35"/>
      <c r="E28" s="35"/>
      <c r="F28" s="35"/>
      <c r="G28" s="35"/>
      <c r="H28" s="38">
        <v>0</v>
      </c>
      <c r="I28" s="39">
        <f t="shared" si="0"/>
        <v>0</v>
      </c>
      <c r="J28" s="39"/>
    </row>
    <row r="29" spans="1:10" ht="15">
      <c r="A29" s="23" t="s">
        <v>106</v>
      </c>
      <c r="B29" s="35" t="s">
        <v>107</v>
      </c>
      <c r="C29" s="35"/>
      <c r="D29" s="35"/>
      <c r="E29" s="35"/>
      <c r="F29" s="35"/>
      <c r="G29" s="35"/>
      <c r="H29" s="38">
        <v>0</v>
      </c>
      <c r="I29" s="39">
        <f t="shared" si="0"/>
        <v>0</v>
      </c>
      <c r="J29" s="39"/>
    </row>
    <row r="30" spans="1:10" ht="15">
      <c r="A30" s="23" t="s">
        <v>108</v>
      </c>
      <c r="B30" s="35" t="s">
        <v>109</v>
      </c>
      <c r="C30" s="35"/>
      <c r="D30" s="35"/>
      <c r="E30" s="35"/>
      <c r="F30" s="35"/>
      <c r="G30" s="35"/>
      <c r="H30" s="38">
        <v>0</v>
      </c>
      <c r="I30" s="39">
        <f t="shared" si="0"/>
        <v>0</v>
      </c>
      <c r="J30" s="39"/>
    </row>
    <row r="31" spans="1:10" ht="15">
      <c r="A31" s="40" t="s">
        <v>110</v>
      </c>
      <c r="B31" s="40"/>
      <c r="C31" s="40"/>
      <c r="D31" s="40"/>
      <c r="E31" s="40"/>
      <c r="F31" s="40"/>
      <c r="G31" s="40"/>
      <c r="H31" s="40"/>
      <c r="I31" s="41">
        <f>SUM(I23:J30)</f>
        <v>1911.79</v>
      </c>
      <c r="J31" s="41"/>
    </row>
    <row r="32" spans="1:20" ht="15">
      <c r="A32" s="15" t="s">
        <v>118</v>
      </c>
      <c r="B32" s="15"/>
      <c r="C32" s="15"/>
      <c r="D32" s="15"/>
      <c r="E32" s="15"/>
      <c r="F32" s="15"/>
      <c r="G32" s="15"/>
      <c r="H32" s="15"/>
      <c r="I32" s="15"/>
      <c r="J32" s="15"/>
      <c r="K32" s="51" t="s">
        <v>119</v>
      </c>
      <c r="L32" s="51"/>
      <c r="M32" s="51"/>
      <c r="N32" s="51"/>
      <c r="O32" s="51"/>
      <c r="P32" s="51"/>
      <c r="Q32" s="51"/>
      <c r="R32" s="51"/>
      <c r="S32" s="51"/>
      <c r="T32" s="51"/>
    </row>
    <row r="33" spans="1:20" ht="15">
      <c r="A33" s="33">
        <v>2</v>
      </c>
      <c r="B33" s="34" t="s">
        <v>120</v>
      </c>
      <c r="C33" s="34"/>
      <c r="D33" s="34"/>
      <c r="E33" s="34"/>
      <c r="F33" s="34"/>
      <c r="G33" s="34"/>
      <c r="H33" s="34"/>
      <c r="I33" s="33" t="s">
        <v>93</v>
      </c>
      <c r="J33" s="33"/>
      <c r="K33" s="51" t="s">
        <v>121</v>
      </c>
      <c r="L33" s="51"/>
      <c r="M33" s="51" t="s">
        <v>122</v>
      </c>
      <c r="N33" s="51"/>
      <c r="O33" s="51" t="s">
        <v>130</v>
      </c>
      <c r="P33" s="51"/>
      <c r="Q33" s="51" t="s">
        <v>124</v>
      </c>
      <c r="R33" s="51"/>
      <c r="S33" s="51" t="s">
        <v>125</v>
      </c>
      <c r="T33" s="51"/>
    </row>
    <row r="34" spans="1:20" ht="15">
      <c r="A34" s="23" t="s">
        <v>94</v>
      </c>
      <c r="B34" s="35" t="s">
        <v>126</v>
      </c>
      <c r="C34" s="35"/>
      <c r="D34" s="35"/>
      <c r="E34" s="35"/>
      <c r="F34" s="35"/>
      <c r="G34" s="35"/>
      <c r="H34" s="35"/>
      <c r="I34" s="36">
        <f>IF(S34&lt;0,0,S34)</f>
        <v>40.69</v>
      </c>
      <c r="J34" s="36"/>
      <c r="K34" s="52">
        <f>'BC e Índices'!O8</f>
        <v>3.7</v>
      </c>
      <c r="L34" s="52"/>
      <c r="M34" s="53">
        <v>2</v>
      </c>
      <c r="N34" s="53"/>
      <c r="O34" s="53">
        <v>21</v>
      </c>
      <c r="P34" s="53"/>
      <c r="Q34" s="54">
        <f>I23*0.06</f>
        <v>114.70739999999999</v>
      </c>
      <c r="R34" s="54"/>
      <c r="S34" s="54">
        <f>ROUND(((O34*M34*K34)-Q34),2)</f>
        <v>40.69</v>
      </c>
      <c r="T34" s="54"/>
    </row>
    <row r="35" spans="1:20" ht="15">
      <c r="A35" s="23" t="s">
        <v>96</v>
      </c>
      <c r="B35" s="35" t="s">
        <v>127</v>
      </c>
      <c r="C35" s="35"/>
      <c r="D35" s="35"/>
      <c r="E35" s="35"/>
      <c r="F35" s="35"/>
      <c r="G35" s="35"/>
      <c r="H35" s="35"/>
      <c r="I35" s="39">
        <f>S37</f>
        <v>249.48</v>
      </c>
      <c r="J35" s="39"/>
      <c r="K35" s="51" t="s">
        <v>128</v>
      </c>
      <c r="L35" s="51"/>
      <c r="M35" s="51"/>
      <c r="N35" s="51"/>
      <c r="O35" s="51"/>
      <c r="P35" s="51"/>
      <c r="Q35" s="51"/>
      <c r="R35" s="51"/>
      <c r="S35" s="51"/>
      <c r="T35" s="51"/>
    </row>
    <row r="36" spans="1:20" ht="15">
      <c r="A36" s="23" t="s">
        <v>98</v>
      </c>
      <c r="B36" s="35" t="s">
        <v>129</v>
      </c>
      <c r="C36" s="35"/>
      <c r="D36" s="35"/>
      <c r="E36" s="35"/>
      <c r="F36" s="35"/>
      <c r="G36" s="35"/>
      <c r="H36" s="35"/>
      <c r="I36" s="52">
        <f>'BC e Índices'!O10</f>
        <v>0</v>
      </c>
      <c r="J36" s="52"/>
      <c r="K36" s="51" t="s">
        <v>121</v>
      </c>
      <c r="L36" s="51"/>
      <c r="M36" s="51" t="s">
        <v>130</v>
      </c>
      <c r="N36" s="51"/>
      <c r="O36" s="51" t="s">
        <v>124</v>
      </c>
      <c r="P36" s="51"/>
      <c r="Q36" s="51" t="s">
        <v>132</v>
      </c>
      <c r="R36" s="51"/>
      <c r="S36" s="51" t="s">
        <v>115</v>
      </c>
      <c r="T36" s="51"/>
    </row>
    <row r="37" spans="1:20" ht="15">
      <c r="A37" s="23" t="s">
        <v>100</v>
      </c>
      <c r="B37" s="35" t="s">
        <v>133</v>
      </c>
      <c r="C37" s="35"/>
      <c r="D37" s="35"/>
      <c r="E37" s="35"/>
      <c r="F37" s="35"/>
      <c r="G37" s="35"/>
      <c r="H37" s="35"/>
      <c r="I37" s="52">
        <f>'BC e Índices'!O11</f>
        <v>0</v>
      </c>
      <c r="J37" s="52"/>
      <c r="K37" s="52">
        <f>'BC e Índices'!O9</f>
        <v>12</v>
      </c>
      <c r="L37" s="52"/>
      <c r="M37" s="53">
        <v>21</v>
      </c>
      <c r="N37" s="53"/>
      <c r="O37" s="118">
        <v>0.01</v>
      </c>
      <c r="P37" s="118"/>
      <c r="Q37" s="54">
        <f>M37*K37</f>
        <v>252</v>
      </c>
      <c r="R37" s="54"/>
      <c r="S37" s="54">
        <f>ROUND(Q37-(Q37*O37),2)</f>
        <v>249.48</v>
      </c>
      <c r="T37" s="54"/>
    </row>
    <row r="38" spans="1:10" ht="15">
      <c r="A38" s="23" t="s">
        <v>102</v>
      </c>
      <c r="B38" s="35" t="s">
        <v>134</v>
      </c>
      <c r="C38" s="35"/>
      <c r="D38" s="35"/>
      <c r="E38" s="35"/>
      <c r="F38" s="35"/>
      <c r="G38" s="35"/>
      <c r="H38" s="35"/>
      <c r="I38" s="52">
        <f>'BC e Índices'!O12</f>
        <v>1.12</v>
      </c>
      <c r="J38" s="52"/>
    </row>
    <row r="39" spans="1:10" ht="15">
      <c r="A39" s="23" t="s">
        <v>104</v>
      </c>
      <c r="B39" s="35" t="s">
        <v>109</v>
      </c>
      <c r="C39" s="35"/>
      <c r="D39" s="35"/>
      <c r="E39" s="35"/>
      <c r="F39" s="35"/>
      <c r="G39" s="35"/>
      <c r="H39" s="35"/>
      <c r="I39" s="52">
        <f>'BC e Índices'!O13</f>
        <v>0</v>
      </c>
      <c r="J39" s="52"/>
    </row>
    <row r="40" spans="1:10" ht="15">
      <c r="A40" s="40" t="s">
        <v>138</v>
      </c>
      <c r="B40" s="40"/>
      <c r="C40" s="40"/>
      <c r="D40" s="40"/>
      <c r="E40" s="40"/>
      <c r="F40" s="40"/>
      <c r="G40" s="40"/>
      <c r="H40" s="40"/>
      <c r="I40" s="41">
        <f>SUM(I34:J39)</f>
        <v>291.28999999999996</v>
      </c>
      <c r="J40" s="41"/>
    </row>
    <row r="41" spans="1:10" ht="15">
      <c r="A41" s="15" t="s">
        <v>140</v>
      </c>
      <c r="B41" s="15"/>
      <c r="C41" s="15"/>
      <c r="D41" s="15"/>
      <c r="E41" s="15"/>
      <c r="F41" s="15"/>
      <c r="G41" s="15"/>
      <c r="H41" s="15"/>
      <c r="I41" s="15"/>
      <c r="J41" s="15"/>
    </row>
    <row r="42" spans="1:10" ht="15">
      <c r="A42" s="33">
        <v>3</v>
      </c>
      <c r="B42" s="34" t="s">
        <v>141</v>
      </c>
      <c r="C42" s="34"/>
      <c r="D42" s="34"/>
      <c r="E42" s="34"/>
      <c r="F42" s="34"/>
      <c r="G42" s="34"/>
      <c r="H42" s="34"/>
      <c r="I42" s="33" t="s">
        <v>93</v>
      </c>
      <c r="J42" s="33"/>
    </row>
    <row r="43" spans="1:10" ht="15">
      <c r="A43" s="23" t="s">
        <v>94</v>
      </c>
      <c r="B43" s="35" t="s">
        <v>282</v>
      </c>
      <c r="C43" s="35"/>
      <c r="D43" s="35"/>
      <c r="E43" s="35"/>
      <c r="F43" s="35"/>
      <c r="G43" s="35"/>
      <c r="H43" s="35"/>
      <c r="I43" s="52">
        <f>'BC e Índices'!O15</f>
        <v>60</v>
      </c>
      <c r="J43" s="52"/>
    </row>
    <row r="44" spans="1:10" ht="15">
      <c r="A44" s="23" t="s">
        <v>96</v>
      </c>
      <c r="B44" s="35" t="s">
        <v>283</v>
      </c>
      <c r="C44" s="35"/>
      <c r="D44" s="35"/>
      <c r="E44" s="35"/>
      <c r="F44" s="35"/>
      <c r="G44" s="35"/>
      <c r="H44" s="35"/>
      <c r="I44" s="52">
        <f>'BC e Índices'!O16</f>
        <v>0</v>
      </c>
      <c r="J44" s="52"/>
    </row>
    <row r="45" spans="1:10" ht="15">
      <c r="A45" s="23" t="s">
        <v>98</v>
      </c>
      <c r="B45" s="35" t="s">
        <v>284</v>
      </c>
      <c r="C45" s="35"/>
      <c r="D45" s="35"/>
      <c r="E45" s="35"/>
      <c r="F45" s="35"/>
      <c r="G45" s="35"/>
      <c r="H45" s="35"/>
      <c r="I45" s="52">
        <f>'BC e Índices'!O17</f>
        <v>0</v>
      </c>
      <c r="J45" s="52"/>
    </row>
    <row r="46" spans="1:10" ht="15">
      <c r="A46" s="23" t="s">
        <v>100</v>
      </c>
      <c r="B46" s="35" t="s">
        <v>145</v>
      </c>
      <c r="C46" s="35"/>
      <c r="D46" s="35"/>
      <c r="E46" s="35"/>
      <c r="F46" s="35"/>
      <c r="G46" s="35"/>
      <c r="H46" s="35"/>
      <c r="I46" s="52">
        <f>'BC e Índices'!O18</f>
        <v>100</v>
      </c>
      <c r="J46" s="52"/>
    </row>
    <row r="47" spans="1:10" ht="15">
      <c r="A47" s="40" t="s">
        <v>146</v>
      </c>
      <c r="B47" s="40"/>
      <c r="C47" s="40"/>
      <c r="D47" s="40"/>
      <c r="E47" s="40"/>
      <c r="F47" s="40"/>
      <c r="G47" s="40"/>
      <c r="H47" s="40"/>
      <c r="I47" s="41">
        <f>SUM(I43:J46)</f>
        <v>160</v>
      </c>
      <c r="J47" s="41"/>
    </row>
    <row r="50" spans="1:64" ht="15">
      <c r="A50" s="15" t="s">
        <v>147</v>
      </c>
      <c r="B50" s="15"/>
      <c r="C50" s="15"/>
      <c r="D50" s="15"/>
      <c r="E50" s="15"/>
      <c r="F50" s="15"/>
      <c r="G50" s="15"/>
      <c r="H50" s="15"/>
      <c r="I50" s="15"/>
      <c r="J50" s="15"/>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row>
    <row r="51" spans="1:64" ht="15">
      <c r="A51" s="15" t="s">
        <v>148</v>
      </c>
      <c r="B51" s="15"/>
      <c r="C51" s="15"/>
      <c r="D51" s="15"/>
      <c r="E51" s="15"/>
      <c r="F51" s="15"/>
      <c r="G51" s="15"/>
      <c r="H51" s="15"/>
      <c r="I51" s="15"/>
      <c r="J51" s="15"/>
      <c r="K51" s="59" t="s">
        <v>149</v>
      </c>
      <c r="L51" s="59"/>
      <c r="M51" s="59"/>
      <c r="N51" s="59"/>
      <c r="O51" s="59"/>
      <c r="P51" s="59"/>
      <c r="Q51" s="59"/>
      <c r="R51" s="59"/>
      <c r="S51" s="59"/>
      <c r="T51" s="59"/>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row>
    <row r="52" spans="1:64" ht="15">
      <c r="A52" s="33" t="s">
        <v>150</v>
      </c>
      <c r="B52" s="34" t="s">
        <v>151</v>
      </c>
      <c r="C52" s="34"/>
      <c r="D52" s="34"/>
      <c r="E52" s="34"/>
      <c r="F52" s="34"/>
      <c r="G52" s="34"/>
      <c r="H52" s="33" t="s">
        <v>92</v>
      </c>
      <c r="I52" s="33" t="s">
        <v>93</v>
      </c>
      <c r="J52" s="33"/>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23" t="s">
        <v>94</v>
      </c>
      <c r="B53" s="35" t="s">
        <v>285</v>
      </c>
      <c r="C53" s="35"/>
      <c r="D53" s="35"/>
      <c r="E53" s="35"/>
      <c r="F53" s="35"/>
      <c r="G53" s="35"/>
      <c r="H53" s="60">
        <f>'BC e Índices'!O22</f>
        <v>0.2</v>
      </c>
      <c r="I53" s="36">
        <f aca="true" t="shared" si="1" ref="I53:I60">ROUND(H53*$I$31,2)</f>
        <v>382.36</v>
      </c>
      <c r="J53" s="36"/>
      <c r="K53" s="61" t="s">
        <v>153</v>
      </c>
      <c r="L53" s="61"/>
      <c r="M53" s="61"/>
      <c r="N53" s="61"/>
      <c r="O53" s="61"/>
      <c r="P53" s="61"/>
      <c r="Q53" s="61"/>
      <c r="R53" s="61"/>
      <c r="S53" s="61"/>
      <c r="T53" s="61"/>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23" t="s">
        <v>96</v>
      </c>
      <c r="B54" s="35" t="s">
        <v>154</v>
      </c>
      <c r="C54" s="35"/>
      <c r="D54" s="35"/>
      <c r="E54" s="35"/>
      <c r="F54" s="35"/>
      <c r="G54" s="35"/>
      <c r="H54" s="60">
        <f>'BC e Índices'!O23</f>
        <v>0.015</v>
      </c>
      <c r="I54" s="36">
        <f t="shared" si="1"/>
        <v>28.68</v>
      </c>
      <c r="J54" s="36"/>
      <c r="K54" s="62" t="s">
        <v>155</v>
      </c>
      <c r="L54" s="62"/>
      <c r="M54" s="62"/>
      <c r="N54" s="62"/>
      <c r="O54" s="62"/>
      <c r="P54" s="62"/>
      <c r="Q54" s="62"/>
      <c r="R54" s="62"/>
      <c r="S54" s="62"/>
      <c r="T54" s="62"/>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98</v>
      </c>
      <c r="B55" s="35" t="s">
        <v>156</v>
      </c>
      <c r="C55" s="35"/>
      <c r="D55" s="35"/>
      <c r="E55" s="35"/>
      <c r="F55" s="35"/>
      <c r="G55" s="35"/>
      <c r="H55" s="60">
        <f>'BC e Índices'!O24</f>
        <v>0.01</v>
      </c>
      <c r="I55" s="119">
        <f t="shared" si="1"/>
        <v>19.12</v>
      </c>
      <c r="J55" s="119"/>
      <c r="K55" s="62" t="s">
        <v>157</v>
      </c>
      <c r="L55" s="62"/>
      <c r="M55" s="62"/>
      <c r="N55" s="62"/>
      <c r="O55" s="62"/>
      <c r="P55" s="62"/>
      <c r="Q55" s="62"/>
      <c r="R55" s="62"/>
      <c r="S55" s="62"/>
      <c r="T55" s="62"/>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100</v>
      </c>
      <c r="B56" s="35" t="s">
        <v>158</v>
      </c>
      <c r="C56" s="35"/>
      <c r="D56" s="35"/>
      <c r="E56" s="35"/>
      <c r="F56" s="35"/>
      <c r="G56" s="35"/>
      <c r="H56" s="60">
        <f>'BC e Índices'!O25</f>
        <v>0.002</v>
      </c>
      <c r="I56" s="119">
        <f t="shared" si="1"/>
        <v>3.82</v>
      </c>
      <c r="J56" s="119"/>
      <c r="K56" s="62" t="s">
        <v>159</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102</v>
      </c>
      <c r="B57" s="35" t="s">
        <v>286</v>
      </c>
      <c r="C57" s="35"/>
      <c r="D57" s="35"/>
      <c r="E57" s="35"/>
      <c r="F57" s="35"/>
      <c r="G57" s="35"/>
      <c r="H57" s="60">
        <f>'BC e Índices'!O26</f>
        <v>0.025</v>
      </c>
      <c r="I57" s="119">
        <f t="shared" si="1"/>
        <v>47.79</v>
      </c>
      <c r="J57" s="119"/>
      <c r="K57" s="62" t="s">
        <v>161</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104</v>
      </c>
      <c r="B58" s="35" t="s">
        <v>162</v>
      </c>
      <c r="C58" s="35"/>
      <c r="D58" s="35"/>
      <c r="E58" s="35"/>
      <c r="F58" s="35"/>
      <c r="G58" s="35"/>
      <c r="H58" s="60">
        <f>'BC e Índices'!O27</f>
        <v>0.08</v>
      </c>
      <c r="I58" s="119">
        <f t="shared" si="1"/>
        <v>152.94</v>
      </c>
      <c r="J58" s="119"/>
      <c r="K58" s="62" t="s">
        <v>163</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7.25">
      <c r="A59" s="23" t="s">
        <v>106</v>
      </c>
      <c r="B59" s="35" t="s">
        <v>164</v>
      </c>
      <c r="C59" s="35"/>
      <c r="D59" s="35"/>
      <c r="E59" s="35"/>
      <c r="F59" s="35"/>
      <c r="G59" s="35"/>
      <c r="H59" s="60">
        <f>'BC e Índices'!O28</f>
        <v>0.03</v>
      </c>
      <c r="I59" s="119">
        <f t="shared" si="1"/>
        <v>57.35</v>
      </c>
      <c r="J59" s="119"/>
      <c r="K59" s="62" t="s">
        <v>314</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108</v>
      </c>
      <c r="B60" s="35" t="s">
        <v>166</v>
      </c>
      <c r="C60" s="35"/>
      <c r="D60" s="35"/>
      <c r="E60" s="35"/>
      <c r="F60" s="35"/>
      <c r="G60" s="35"/>
      <c r="H60" s="60">
        <f>'BC e Índices'!O29</f>
        <v>0.006</v>
      </c>
      <c r="I60" s="119">
        <f t="shared" si="1"/>
        <v>11.47</v>
      </c>
      <c r="J60" s="119"/>
      <c r="K60" s="62" t="s">
        <v>167</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5">
      <c r="A61" s="40" t="s">
        <v>168</v>
      </c>
      <c r="B61" s="40"/>
      <c r="C61" s="40"/>
      <c r="D61" s="40"/>
      <c r="E61" s="40"/>
      <c r="F61" s="40"/>
      <c r="G61" s="40"/>
      <c r="H61" s="63">
        <f>SUM(H53:H60)</f>
        <v>0.368</v>
      </c>
      <c r="I61" s="48">
        <f>SUM(I53:J60)</f>
        <v>703.53</v>
      </c>
      <c r="J61" s="48"/>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10" s="65" customFormat="1" ht="26.25" customHeight="1">
      <c r="A62" s="64" t="s">
        <v>169</v>
      </c>
      <c r="B62" s="64"/>
      <c r="C62" s="64"/>
      <c r="D62" s="64"/>
      <c r="E62" s="64"/>
      <c r="F62" s="64"/>
      <c r="G62" s="64"/>
      <c r="H62" s="64"/>
      <c r="I62" s="64"/>
      <c r="J62" s="64"/>
    </row>
    <row r="63" spans="1:64" ht="15">
      <c r="A63" s="15" t="s">
        <v>170</v>
      </c>
      <c r="B63" s="15"/>
      <c r="C63" s="15"/>
      <c r="D63" s="15"/>
      <c r="E63" s="15"/>
      <c r="F63" s="15"/>
      <c r="G63" s="15"/>
      <c r="H63" s="15"/>
      <c r="I63" s="15"/>
      <c r="J63" s="15"/>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64" ht="15">
      <c r="A64" s="66" t="s">
        <v>172</v>
      </c>
      <c r="B64" s="2" t="s">
        <v>173</v>
      </c>
      <c r="C64" s="2"/>
      <c r="D64" s="2"/>
      <c r="E64" s="2"/>
      <c r="F64" s="2"/>
      <c r="G64" s="2"/>
      <c r="H64" s="66" t="s">
        <v>92</v>
      </c>
      <c r="I64" s="66" t="s">
        <v>93</v>
      </c>
      <c r="J64" s="6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row>
    <row r="65" spans="1:13" ht="15">
      <c r="A65" s="67" t="s">
        <v>94</v>
      </c>
      <c r="B65" s="68" t="s">
        <v>174</v>
      </c>
      <c r="C65" s="68"/>
      <c r="D65" s="68"/>
      <c r="E65" s="68"/>
      <c r="F65" s="68"/>
      <c r="G65" s="68"/>
      <c r="H65" s="19">
        <f>'BC e Índices'!O32</f>
        <v>0.0833</v>
      </c>
      <c r="I65" s="39">
        <f>ROUND(I31*H65,2)</f>
        <v>159.25</v>
      </c>
      <c r="J65" s="39"/>
      <c r="K65" s="70" t="s">
        <v>175</v>
      </c>
      <c r="L65" s="70"/>
      <c r="M65" s="70"/>
    </row>
    <row r="66" spans="1:13" ht="15">
      <c r="A66" s="67" t="s">
        <v>96</v>
      </c>
      <c r="B66" s="68" t="s">
        <v>176</v>
      </c>
      <c r="C66" s="68"/>
      <c r="D66" s="68"/>
      <c r="E66" s="68"/>
      <c r="F66" s="68"/>
      <c r="G66" s="68"/>
      <c r="H66" s="19">
        <f>'BC e Índices'!O33</f>
        <v>0.0278</v>
      </c>
      <c r="I66" s="120">
        <f>ROUND(I31*H66,2)</f>
        <v>53.15</v>
      </c>
      <c r="J66" s="120"/>
      <c r="K66" s="72" t="s">
        <v>315</v>
      </c>
      <c r="L66" s="72"/>
      <c r="M66" s="72"/>
    </row>
    <row r="67" spans="1:12" ht="15">
      <c r="A67" s="67"/>
      <c r="B67" s="17" t="s">
        <v>178</v>
      </c>
      <c r="C67" s="17"/>
      <c r="D67" s="17"/>
      <c r="E67" s="17"/>
      <c r="F67" s="17"/>
      <c r="G67" s="17"/>
      <c r="H67" s="17"/>
      <c r="I67" s="74">
        <f>SUM(I65:J66)</f>
        <v>212.4</v>
      </c>
      <c r="J67" s="74"/>
      <c r="K67" s="75"/>
      <c r="L67" s="75"/>
    </row>
    <row r="68" spans="1:11" ht="15" customHeight="1">
      <c r="A68" s="76" t="s">
        <v>98</v>
      </c>
      <c r="B68" s="77" t="s">
        <v>179</v>
      </c>
      <c r="C68" s="77"/>
      <c r="D68" s="77"/>
      <c r="E68" s="77"/>
      <c r="F68" s="77"/>
      <c r="G68" s="77"/>
      <c r="H68" s="78">
        <f>ROUND(I68/I31,4)</f>
        <v>0.0409</v>
      </c>
      <c r="I68" s="79">
        <f>ROUND(H61*I67,2)</f>
        <v>78.16</v>
      </c>
      <c r="J68" s="79"/>
      <c r="K68" s="80"/>
    </row>
    <row r="69" spans="1:10" ht="15">
      <c r="A69" s="17" t="s">
        <v>180</v>
      </c>
      <c r="B69" s="17"/>
      <c r="C69" s="17"/>
      <c r="D69" s="17"/>
      <c r="E69" s="17"/>
      <c r="F69" s="17"/>
      <c r="G69" s="17"/>
      <c r="H69" s="17"/>
      <c r="I69" s="74">
        <f>I67+I68</f>
        <v>290.56</v>
      </c>
      <c r="J69" s="74"/>
    </row>
    <row r="70" spans="1:20" ht="15">
      <c r="A70" s="15" t="s">
        <v>181</v>
      </c>
      <c r="B70" s="15"/>
      <c r="C70" s="15"/>
      <c r="D70" s="15"/>
      <c r="E70" s="15"/>
      <c r="F70" s="15"/>
      <c r="G70" s="15"/>
      <c r="H70" s="15"/>
      <c r="I70" s="15"/>
      <c r="J70" s="15"/>
      <c r="K70" s="81" t="s">
        <v>182</v>
      </c>
      <c r="L70" s="81"/>
      <c r="M70" s="81"/>
      <c r="N70" s="81"/>
      <c r="O70" s="81"/>
      <c r="P70" s="81" t="s">
        <v>183</v>
      </c>
      <c r="Q70" s="81"/>
      <c r="R70" s="81"/>
      <c r="S70" s="81"/>
      <c r="T70" s="81"/>
    </row>
    <row r="71" spans="1:10" ht="15">
      <c r="A71" s="66" t="s">
        <v>184</v>
      </c>
      <c r="B71" s="2" t="s">
        <v>185</v>
      </c>
      <c r="C71" s="2"/>
      <c r="D71" s="2"/>
      <c r="E71" s="2"/>
      <c r="F71" s="2"/>
      <c r="G71" s="2"/>
      <c r="H71" s="66" t="s">
        <v>92</v>
      </c>
      <c r="I71" s="66" t="s">
        <v>93</v>
      </c>
      <c r="J71" s="66"/>
    </row>
    <row r="72" spans="1:20" ht="15">
      <c r="A72" s="67" t="s">
        <v>94</v>
      </c>
      <c r="B72" s="68" t="s">
        <v>185</v>
      </c>
      <c r="C72" s="68"/>
      <c r="D72" s="68"/>
      <c r="E72" s="68"/>
      <c r="F72" s="68"/>
      <c r="G72" s="68"/>
      <c r="H72" s="38">
        <f>'BC e Índices'!O36</f>
        <v>0.0003</v>
      </c>
      <c r="I72" s="39">
        <f>ROUND(I31*H72,2)</f>
        <v>0.57</v>
      </c>
      <c r="J72" s="39"/>
      <c r="K72" s="82" t="s">
        <v>186</v>
      </c>
      <c r="L72" s="82"/>
      <c r="M72" s="82"/>
      <c r="N72" s="82"/>
      <c r="O72" s="82"/>
      <c r="P72" s="82" t="s">
        <v>187</v>
      </c>
      <c r="Q72" s="82"/>
      <c r="R72" s="82"/>
      <c r="S72" s="82"/>
      <c r="T72" s="82"/>
    </row>
    <row r="73" spans="1:10" ht="15">
      <c r="A73" s="67" t="s">
        <v>96</v>
      </c>
      <c r="B73" s="83" t="s">
        <v>188</v>
      </c>
      <c r="C73" s="83"/>
      <c r="D73" s="83"/>
      <c r="E73" s="83"/>
      <c r="F73" s="83"/>
      <c r="G73" s="83"/>
      <c r="H73" s="84">
        <f>ROUND(H61*H72,4)</f>
        <v>0.0001</v>
      </c>
      <c r="I73" s="39">
        <f>ROUND(I31*H73,2)</f>
        <v>0.19</v>
      </c>
      <c r="J73" s="39"/>
    </row>
    <row r="74" spans="1:10" ht="15">
      <c r="A74" s="17" t="s">
        <v>190</v>
      </c>
      <c r="B74" s="17"/>
      <c r="C74" s="17"/>
      <c r="D74" s="17"/>
      <c r="E74" s="17"/>
      <c r="F74" s="17"/>
      <c r="G74" s="17"/>
      <c r="H74" s="17"/>
      <c r="I74" s="74">
        <f>SUM(I72:J73)</f>
        <v>0.76</v>
      </c>
      <c r="J74" s="74"/>
    </row>
    <row r="75" spans="1:13" ht="15">
      <c r="A75" s="15" t="s">
        <v>191</v>
      </c>
      <c r="B75" s="15"/>
      <c r="C75" s="15"/>
      <c r="D75" s="15"/>
      <c r="E75" s="15"/>
      <c r="F75" s="15"/>
      <c r="G75" s="15"/>
      <c r="H75" s="15"/>
      <c r="I75" s="15"/>
      <c r="J75" s="15"/>
      <c r="M75" s="85"/>
    </row>
    <row r="76" spans="1:10" ht="15">
      <c r="A76" s="66" t="s">
        <v>192</v>
      </c>
      <c r="B76" s="2" t="s">
        <v>193</v>
      </c>
      <c r="C76" s="2"/>
      <c r="D76" s="2"/>
      <c r="E76" s="2"/>
      <c r="F76" s="2"/>
      <c r="G76" s="2"/>
      <c r="H76" s="66" t="s">
        <v>92</v>
      </c>
      <c r="I76" s="66" t="s">
        <v>93</v>
      </c>
      <c r="J76" s="66"/>
    </row>
    <row r="77" spans="1:20" ht="15">
      <c r="A77" s="67" t="s">
        <v>94</v>
      </c>
      <c r="B77" s="68" t="s">
        <v>194</v>
      </c>
      <c r="C77" s="68"/>
      <c r="D77" s="68"/>
      <c r="E77" s="68"/>
      <c r="F77" s="68"/>
      <c r="G77" s="68"/>
      <c r="H77" s="60">
        <f>'BC e Índices'!O39</f>
        <v>0.0046</v>
      </c>
      <c r="I77" s="86">
        <f aca="true" t="shared" si="2" ref="I77:I82">ROUND($I$31*H77,2)</f>
        <v>8.79</v>
      </c>
      <c r="J77" s="86"/>
      <c r="K77" s="82" t="s">
        <v>195</v>
      </c>
      <c r="L77" s="82"/>
      <c r="M77" s="82"/>
      <c r="N77" s="82"/>
      <c r="O77" s="82"/>
      <c r="P77" s="82" t="s">
        <v>196</v>
      </c>
      <c r="Q77" s="82"/>
      <c r="R77" s="82"/>
      <c r="S77" s="82"/>
      <c r="T77" s="82"/>
    </row>
    <row r="78" spans="1:20" ht="15">
      <c r="A78" s="67" t="s">
        <v>96</v>
      </c>
      <c r="B78" s="68" t="s">
        <v>197</v>
      </c>
      <c r="C78" s="68"/>
      <c r="D78" s="68"/>
      <c r="E78" s="68"/>
      <c r="F78" s="68"/>
      <c r="G78" s="68"/>
      <c r="H78" s="60">
        <f>'BC e Índices'!O40</f>
        <v>0.0004</v>
      </c>
      <c r="I78" s="39">
        <f t="shared" si="2"/>
        <v>0.76</v>
      </c>
      <c r="J78" s="39"/>
      <c r="K78" s="30"/>
      <c r="L78" s="30"/>
      <c r="M78" s="30"/>
      <c r="N78" s="30"/>
      <c r="O78" s="30"/>
      <c r="P78" s="82" t="s">
        <v>198</v>
      </c>
      <c r="Q78" s="82"/>
      <c r="R78" s="82"/>
      <c r="S78" s="82"/>
      <c r="T78" s="82"/>
    </row>
    <row r="79" spans="1:20" ht="15">
      <c r="A79" s="67" t="s">
        <v>98</v>
      </c>
      <c r="B79" s="68" t="s">
        <v>199</v>
      </c>
      <c r="C79" s="68"/>
      <c r="D79" s="68"/>
      <c r="E79" s="68"/>
      <c r="F79" s="68"/>
      <c r="G79" s="68"/>
      <c r="H79" s="60">
        <f>'BC e Índices'!O41</f>
        <v>0.0215</v>
      </c>
      <c r="I79" s="86">
        <f t="shared" si="2"/>
        <v>41.1</v>
      </c>
      <c r="J79" s="86"/>
      <c r="K79" s="30"/>
      <c r="L79" s="30"/>
      <c r="M79" s="30"/>
      <c r="N79" s="30"/>
      <c r="O79" s="30"/>
      <c r="P79" s="82" t="s">
        <v>201</v>
      </c>
      <c r="Q79" s="82"/>
      <c r="R79" s="82"/>
      <c r="S79" s="82"/>
      <c r="T79" s="82"/>
    </row>
    <row r="80" spans="1:20" ht="17.25">
      <c r="A80" s="67" t="s">
        <v>100</v>
      </c>
      <c r="B80" s="68" t="s">
        <v>202</v>
      </c>
      <c r="C80" s="68"/>
      <c r="D80" s="68"/>
      <c r="E80" s="68"/>
      <c r="F80" s="68"/>
      <c r="G80" s="68"/>
      <c r="H80" s="60">
        <f>'BC e Índices'!O42</f>
        <v>0.0194</v>
      </c>
      <c r="I80" s="39">
        <f t="shared" si="2"/>
        <v>37.09</v>
      </c>
      <c r="J80" s="39"/>
      <c r="K80" s="88" t="s">
        <v>203</v>
      </c>
      <c r="L80" s="88"/>
      <c r="M80" s="88"/>
      <c r="N80" s="88"/>
      <c r="O80" s="88"/>
      <c r="P80" s="88" t="s">
        <v>316</v>
      </c>
      <c r="Q80" s="88"/>
      <c r="R80" s="88"/>
      <c r="S80" s="88"/>
      <c r="T80" s="88"/>
    </row>
    <row r="81" spans="1:20" ht="15">
      <c r="A81" s="67" t="s">
        <v>102</v>
      </c>
      <c r="B81" s="68" t="s">
        <v>205</v>
      </c>
      <c r="C81" s="68"/>
      <c r="D81" s="68"/>
      <c r="E81" s="68"/>
      <c r="F81" s="68"/>
      <c r="G81" s="68"/>
      <c r="H81" s="84">
        <f>ROUND(H61*H80,4)</f>
        <v>0.0071</v>
      </c>
      <c r="I81" s="39">
        <f t="shared" si="2"/>
        <v>13.57</v>
      </c>
      <c r="J81" s="39"/>
      <c r="K81" s="75"/>
      <c r="L81" s="75"/>
      <c r="M81" s="75"/>
      <c r="N81" s="75"/>
      <c r="O81" s="75"/>
      <c r="P81" s="75"/>
      <c r="Q81" s="75"/>
      <c r="R81" s="75"/>
      <c r="S81" s="75"/>
      <c r="T81" s="75"/>
    </row>
    <row r="82" spans="1:20" ht="15">
      <c r="A82" s="67" t="s">
        <v>104</v>
      </c>
      <c r="B82" s="68" t="s">
        <v>206</v>
      </c>
      <c r="C82" s="68"/>
      <c r="D82" s="68"/>
      <c r="E82" s="68"/>
      <c r="F82" s="68"/>
      <c r="G82" s="68"/>
      <c r="H82" s="60">
        <f>'BC e Índices'!O43</f>
        <v>0.0215</v>
      </c>
      <c r="I82" s="39">
        <f t="shared" si="2"/>
        <v>41.1</v>
      </c>
      <c r="J82" s="39"/>
      <c r="K82" s="30"/>
      <c r="L82" s="30"/>
      <c r="M82" s="30"/>
      <c r="N82" s="30"/>
      <c r="O82" s="30"/>
      <c r="P82" s="82" t="s">
        <v>201</v>
      </c>
      <c r="Q82" s="82"/>
      <c r="R82" s="82"/>
      <c r="S82" s="82"/>
      <c r="T82" s="82"/>
    </row>
    <row r="83" spans="1:10" ht="15">
      <c r="A83" s="17" t="s">
        <v>207</v>
      </c>
      <c r="B83" s="17"/>
      <c r="C83" s="17"/>
      <c r="D83" s="17"/>
      <c r="E83" s="17"/>
      <c r="F83" s="17"/>
      <c r="G83" s="17"/>
      <c r="H83" s="17"/>
      <c r="I83" s="74">
        <f>SUM(I77:J82)</f>
        <v>142.41</v>
      </c>
      <c r="J83" s="74"/>
    </row>
    <row r="84" spans="1:10" ht="15" customHeight="1">
      <c r="A84" s="64" t="s">
        <v>208</v>
      </c>
      <c r="B84" s="64"/>
      <c r="C84" s="64"/>
      <c r="D84" s="64"/>
      <c r="E84" s="64"/>
      <c r="F84" s="64"/>
      <c r="G84" s="64"/>
      <c r="H84" s="64"/>
      <c r="I84" s="64"/>
      <c r="J84" s="64"/>
    </row>
    <row r="85" spans="1:10" ht="15">
      <c r="A85" s="15" t="s">
        <v>209</v>
      </c>
      <c r="B85" s="15"/>
      <c r="C85" s="15"/>
      <c r="D85" s="15"/>
      <c r="E85" s="15"/>
      <c r="F85" s="15"/>
      <c r="G85" s="15"/>
      <c r="H85" s="15"/>
      <c r="I85" s="15"/>
      <c r="J85" s="15"/>
    </row>
    <row r="86" spans="1:10" ht="15">
      <c r="A86" s="66" t="s">
        <v>210</v>
      </c>
      <c r="B86" s="2" t="s">
        <v>211</v>
      </c>
      <c r="C86" s="2"/>
      <c r="D86" s="2"/>
      <c r="E86" s="2"/>
      <c r="F86" s="2"/>
      <c r="G86" s="2"/>
      <c r="H86" s="2"/>
      <c r="I86" s="66" t="s">
        <v>93</v>
      </c>
      <c r="J86" s="66"/>
    </row>
    <row r="87" spans="1:10" ht="15">
      <c r="A87" s="67" t="s">
        <v>94</v>
      </c>
      <c r="B87" s="68" t="s">
        <v>212</v>
      </c>
      <c r="C87" s="68"/>
      <c r="D87" s="68"/>
      <c r="E87" s="68"/>
      <c r="F87" s="68"/>
      <c r="G87" s="68"/>
      <c r="H87" s="38">
        <f>'BC e Índices'!O46</f>
        <v>0.0833</v>
      </c>
      <c r="I87" s="39">
        <f aca="true" t="shared" si="3" ref="I87:I91">ROUND($I$31*H87,2)</f>
        <v>159.25</v>
      </c>
      <c r="J87" s="39"/>
    </row>
    <row r="88" spans="1:20" ht="15">
      <c r="A88" s="67" t="s">
        <v>96</v>
      </c>
      <c r="B88" s="68" t="s">
        <v>214</v>
      </c>
      <c r="C88" s="68"/>
      <c r="D88" s="68"/>
      <c r="E88" s="68"/>
      <c r="F88" s="68"/>
      <c r="G88" s="68"/>
      <c r="H88" s="38">
        <f>'BC e Índices'!O47</f>
        <v>0.0166</v>
      </c>
      <c r="I88" s="39">
        <f t="shared" si="3"/>
        <v>31.74</v>
      </c>
      <c r="J88" s="39"/>
      <c r="K88" s="82" t="s">
        <v>215</v>
      </c>
      <c r="L88" s="82"/>
      <c r="M88" s="82"/>
      <c r="N88" s="82"/>
      <c r="O88" s="82"/>
      <c r="P88" s="82" t="s">
        <v>216</v>
      </c>
      <c r="Q88" s="82"/>
      <c r="R88" s="82"/>
      <c r="S88" s="82"/>
      <c r="T88" s="82"/>
    </row>
    <row r="89" spans="1:20" ht="15">
      <c r="A89" s="67" t="s">
        <v>98</v>
      </c>
      <c r="B89" s="68" t="s">
        <v>217</v>
      </c>
      <c r="C89" s="68"/>
      <c r="D89" s="68"/>
      <c r="E89" s="68"/>
      <c r="F89" s="68"/>
      <c r="G89" s="68"/>
      <c r="H89" s="38">
        <f>'BC e Índices'!O48</f>
        <v>0.0008</v>
      </c>
      <c r="I89" s="39">
        <f t="shared" si="3"/>
        <v>1.53</v>
      </c>
      <c r="J89" s="39"/>
      <c r="K89" s="82" t="s">
        <v>317</v>
      </c>
      <c r="L89" s="82"/>
      <c r="M89" s="82"/>
      <c r="N89" s="82"/>
      <c r="O89" s="82"/>
      <c r="P89" s="82" t="s">
        <v>216</v>
      </c>
      <c r="Q89" s="82"/>
      <c r="R89" s="82"/>
      <c r="S89" s="82"/>
      <c r="T89" s="82"/>
    </row>
    <row r="90" spans="1:20" ht="15">
      <c r="A90" s="67" t="s">
        <v>100</v>
      </c>
      <c r="B90" s="68" t="s">
        <v>219</v>
      </c>
      <c r="C90" s="68"/>
      <c r="D90" s="68"/>
      <c r="E90" s="68"/>
      <c r="F90" s="68"/>
      <c r="G90" s="68"/>
      <c r="H90" s="38">
        <f>'BC e Índices'!O49</f>
        <v>0.0073</v>
      </c>
      <c r="I90" s="39">
        <f t="shared" si="3"/>
        <v>13.96</v>
      </c>
      <c r="J90" s="39"/>
      <c r="K90" s="82" t="s">
        <v>220</v>
      </c>
      <c r="L90" s="82"/>
      <c r="M90" s="82"/>
      <c r="N90" s="82"/>
      <c r="O90" s="82"/>
      <c r="P90" s="82" t="s">
        <v>216</v>
      </c>
      <c r="Q90" s="82"/>
      <c r="R90" s="82"/>
      <c r="S90" s="82"/>
      <c r="T90" s="82"/>
    </row>
    <row r="91" spans="1:20" ht="15">
      <c r="A91" s="67" t="s">
        <v>102</v>
      </c>
      <c r="B91" s="68" t="s">
        <v>221</v>
      </c>
      <c r="C91" s="68"/>
      <c r="D91" s="68"/>
      <c r="E91" s="68"/>
      <c r="F91" s="68"/>
      <c r="G91" s="68"/>
      <c r="H91" s="38">
        <f>'BC e Índices'!O50</f>
        <v>0.0027</v>
      </c>
      <c r="I91" s="39">
        <f t="shared" si="3"/>
        <v>5.16</v>
      </c>
      <c r="J91" s="39"/>
      <c r="K91" s="82" t="s">
        <v>222</v>
      </c>
      <c r="L91" s="82"/>
      <c r="M91" s="82"/>
      <c r="N91" s="82"/>
      <c r="O91" s="82"/>
      <c r="P91" s="82" t="s">
        <v>216</v>
      </c>
      <c r="Q91" s="82"/>
      <c r="R91" s="82"/>
      <c r="S91" s="82"/>
      <c r="T91" s="82"/>
    </row>
    <row r="92" spans="1:10" ht="15">
      <c r="A92" s="67"/>
      <c r="B92" s="89" t="s">
        <v>223</v>
      </c>
      <c r="C92" s="89"/>
      <c r="D92" s="89"/>
      <c r="E92" s="89"/>
      <c r="F92" s="89"/>
      <c r="G92" s="89"/>
      <c r="H92" s="90">
        <f>SUM(H87:H91)</f>
        <v>0.11069999999999999</v>
      </c>
      <c r="I92" s="74">
        <f>SUM(I87:J91)</f>
        <v>211.64</v>
      </c>
      <c r="J92" s="74"/>
    </row>
    <row r="93" spans="1:10" ht="15" customHeight="1">
      <c r="A93" s="76" t="s">
        <v>106</v>
      </c>
      <c r="B93" s="91" t="s">
        <v>224</v>
      </c>
      <c r="C93" s="91"/>
      <c r="D93" s="91"/>
      <c r="E93" s="91"/>
      <c r="F93" s="91"/>
      <c r="G93" s="91"/>
      <c r="H93" s="84">
        <f>ROUND(H61*H92,4)</f>
        <v>0.0407</v>
      </c>
      <c r="I93" s="39">
        <f>ROUND(I92*H61,2)</f>
        <v>77.88</v>
      </c>
      <c r="J93" s="39"/>
    </row>
    <row r="94" spans="1:10" ht="15">
      <c r="A94" s="17" t="s">
        <v>225</v>
      </c>
      <c r="B94" s="17"/>
      <c r="C94" s="17"/>
      <c r="D94" s="17"/>
      <c r="E94" s="17"/>
      <c r="F94" s="17"/>
      <c r="G94" s="17"/>
      <c r="H94" s="17"/>
      <c r="I94" s="74">
        <f>SUM(I92:J93)</f>
        <v>289.52</v>
      </c>
      <c r="J94" s="74"/>
    </row>
    <row r="99" spans="1:64" ht="15">
      <c r="A99" s="15" t="s">
        <v>226</v>
      </c>
      <c r="B99" s="15"/>
      <c r="C99" s="15"/>
      <c r="D99" s="15"/>
      <c r="E99" s="15"/>
      <c r="F99" s="15"/>
      <c r="G99" s="15"/>
      <c r="H99" s="15"/>
      <c r="I99" s="15"/>
      <c r="J99" s="15"/>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33">
        <v>4</v>
      </c>
      <c r="B100" s="34" t="s">
        <v>227</v>
      </c>
      <c r="C100" s="34"/>
      <c r="D100" s="34"/>
      <c r="E100" s="34"/>
      <c r="F100" s="34"/>
      <c r="G100" s="34"/>
      <c r="H100" s="34"/>
      <c r="I100" s="33" t="s">
        <v>93</v>
      </c>
      <c r="J100" s="33"/>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150</v>
      </c>
      <c r="B101" s="35" t="s">
        <v>228</v>
      </c>
      <c r="C101" s="35"/>
      <c r="D101" s="35"/>
      <c r="E101" s="35"/>
      <c r="F101" s="35"/>
      <c r="G101" s="35"/>
      <c r="H101" s="35"/>
      <c r="I101" s="36">
        <f>I61</f>
        <v>703.53</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172</v>
      </c>
      <c r="B102" s="35" t="s">
        <v>151</v>
      </c>
      <c r="C102" s="35"/>
      <c r="D102" s="35"/>
      <c r="E102" s="35"/>
      <c r="F102" s="35"/>
      <c r="G102" s="35"/>
      <c r="H102" s="35"/>
      <c r="I102" s="36">
        <f>I69</f>
        <v>290.56</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184</v>
      </c>
      <c r="B103" s="35" t="s">
        <v>185</v>
      </c>
      <c r="C103" s="35"/>
      <c r="D103" s="35"/>
      <c r="E103" s="35"/>
      <c r="F103" s="35"/>
      <c r="G103" s="35"/>
      <c r="H103" s="35"/>
      <c r="I103" s="36">
        <f>I74</f>
        <v>0.76</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192</v>
      </c>
      <c r="B104" s="35" t="s">
        <v>229</v>
      </c>
      <c r="C104" s="35"/>
      <c r="D104" s="35"/>
      <c r="E104" s="35"/>
      <c r="F104" s="35"/>
      <c r="G104" s="35"/>
      <c r="H104" s="35"/>
      <c r="I104" s="36">
        <f>I83</f>
        <v>142.41</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210</v>
      </c>
      <c r="B105" s="35" t="s">
        <v>211</v>
      </c>
      <c r="C105" s="35"/>
      <c r="D105" s="35"/>
      <c r="E105" s="35"/>
      <c r="F105" s="35"/>
      <c r="G105" s="35"/>
      <c r="H105" s="35"/>
      <c r="I105" s="36">
        <f>I94</f>
        <v>289.52</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23" t="s">
        <v>230</v>
      </c>
      <c r="B106" s="35" t="s">
        <v>109</v>
      </c>
      <c r="C106" s="35"/>
      <c r="D106" s="35"/>
      <c r="E106" s="35"/>
      <c r="F106" s="35"/>
      <c r="G106" s="35"/>
      <c r="H106" s="35"/>
      <c r="I106" s="36">
        <v>0</v>
      </c>
      <c r="J106" s="3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40" t="s">
        <v>231</v>
      </c>
      <c r="B107" s="40"/>
      <c r="C107" s="40"/>
      <c r="D107" s="40"/>
      <c r="E107" s="40"/>
      <c r="F107" s="40"/>
      <c r="G107" s="40"/>
      <c r="H107" s="40"/>
      <c r="I107" s="41">
        <f>SUM(I101:J106)</f>
        <v>1426.78</v>
      </c>
      <c r="J107" s="41"/>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15" t="s">
        <v>232</v>
      </c>
      <c r="B108" s="15"/>
      <c r="C108" s="15"/>
      <c r="D108" s="15"/>
      <c r="E108" s="15"/>
      <c r="F108" s="15"/>
      <c r="G108" s="15"/>
      <c r="H108" s="15"/>
      <c r="I108" s="15"/>
      <c r="J108" s="15"/>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40" t="s">
        <v>233</v>
      </c>
      <c r="B109" s="40"/>
      <c r="C109" s="40"/>
      <c r="D109" s="40"/>
      <c r="E109" s="40"/>
      <c r="F109" s="40"/>
      <c r="G109" s="40"/>
      <c r="H109" s="40"/>
      <c r="I109" s="41">
        <f>I31+I40+I47+I107</f>
        <v>3789.8599999999997</v>
      </c>
      <c r="J109" s="41"/>
      <c r="M109" s="37"/>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15" t="s">
        <v>234</v>
      </c>
      <c r="B110" s="15"/>
      <c r="C110" s="15"/>
      <c r="D110" s="15"/>
      <c r="E110" s="15"/>
      <c r="F110" s="15"/>
      <c r="G110" s="15"/>
      <c r="H110" s="15"/>
      <c r="I110" s="15"/>
      <c r="J110" s="15"/>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33">
        <v>5</v>
      </c>
      <c r="B111" s="34" t="s">
        <v>235</v>
      </c>
      <c r="C111" s="34"/>
      <c r="D111" s="34"/>
      <c r="E111" s="34"/>
      <c r="F111" s="34"/>
      <c r="G111" s="34"/>
      <c r="H111" s="33" t="s">
        <v>92</v>
      </c>
      <c r="I111" s="33" t="s">
        <v>93</v>
      </c>
      <c r="J111" s="33"/>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94</v>
      </c>
      <c r="B112" s="35" t="s">
        <v>236</v>
      </c>
      <c r="C112" s="35"/>
      <c r="D112" s="35"/>
      <c r="E112" s="35"/>
      <c r="F112" s="35"/>
      <c r="G112" s="35"/>
      <c r="H112" s="38">
        <f>'BC e Índices'!O53</f>
        <v>0.1</v>
      </c>
      <c r="I112" s="36">
        <f>ROUND(I109*H112,2)</f>
        <v>378.99</v>
      </c>
      <c r="J112" s="3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96</v>
      </c>
      <c r="B113" s="35" t="s">
        <v>238</v>
      </c>
      <c r="C113" s="35"/>
      <c r="D113" s="35"/>
      <c r="E113" s="35"/>
      <c r="F113" s="35"/>
      <c r="G113" s="35"/>
      <c r="H113" s="38">
        <f>'BC e Índices'!O54</f>
        <v>0.1</v>
      </c>
      <c r="I113" s="36">
        <f>ROUND((I109+I112)*H113,2)</f>
        <v>416.89</v>
      </c>
      <c r="J113" s="3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98</v>
      </c>
      <c r="B114" s="35" t="s">
        <v>239</v>
      </c>
      <c r="C114" s="35"/>
      <c r="D114" s="35"/>
      <c r="E114" s="35"/>
      <c r="F114" s="35"/>
      <c r="G114" s="35"/>
      <c r="H114" s="35"/>
      <c r="I114" s="35"/>
      <c r="J114" s="35"/>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23" t="s">
        <v>240</v>
      </c>
      <c r="B115" s="34" t="s">
        <v>241</v>
      </c>
      <c r="C115" s="34"/>
      <c r="D115" s="34"/>
      <c r="E115" s="34"/>
      <c r="F115" s="34"/>
      <c r="G115" s="34"/>
      <c r="H115" s="34"/>
      <c r="I115" s="34"/>
      <c r="J115" s="34"/>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242</v>
      </c>
      <c r="C116" s="35"/>
      <c r="D116" s="35"/>
      <c r="E116" s="35"/>
      <c r="F116" s="35"/>
      <c r="G116" s="35"/>
      <c r="H116" s="38">
        <f>'BC e Índices'!O56</f>
        <v>0.0065</v>
      </c>
      <c r="I116" s="36">
        <f>I121*H116</f>
        <v>32.629805</v>
      </c>
      <c r="J116" s="36"/>
      <c r="K116" s="93"/>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46"/>
      <c r="B117" s="35" t="s">
        <v>244</v>
      </c>
      <c r="C117" s="35"/>
      <c r="D117" s="35"/>
      <c r="E117" s="35"/>
      <c r="F117" s="35"/>
      <c r="G117" s="35"/>
      <c r="H117" s="38">
        <f>'BC e Índices'!O57</f>
        <v>0.03</v>
      </c>
      <c r="I117" s="36">
        <f>I121*H117</f>
        <v>150.5991</v>
      </c>
      <c r="J117" s="36"/>
      <c r="K117" s="93"/>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t="s">
        <v>246</v>
      </c>
      <c r="B118" s="34" t="s">
        <v>247</v>
      </c>
      <c r="C118" s="34"/>
      <c r="D118" s="34"/>
      <c r="E118" s="34"/>
      <c r="F118" s="34"/>
      <c r="G118" s="34"/>
      <c r="H118" s="34"/>
      <c r="I118" s="34"/>
      <c r="J118" s="34"/>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c r="B119" s="35" t="s">
        <v>248</v>
      </c>
      <c r="C119" s="35"/>
      <c r="D119" s="35"/>
      <c r="E119" s="35"/>
      <c r="F119" s="35"/>
      <c r="G119" s="35"/>
      <c r="H119" s="38">
        <f>'BC e Índices'!O59</f>
        <v>0.05</v>
      </c>
      <c r="I119" s="36">
        <f>I121*H119</f>
        <v>250.99850000000004</v>
      </c>
      <c r="J119" s="36"/>
      <c r="K119" s="93"/>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t="s">
        <v>250</v>
      </c>
      <c r="B120" s="34" t="s">
        <v>251</v>
      </c>
      <c r="C120" s="34"/>
      <c r="D120" s="34"/>
      <c r="E120" s="34"/>
      <c r="F120" s="34"/>
      <c r="G120" s="34"/>
      <c r="H120" s="34"/>
      <c r="I120" s="34"/>
      <c r="J120" s="34"/>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23"/>
      <c r="B121" s="40" t="s">
        <v>252</v>
      </c>
      <c r="C121" s="40"/>
      <c r="D121" s="40"/>
      <c r="E121" s="40"/>
      <c r="F121" s="40"/>
      <c r="G121" s="40"/>
      <c r="H121" s="94">
        <f>1-(SUM(H119,H117,H116))</f>
        <v>0.9135</v>
      </c>
      <c r="I121" s="36">
        <f>ROUND((I109+I112+I113)/H121,2)</f>
        <v>5019.97</v>
      </c>
      <c r="J121" s="3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40" t="s">
        <v>253</v>
      </c>
      <c r="B122" s="40"/>
      <c r="C122" s="40"/>
      <c r="D122" s="40"/>
      <c r="E122" s="40"/>
      <c r="F122" s="40"/>
      <c r="G122" s="40"/>
      <c r="H122" s="40"/>
      <c r="I122" s="41">
        <f>I119+I117+I116+I113+I112</f>
        <v>1230.107405</v>
      </c>
      <c r="J122" s="41"/>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254</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255</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15">
      <c r="A125" s="95" t="s">
        <v>256</v>
      </c>
      <c r="B125" s="95"/>
      <c r="C125" s="95"/>
      <c r="D125" s="95"/>
      <c r="E125" s="95"/>
      <c r="F125" s="95"/>
      <c r="G125" s="95"/>
      <c r="H125" s="95"/>
      <c r="I125" s="95"/>
      <c r="J125" s="95"/>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I31</f>
        <v>1911.79</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I40</f>
        <v>291.28999999999996</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I47</f>
        <v>160</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I107</f>
        <v>1426.78</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3789.8599999999997</v>
      </c>
      <c r="J133" s="98"/>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I122</f>
        <v>1230.107405</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318</v>
      </c>
      <c r="C135" s="40"/>
      <c r="D135" s="40"/>
      <c r="E135" s="40"/>
      <c r="F135" s="40"/>
      <c r="G135" s="40"/>
      <c r="H135" s="40"/>
      <c r="I135" s="99">
        <f>I134+I133</f>
        <v>5019.967404999999</v>
      </c>
      <c r="J135" s="99"/>
      <c r="K135" s="37"/>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319</v>
      </c>
      <c r="C136" s="40"/>
      <c r="D136" s="40"/>
      <c r="E136" s="40"/>
      <c r="F136" s="40"/>
      <c r="G136" s="40"/>
      <c r="H136" s="40"/>
      <c r="I136" s="102">
        <f>H13</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5019.967404999999</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60239.60885999999</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295">
    <mergeCell ref="A1:J1"/>
    <mergeCell ref="K1:T1"/>
    <mergeCell ref="A2:J2"/>
    <mergeCell ref="A3:B3"/>
    <mergeCell ref="C3:J3"/>
    <mergeCell ref="A4:B4"/>
    <mergeCell ref="C4:J4"/>
    <mergeCell ref="A5:B5"/>
    <mergeCell ref="C5:J5"/>
    <mergeCell ref="A6:J6"/>
    <mergeCell ref="B7:H7"/>
    <mergeCell ref="I7:J7"/>
    <mergeCell ref="B8:H8"/>
    <mergeCell ref="I8:J8"/>
    <mergeCell ref="B9:H9"/>
    <mergeCell ref="I9:J9"/>
    <mergeCell ref="B10:H10"/>
    <mergeCell ref="I10:J10"/>
    <mergeCell ref="A11:J11"/>
    <mergeCell ref="A12:C12"/>
    <mergeCell ref="D12:G12"/>
    <mergeCell ref="H12:J12"/>
    <mergeCell ref="A13:C13"/>
    <mergeCell ref="D13:G13"/>
    <mergeCell ref="H13:J13"/>
    <mergeCell ref="A14:J14"/>
    <mergeCell ref="A15:J15"/>
    <mergeCell ref="A16:J16"/>
    <mergeCell ref="B17:H17"/>
    <mergeCell ref="I17:J17"/>
    <mergeCell ref="B18:H18"/>
    <mergeCell ref="I18:J18"/>
    <mergeCell ref="B19:H19"/>
    <mergeCell ref="I19:J19"/>
    <mergeCell ref="B20:H20"/>
    <mergeCell ref="I20:J20"/>
    <mergeCell ref="A21:J21"/>
    <mergeCell ref="B22:G22"/>
    <mergeCell ref="I22:J22"/>
    <mergeCell ref="B23:H23"/>
    <mergeCell ref="I23:J23"/>
    <mergeCell ref="B24:G24"/>
    <mergeCell ref="I24:J24"/>
    <mergeCell ref="B25:G25"/>
    <mergeCell ref="I25:J25"/>
    <mergeCell ref="B26:G26"/>
    <mergeCell ref="I26:J26"/>
    <mergeCell ref="B27:G27"/>
    <mergeCell ref="I27:J27"/>
    <mergeCell ref="B28:G28"/>
    <mergeCell ref="I28:J28"/>
    <mergeCell ref="B29:G29"/>
    <mergeCell ref="I29:J29"/>
    <mergeCell ref="B30:G30"/>
    <mergeCell ref="I30:J30"/>
    <mergeCell ref="A31:H31"/>
    <mergeCell ref="I31:J31"/>
    <mergeCell ref="A32:J32"/>
    <mergeCell ref="K32:T32"/>
    <mergeCell ref="B33:H33"/>
    <mergeCell ref="I33:J33"/>
    <mergeCell ref="K33:L33"/>
    <mergeCell ref="M33:N33"/>
    <mergeCell ref="O33:P33"/>
    <mergeCell ref="Q33:R33"/>
    <mergeCell ref="S33:T33"/>
    <mergeCell ref="B34:H34"/>
    <mergeCell ref="I34:J34"/>
    <mergeCell ref="K34:L34"/>
    <mergeCell ref="M34:N34"/>
    <mergeCell ref="O34:P34"/>
    <mergeCell ref="Q34:R34"/>
    <mergeCell ref="S34:T34"/>
    <mergeCell ref="B35:H35"/>
    <mergeCell ref="I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B39:H39"/>
    <mergeCell ref="I39:J39"/>
    <mergeCell ref="A40:H40"/>
    <mergeCell ref="I40:J40"/>
    <mergeCell ref="A41:J41"/>
    <mergeCell ref="B42:H42"/>
    <mergeCell ref="I42:J42"/>
    <mergeCell ref="B43:H43"/>
    <mergeCell ref="I43:J43"/>
    <mergeCell ref="B44:H44"/>
    <mergeCell ref="I44:J44"/>
    <mergeCell ref="B45:H45"/>
    <mergeCell ref="I45:J45"/>
    <mergeCell ref="B46:H46"/>
    <mergeCell ref="I46:J46"/>
    <mergeCell ref="A47:H47"/>
    <mergeCell ref="I47:J47"/>
    <mergeCell ref="A50:J50"/>
    <mergeCell ref="A51:J51"/>
    <mergeCell ref="K51:T51"/>
    <mergeCell ref="B52:G52"/>
    <mergeCell ref="I52:J52"/>
    <mergeCell ref="B53:G53"/>
    <mergeCell ref="I53:J53"/>
    <mergeCell ref="K53:T53"/>
    <mergeCell ref="B54:G54"/>
    <mergeCell ref="I54:J54"/>
    <mergeCell ref="K54:T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A61:G61"/>
    <mergeCell ref="I61:J61"/>
    <mergeCell ref="A62:J62"/>
    <mergeCell ref="A63:J63"/>
    <mergeCell ref="B64:G64"/>
    <mergeCell ref="I64:J64"/>
    <mergeCell ref="B65:G65"/>
    <mergeCell ref="I65:J65"/>
    <mergeCell ref="K65:M65"/>
    <mergeCell ref="B66:G66"/>
    <mergeCell ref="I66:J66"/>
    <mergeCell ref="K66:M66"/>
    <mergeCell ref="B67:H67"/>
    <mergeCell ref="I67:J67"/>
    <mergeCell ref="K67:L67"/>
    <mergeCell ref="B68:G68"/>
    <mergeCell ref="I68:J68"/>
    <mergeCell ref="A69:H69"/>
    <mergeCell ref="I69:J69"/>
    <mergeCell ref="A70:J70"/>
    <mergeCell ref="K70:O70"/>
    <mergeCell ref="P70:T70"/>
    <mergeCell ref="B71:G71"/>
    <mergeCell ref="I71:J71"/>
    <mergeCell ref="B72:G72"/>
    <mergeCell ref="I72:J72"/>
    <mergeCell ref="K72:O72"/>
    <mergeCell ref="P72:T72"/>
    <mergeCell ref="B73:G73"/>
    <mergeCell ref="I73:J73"/>
    <mergeCell ref="A74:H74"/>
    <mergeCell ref="I74:J74"/>
    <mergeCell ref="A75:J75"/>
    <mergeCell ref="B76:G76"/>
    <mergeCell ref="I76:J76"/>
    <mergeCell ref="B77:G77"/>
    <mergeCell ref="I77:J77"/>
    <mergeCell ref="K77:O77"/>
    <mergeCell ref="P77:T77"/>
    <mergeCell ref="B78:G78"/>
    <mergeCell ref="I78:J78"/>
    <mergeCell ref="K78:O78"/>
    <mergeCell ref="P78:T78"/>
    <mergeCell ref="B79:G79"/>
    <mergeCell ref="I79:J79"/>
    <mergeCell ref="K79:O79"/>
    <mergeCell ref="P79:T79"/>
    <mergeCell ref="B80:G80"/>
    <mergeCell ref="I80:J80"/>
    <mergeCell ref="K80:O80"/>
    <mergeCell ref="P80:T80"/>
    <mergeCell ref="B81:G81"/>
    <mergeCell ref="I81:J81"/>
    <mergeCell ref="K81:T81"/>
    <mergeCell ref="B82:G82"/>
    <mergeCell ref="I82:J82"/>
    <mergeCell ref="K82:O82"/>
    <mergeCell ref="P82:T82"/>
    <mergeCell ref="A83:H83"/>
    <mergeCell ref="I83:J83"/>
    <mergeCell ref="A84:J84"/>
    <mergeCell ref="A85:J85"/>
    <mergeCell ref="B86:H86"/>
    <mergeCell ref="I86:J86"/>
    <mergeCell ref="B87:G87"/>
    <mergeCell ref="I87:J87"/>
    <mergeCell ref="B88:G88"/>
    <mergeCell ref="I88:J88"/>
    <mergeCell ref="K88:O88"/>
    <mergeCell ref="P88:T88"/>
    <mergeCell ref="B89:G89"/>
    <mergeCell ref="I89:J89"/>
    <mergeCell ref="K89:O89"/>
    <mergeCell ref="P89:T89"/>
    <mergeCell ref="B90:G90"/>
    <mergeCell ref="I90:J90"/>
    <mergeCell ref="K90:O90"/>
    <mergeCell ref="P90:T90"/>
    <mergeCell ref="B91:G91"/>
    <mergeCell ref="I91:J91"/>
    <mergeCell ref="K91:O91"/>
    <mergeCell ref="P91:T91"/>
    <mergeCell ref="B92:G92"/>
    <mergeCell ref="I92:J92"/>
    <mergeCell ref="B93:G93"/>
    <mergeCell ref="I93:J93"/>
    <mergeCell ref="A94:H94"/>
    <mergeCell ref="I94:J94"/>
    <mergeCell ref="A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B106:H106"/>
    <mergeCell ref="I106:J106"/>
    <mergeCell ref="A107:H107"/>
    <mergeCell ref="I107:J107"/>
    <mergeCell ref="A108:J108"/>
    <mergeCell ref="A109:H109"/>
    <mergeCell ref="I109:J109"/>
    <mergeCell ref="A110:J110"/>
    <mergeCell ref="B111:G111"/>
    <mergeCell ref="I111:J111"/>
    <mergeCell ref="B112:G112"/>
    <mergeCell ref="I112:J112"/>
    <mergeCell ref="B113:G113"/>
    <mergeCell ref="I113:J113"/>
    <mergeCell ref="B114:J114"/>
    <mergeCell ref="B115:J115"/>
    <mergeCell ref="A116:A117"/>
    <mergeCell ref="B116:G116"/>
    <mergeCell ref="I116:J116"/>
    <mergeCell ref="B117:G117"/>
    <mergeCell ref="I117:J117"/>
    <mergeCell ref="B118:J118"/>
    <mergeCell ref="B119:G119"/>
    <mergeCell ref="I119:J119"/>
    <mergeCell ref="B120:J120"/>
    <mergeCell ref="B121:G121"/>
    <mergeCell ref="I121:J121"/>
    <mergeCell ref="A122:H122"/>
    <mergeCell ref="I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BL138"/>
  <sheetViews>
    <sheetView zoomScale="110" zoomScaleNormal="110" workbookViewId="0" topLeftCell="A1">
      <selection activeCell="A1" sqref="A1"/>
    </sheetView>
  </sheetViews>
  <sheetFormatPr defaultColWidth="9.140625" defaultRowHeight="15"/>
  <cols>
    <col min="1" max="10" width="9.00390625" style="0" customWidth="1"/>
    <col min="11" max="20" width="9.57421875" style="16" customWidth="1"/>
  </cols>
  <sheetData>
    <row r="1" spans="1:20" ht="15">
      <c r="A1" s="1" t="s">
        <v>271</v>
      </c>
      <c r="B1" s="1"/>
      <c r="C1" s="1"/>
      <c r="D1" s="1"/>
      <c r="E1" s="1"/>
      <c r="F1" s="1"/>
      <c r="G1" s="1"/>
      <c r="H1" s="1"/>
      <c r="I1" s="1"/>
      <c r="J1" s="1"/>
      <c r="K1" s="51" t="s">
        <v>295</v>
      </c>
      <c r="L1" s="51"/>
      <c r="M1" s="51"/>
      <c r="N1" s="51"/>
      <c r="O1" s="51"/>
      <c r="P1" s="51"/>
      <c r="Q1" s="51"/>
      <c r="R1" s="51"/>
      <c r="S1" s="51"/>
      <c r="T1" s="51"/>
    </row>
    <row r="2" spans="1:10" ht="15">
      <c r="A2" s="1" t="s">
        <v>1</v>
      </c>
      <c r="B2" s="1"/>
      <c r="C2" s="1"/>
      <c r="D2" s="1"/>
      <c r="E2" s="1"/>
      <c r="F2" s="1"/>
      <c r="G2" s="1"/>
      <c r="H2" s="1"/>
      <c r="I2" s="1"/>
      <c r="J2" s="1"/>
    </row>
    <row r="3" spans="1:10" ht="15">
      <c r="A3" s="111" t="s">
        <v>296</v>
      </c>
      <c r="B3" s="111"/>
      <c r="C3" s="112" t="s">
        <v>297</v>
      </c>
      <c r="D3" s="112"/>
      <c r="E3" s="112"/>
      <c r="F3" s="112"/>
      <c r="G3" s="112"/>
      <c r="H3" s="112"/>
      <c r="I3" s="112"/>
      <c r="J3" s="112"/>
    </row>
    <row r="4" spans="1:10" ht="15">
      <c r="A4" s="111" t="s">
        <v>298</v>
      </c>
      <c r="B4" s="111"/>
      <c r="C4" s="6"/>
      <c r="D4" s="6"/>
      <c r="E4" s="6"/>
      <c r="F4" s="6"/>
      <c r="G4" s="6"/>
      <c r="H4" s="6"/>
      <c r="I4" s="6"/>
      <c r="J4" s="6"/>
    </row>
    <row r="5" spans="1:10" ht="15">
      <c r="A5" s="111" t="s">
        <v>299</v>
      </c>
      <c r="B5" s="111"/>
      <c r="C5" s="6"/>
      <c r="D5" s="6"/>
      <c r="E5" s="6"/>
      <c r="F5" s="6"/>
      <c r="G5" s="6"/>
      <c r="H5" s="6"/>
      <c r="I5" s="6"/>
      <c r="J5" s="6"/>
    </row>
    <row r="6" spans="1:10" ht="15">
      <c r="A6" s="15" t="s">
        <v>2</v>
      </c>
      <c r="B6" s="15"/>
      <c r="C6" s="15"/>
      <c r="D6" s="15"/>
      <c r="E6" s="15"/>
      <c r="F6" s="15"/>
      <c r="G6" s="15"/>
      <c r="H6" s="15"/>
      <c r="I6" s="15"/>
      <c r="J6" s="15"/>
    </row>
    <row r="7" spans="1:10" ht="15">
      <c r="A7" s="23" t="s">
        <v>94</v>
      </c>
      <c r="B7" s="35" t="s">
        <v>300</v>
      </c>
      <c r="C7" s="35"/>
      <c r="D7" s="35"/>
      <c r="E7" s="35"/>
      <c r="F7" s="35"/>
      <c r="G7" s="35"/>
      <c r="H7" s="35"/>
      <c r="I7" s="113">
        <v>42649</v>
      </c>
      <c r="J7" s="113"/>
    </row>
    <row r="8" spans="1:10" ht="15">
      <c r="A8" s="23" t="s">
        <v>96</v>
      </c>
      <c r="B8" s="35" t="s">
        <v>301</v>
      </c>
      <c r="C8" s="35"/>
      <c r="D8" s="35"/>
      <c r="E8" s="35"/>
      <c r="F8" s="35"/>
      <c r="G8" s="35"/>
      <c r="H8" s="35"/>
      <c r="I8" s="53" t="s">
        <v>302</v>
      </c>
      <c r="J8" s="53"/>
    </row>
    <row r="9" spans="1:10" ht="15">
      <c r="A9" s="23" t="s">
        <v>98</v>
      </c>
      <c r="B9" s="35" t="s">
        <v>303</v>
      </c>
      <c r="C9" s="35"/>
      <c r="D9" s="35"/>
      <c r="E9" s="35"/>
      <c r="F9" s="35"/>
      <c r="G9" s="35"/>
      <c r="H9" s="35"/>
      <c r="I9" s="53" t="s">
        <v>304</v>
      </c>
      <c r="J9" s="53"/>
    </row>
    <row r="10" spans="1:10" ht="15">
      <c r="A10" s="23" t="s">
        <v>100</v>
      </c>
      <c r="B10" s="35" t="s">
        <v>305</v>
      </c>
      <c r="C10" s="35"/>
      <c r="D10" s="35"/>
      <c r="E10" s="35"/>
      <c r="F10" s="35"/>
      <c r="G10" s="35"/>
      <c r="H10" s="35"/>
      <c r="I10" s="53">
        <v>12</v>
      </c>
      <c r="J10" s="53"/>
    </row>
    <row r="11" spans="1:10" ht="15">
      <c r="A11" s="15" t="s">
        <v>306</v>
      </c>
      <c r="B11" s="15"/>
      <c r="C11" s="15"/>
      <c r="D11" s="15"/>
      <c r="E11" s="15"/>
      <c r="F11" s="15"/>
      <c r="G11" s="15"/>
      <c r="H11" s="15"/>
      <c r="I11" s="15"/>
      <c r="J11" s="15"/>
    </row>
    <row r="12" spans="1:10" ht="15">
      <c r="A12" s="114" t="s">
        <v>15</v>
      </c>
      <c r="B12" s="114"/>
      <c r="C12" s="114"/>
      <c r="D12" s="114" t="s">
        <v>78</v>
      </c>
      <c r="E12" s="114"/>
      <c r="F12" s="114"/>
      <c r="G12" s="114"/>
      <c r="H12" s="114" t="s">
        <v>79</v>
      </c>
      <c r="I12" s="114"/>
      <c r="J12" s="114"/>
    </row>
    <row r="13" spans="1:10" ht="15">
      <c r="A13" s="5" t="s">
        <v>322</v>
      </c>
      <c r="B13" s="5"/>
      <c r="C13" s="5"/>
      <c r="D13" s="5" t="s">
        <v>81</v>
      </c>
      <c r="E13" s="5"/>
      <c r="F13" s="5"/>
      <c r="G13" s="5"/>
      <c r="H13" s="5">
        <f>'BC e Índices'!Q4</f>
        <v>1</v>
      </c>
      <c r="I13" s="5"/>
      <c r="J13" s="5"/>
    </row>
    <row r="14" spans="1:10" ht="15">
      <c r="A14" s="15" t="s">
        <v>308</v>
      </c>
      <c r="B14" s="15"/>
      <c r="C14" s="15"/>
      <c r="D14" s="15"/>
      <c r="E14" s="15"/>
      <c r="F14" s="15"/>
      <c r="G14" s="15"/>
      <c r="H14" s="15"/>
      <c r="I14" s="15"/>
      <c r="J14" s="15"/>
    </row>
    <row r="15" spans="1:10" ht="15">
      <c r="A15" s="34" t="s">
        <v>309</v>
      </c>
      <c r="B15" s="34"/>
      <c r="C15" s="34"/>
      <c r="D15" s="34"/>
      <c r="E15" s="34"/>
      <c r="F15" s="34"/>
      <c r="G15" s="34"/>
      <c r="H15" s="34"/>
      <c r="I15" s="34"/>
      <c r="J15" s="34"/>
    </row>
    <row r="16" spans="1:10" ht="15">
      <c r="A16" s="34" t="s">
        <v>76</v>
      </c>
      <c r="B16" s="34"/>
      <c r="C16" s="34"/>
      <c r="D16" s="34"/>
      <c r="E16" s="34"/>
      <c r="F16" s="34"/>
      <c r="G16" s="34"/>
      <c r="H16" s="34"/>
      <c r="I16" s="34"/>
      <c r="J16" s="34"/>
    </row>
    <row r="17" spans="1:10" ht="15">
      <c r="A17" s="33">
        <v>1</v>
      </c>
      <c r="B17" s="34" t="s">
        <v>310</v>
      </c>
      <c r="C17" s="34"/>
      <c r="D17" s="34"/>
      <c r="E17" s="34"/>
      <c r="F17" s="34"/>
      <c r="G17" s="34"/>
      <c r="H17" s="34"/>
      <c r="I17" s="105" t="s">
        <v>311</v>
      </c>
      <c r="J17" s="105"/>
    </row>
    <row r="18" spans="1:10" ht="15">
      <c r="A18" s="23">
        <v>2</v>
      </c>
      <c r="B18" s="35" t="s">
        <v>280</v>
      </c>
      <c r="C18" s="35"/>
      <c r="D18" s="35"/>
      <c r="E18" s="35"/>
      <c r="F18" s="35"/>
      <c r="G18" s="35"/>
      <c r="H18" s="35"/>
      <c r="I18" s="52">
        <f>'BC e Índices'!Q6</f>
        <v>1911.79</v>
      </c>
      <c r="J18" s="52"/>
    </row>
    <row r="19" spans="1:10" ht="30.75" customHeight="1">
      <c r="A19" s="115">
        <v>3</v>
      </c>
      <c r="B19" s="116" t="s">
        <v>312</v>
      </c>
      <c r="C19" s="116"/>
      <c r="D19" s="116"/>
      <c r="E19" s="116"/>
      <c r="F19" s="116"/>
      <c r="G19" s="116"/>
      <c r="H19" s="116"/>
      <c r="I19" s="117" t="s">
        <v>322</v>
      </c>
      <c r="J19" s="117"/>
    </row>
    <row r="20" spans="1:10" ht="15">
      <c r="A20" s="23">
        <v>4</v>
      </c>
      <c r="B20" s="35" t="s">
        <v>313</v>
      </c>
      <c r="C20" s="35"/>
      <c r="D20" s="35"/>
      <c r="E20" s="35"/>
      <c r="F20" s="35"/>
      <c r="G20" s="35"/>
      <c r="H20" s="35"/>
      <c r="I20" s="113">
        <v>42736</v>
      </c>
      <c r="J20" s="113"/>
    </row>
    <row r="21" spans="1:10" ht="15">
      <c r="A21" s="15" t="s">
        <v>90</v>
      </c>
      <c r="B21" s="15"/>
      <c r="C21" s="15"/>
      <c r="D21" s="15"/>
      <c r="E21" s="15"/>
      <c r="F21" s="15"/>
      <c r="G21" s="15"/>
      <c r="H21" s="15"/>
      <c r="I21" s="15"/>
      <c r="J21" s="15"/>
    </row>
    <row r="22" spans="1:10" ht="15">
      <c r="A22" s="33">
        <v>1</v>
      </c>
      <c r="B22" s="34" t="s">
        <v>91</v>
      </c>
      <c r="C22" s="34"/>
      <c r="D22" s="34"/>
      <c r="E22" s="34"/>
      <c r="F22" s="34"/>
      <c r="G22" s="34"/>
      <c r="H22" s="33" t="s">
        <v>92</v>
      </c>
      <c r="I22" s="33" t="s">
        <v>93</v>
      </c>
      <c r="J22" s="33"/>
    </row>
    <row r="23" spans="1:11" ht="15">
      <c r="A23" s="23" t="s">
        <v>94</v>
      </c>
      <c r="B23" s="35" t="s">
        <v>95</v>
      </c>
      <c r="C23" s="35"/>
      <c r="D23" s="35"/>
      <c r="E23" s="35"/>
      <c r="F23" s="35"/>
      <c r="G23" s="35"/>
      <c r="H23" s="35"/>
      <c r="I23" s="36">
        <f>I18</f>
        <v>1911.79</v>
      </c>
      <c r="J23" s="36"/>
      <c r="K23" s="37"/>
    </row>
    <row r="24" spans="1:10" ht="15">
      <c r="A24" s="23" t="s">
        <v>96</v>
      </c>
      <c r="B24" s="35" t="s">
        <v>97</v>
      </c>
      <c r="C24" s="35"/>
      <c r="D24" s="35"/>
      <c r="E24" s="35"/>
      <c r="F24" s="35"/>
      <c r="G24" s="35"/>
      <c r="H24" s="38">
        <v>0</v>
      </c>
      <c r="I24" s="39">
        <f aca="true" t="shared" si="0" ref="I24:I30">$I$23*H24</f>
        <v>0</v>
      </c>
      <c r="J24" s="39"/>
    </row>
    <row r="25" spans="1:10" ht="15">
      <c r="A25" s="23" t="s">
        <v>98</v>
      </c>
      <c r="B25" s="35" t="s">
        <v>99</v>
      </c>
      <c r="C25" s="35"/>
      <c r="D25" s="35"/>
      <c r="E25" s="35"/>
      <c r="F25" s="35"/>
      <c r="G25" s="35"/>
      <c r="H25" s="38">
        <v>0</v>
      </c>
      <c r="I25" s="39">
        <f t="shared" si="0"/>
        <v>0</v>
      </c>
      <c r="J25" s="39"/>
    </row>
    <row r="26" spans="1:10" ht="15">
      <c r="A26" s="23" t="s">
        <v>100</v>
      </c>
      <c r="B26" s="35" t="s">
        <v>101</v>
      </c>
      <c r="C26" s="35"/>
      <c r="D26" s="35"/>
      <c r="E26" s="35"/>
      <c r="F26" s="35"/>
      <c r="G26" s="35"/>
      <c r="H26" s="38">
        <v>0</v>
      </c>
      <c r="I26" s="39">
        <f t="shared" si="0"/>
        <v>0</v>
      </c>
      <c r="J26" s="39"/>
    </row>
    <row r="27" spans="1:10" ht="15">
      <c r="A27" s="23" t="s">
        <v>102</v>
      </c>
      <c r="B27" s="35" t="s">
        <v>103</v>
      </c>
      <c r="C27" s="35"/>
      <c r="D27" s="35"/>
      <c r="E27" s="35"/>
      <c r="F27" s="35"/>
      <c r="G27" s="35"/>
      <c r="H27" s="38">
        <v>0</v>
      </c>
      <c r="I27" s="39">
        <f t="shared" si="0"/>
        <v>0</v>
      </c>
      <c r="J27" s="39"/>
    </row>
    <row r="28" spans="1:10" ht="15">
      <c r="A28" s="23" t="s">
        <v>104</v>
      </c>
      <c r="B28" s="35" t="s">
        <v>105</v>
      </c>
      <c r="C28" s="35"/>
      <c r="D28" s="35"/>
      <c r="E28" s="35"/>
      <c r="F28" s="35"/>
      <c r="G28" s="35"/>
      <c r="H28" s="38">
        <v>0</v>
      </c>
      <c r="I28" s="39">
        <f t="shared" si="0"/>
        <v>0</v>
      </c>
      <c r="J28" s="39"/>
    </row>
    <row r="29" spans="1:10" ht="15">
      <c r="A29" s="23" t="s">
        <v>106</v>
      </c>
      <c r="B29" s="35" t="s">
        <v>107</v>
      </c>
      <c r="C29" s="35"/>
      <c r="D29" s="35"/>
      <c r="E29" s="35"/>
      <c r="F29" s="35"/>
      <c r="G29" s="35"/>
      <c r="H29" s="38">
        <v>0</v>
      </c>
      <c r="I29" s="39">
        <f t="shared" si="0"/>
        <v>0</v>
      </c>
      <c r="J29" s="39"/>
    </row>
    <row r="30" spans="1:10" ht="15">
      <c r="A30" s="23" t="s">
        <v>108</v>
      </c>
      <c r="B30" s="35" t="s">
        <v>109</v>
      </c>
      <c r="C30" s="35"/>
      <c r="D30" s="35"/>
      <c r="E30" s="35"/>
      <c r="F30" s="35"/>
      <c r="G30" s="35"/>
      <c r="H30" s="38">
        <v>0</v>
      </c>
      <c r="I30" s="39">
        <f t="shared" si="0"/>
        <v>0</v>
      </c>
      <c r="J30" s="39"/>
    </row>
    <row r="31" spans="1:10" ht="15">
      <c r="A31" s="40" t="s">
        <v>110</v>
      </c>
      <c r="B31" s="40"/>
      <c r="C31" s="40"/>
      <c r="D31" s="40"/>
      <c r="E31" s="40"/>
      <c r="F31" s="40"/>
      <c r="G31" s="40"/>
      <c r="H31" s="40"/>
      <c r="I31" s="41">
        <f>SUM(I23:J30)</f>
        <v>1911.79</v>
      </c>
      <c r="J31" s="41"/>
    </row>
    <row r="32" spans="1:20" ht="15">
      <c r="A32" s="15" t="s">
        <v>118</v>
      </c>
      <c r="B32" s="15"/>
      <c r="C32" s="15"/>
      <c r="D32" s="15"/>
      <c r="E32" s="15"/>
      <c r="F32" s="15"/>
      <c r="G32" s="15"/>
      <c r="H32" s="15"/>
      <c r="I32" s="15"/>
      <c r="J32" s="15"/>
      <c r="K32" s="51" t="s">
        <v>119</v>
      </c>
      <c r="L32" s="51"/>
      <c r="M32" s="51"/>
      <c r="N32" s="51"/>
      <c r="O32" s="51"/>
      <c r="P32" s="51"/>
      <c r="Q32" s="51"/>
      <c r="R32" s="51"/>
      <c r="S32" s="51"/>
      <c r="T32" s="51"/>
    </row>
    <row r="33" spans="1:20" ht="15">
      <c r="A33" s="33">
        <v>2</v>
      </c>
      <c r="B33" s="34" t="s">
        <v>120</v>
      </c>
      <c r="C33" s="34"/>
      <c r="D33" s="34"/>
      <c r="E33" s="34"/>
      <c r="F33" s="34"/>
      <c r="G33" s="34"/>
      <c r="H33" s="34"/>
      <c r="I33" s="33" t="s">
        <v>93</v>
      </c>
      <c r="J33" s="33"/>
      <c r="K33" s="51" t="s">
        <v>121</v>
      </c>
      <c r="L33" s="51"/>
      <c r="M33" s="51" t="s">
        <v>122</v>
      </c>
      <c r="N33" s="51"/>
      <c r="O33" s="51" t="s">
        <v>130</v>
      </c>
      <c r="P33" s="51"/>
      <c r="Q33" s="51" t="s">
        <v>124</v>
      </c>
      <c r="R33" s="51"/>
      <c r="S33" s="51" t="s">
        <v>125</v>
      </c>
      <c r="T33" s="51"/>
    </row>
    <row r="34" spans="1:20" ht="15">
      <c r="A34" s="23" t="s">
        <v>94</v>
      </c>
      <c r="B34" s="35" t="s">
        <v>126</v>
      </c>
      <c r="C34" s="35"/>
      <c r="D34" s="35"/>
      <c r="E34" s="35"/>
      <c r="F34" s="35"/>
      <c r="G34" s="35"/>
      <c r="H34" s="35"/>
      <c r="I34" s="36">
        <f>IF(S34&lt;0,0,S34)</f>
        <v>40.69</v>
      </c>
      <c r="J34" s="36"/>
      <c r="K34" s="52">
        <f>'BC e Índices'!Q8</f>
        <v>3.7</v>
      </c>
      <c r="L34" s="52"/>
      <c r="M34" s="53">
        <v>2</v>
      </c>
      <c r="N34" s="53"/>
      <c r="O34" s="53">
        <v>21</v>
      </c>
      <c r="P34" s="53"/>
      <c r="Q34" s="54">
        <f>I23*0.06</f>
        <v>114.70739999999999</v>
      </c>
      <c r="R34" s="54"/>
      <c r="S34" s="54">
        <f>ROUND(((O34*M34*K34)-Q34),2)</f>
        <v>40.69</v>
      </c>
      <c r="T34" s="54"/>
    </row>
    <row r="35" spans="1:20" ht="15">
      <c r="A35" s="23" t="s">
        <v>96</v>
      </c>
      <c r="B35" s="35" t="s">
        <v>127</v>
      </c>
      <c r="C35" s="35"/>
      <c r="D35" s="35"/>
      <c r="E35" s="35"/>
      <c r="F35" s="35"/>
      <c r="G35" s="35"/>
      <c r="H35" s="35"/>
      <c r="I35" s="39">
        <f>S37</f>
        <v>249.48</v>
      </c>
      <c r="J35" s="39"/>
      <c r="K35" s="51" t="s">
        <v>128</v>
      </c>
      <c r="L35" s="51"/>
      <c r="M35" s="51"/>
      <c r="N35" s="51"/>
      <c r="O35" s="51"/>
      <c r="P35" s="51"/>
      <c r="Q35" s="51"/>
      <c r="R35" s="51"/>
      <c r="S35" s="51"/>
      <c r="T35" s="51"/>
    </row>
    <row r="36" spans="1:20" ht="15">
      <c r="A36" s="23" t="s">
        <v>98</v>
      </c>
      <c r="B36" s="35" t="s">
        <v>129</v>
      </c>
      <c r="C36" s="35"/>
      <c r="D36" s="35"/>
      <c r="E36" s="35"/>
      <c r="F36" s="35"/>
      <c r="G36" s="35"/>
      <c r="H36" s="35"/>
      <c r="I36" s="52">
        <f>'BC e Índices'!Q10</f>
        <v>0</v>
      </c>
      <c r="J36" s="52"/>
      <c r="K36" s="51" t="s">
        <v>121</v>
      </c>
      <c r="L36" s="51"/>
      <c r="M36" s="51" t="s">
        <v>130</v>
      </c>
      <c r="N36" s="51"/>
      <c r="O36" s="51" t="s">
        <v>124</v>
      </c>
      <c r="P36" s="51"/>
      <c r="Q36" s="51" t="s">
        <v>132</v>
      </c>
      <c r="R36" s="51"/>
      <c r="S36" s="51" t="s">
        <v>115</v>
      </c>
      <c r="T36" s="51"/>
    </row>
    <row r="37" spans="1:20" ht="15">
      <c r="A37" s="23" t="s">
        <v>100</v>
      </c>
      <c r="B37" s="35" t="s">
        <v>133</v>
      </c>
      <c r="C37" s="35"/>
      <c r="D37" s="35"/>
      <c r="E37" s="35"/>
      <c r="F37" s="35"/>
      <c r="G37" s="35"/>
      <c r="H37" s="35"/>
      <c r="I37" s="52">
        <f>'BC e Índices'!Q11</f>
        <v>0</v>
      </c>
      <c r="J37" s="52"/>
      <c r="K37" s="52">
        <f>'BC e Índices'!Q9</f>
        <v>12</v>
      </c>
      <c r="L37" s="52"/>
      <c r="M37" s="53">
        <v>21</v>
      </c>
      <c r="N37" s="53"/>
      <c r="O37" s="118">
        <v>0.01</v>
      </c>
      <c r="P37" s="118"/>
      <c r="Q37" s="54">
        <f>M37*K37</f>
        <v>252</v>
      </c>
      <c r="R37" s="54"/>
      <c r="S37" s="54">
        <f>ROUND(Q37-(Q37*O37),2)</f>
        <v>249.48</v>
      </c>
      <c r="T37" s="54"/>
    </row>
    <row r="38" spans="1:10" ht="15">
      <c r="A38" s="23" t="s">
        <v>102</v>
      </c>
      <c r="B38" s="35" t="s">
        <v>134</v>
      </c>
      <c r="C38" s="35"/>
      <c r="D38" s="35"/>
      <c r="E38" s="35"/>
      <c r="F38" s="35"/>
      <c r="G38" s="35"/>
      <c r="H38" s="35"/>
      <c r="I38" s="52">
        <f>'BC e Índices'!Q12</f>
        <v>1.12</v>
      </c>
      <c r="J38" s="52"/>
    </row>
    <row r="39" spans="1:10" ht="15">
      <c r="A39" s="23" t="s">
        <v>104</v>
      </c>
      <c r="B39" s="35" t="s">
        <v>109</v>
      </c>
      <c r="C39" s="35"/>
      <c r="D39" s="35"/>
      <c r="E39" s="35"/>
      <c r="F39" s="35"/>
      <c r="G39" s="35"/>
      <c r="H39" s="35"/>
      <c r="I39" s="52">
        <f>'BC e Índices'!Q13</f>
        <v>0</v>
      </c>
      <c r="J39" s="52"/>
    </row>
    <row r="40" spans="1:10" ht="15">
      <c r="A40" s="40" t="s">
        <v>138</v>
      </c>
      <c r="B40" s="40"/>
      <c r="C40" s="40"/>
      <c r="D40" s="40"/>
      <c r="E40" s="40"/>
      <c r="F40" s="40"/>
      <c r="G40" s="40"/>
      <c r="H40" s="40"/>
      <c r="I40" s="41">
        <f>SUM(I34:J39)</f>
        <v>291.28999999999996</v>
      </c>
      <c r="J40" s="41"/>
    </row>
    <row r="41" spans="1:10" ht="15">
      <c r="A41" s="15" t="s">
        <v>140</v>
      </c>
      <c r="B41" s="15"/>
      <c r="C41" s="15"/>
      <c r="D41" s="15"/>
      <c r="E41" s="15"/>
      <c r="F41" s="15"/>
      <c r="G41" s="15"/>
      <c r="H41" s="15"/>
      <c r="I41" s="15"/>
      <c r="J41" s="15"/>
    </row>
    <row r="42" spans="1:10" ht="15">
      <c r="A42" s="33">
        <v>3</v>
      </c>
      <c r="B42" s="34" t="s">
        <v>141</v>
      </c>
      <c r="C42" s="34"/>
      <c r="D42" s="34"/>
      <c r="E42" s="34"/>
      <c r="F42" s="34"/>
      <c r="G42" s="34"/>
      <c r="H42" s="34"/>
      <c r="I42" s="33" t="s">
        <v>93</v>
      </c>
      <c r="J42" s="33"/>
    </row>
    <row r="43" spans="1:10" ht="15">
      <c r="A43" s="23" t="s">
        <v>94</v>
      </c>
      <c r="B43" s="35" t="s">
        <v>282</v>
      </c>
      <c r="C43" s="35"/>
      <c r="D43" s="35"/>
      <c r="E43" s="35"/>
      <c r="F43" s="35"/>
      <c r="G43" s="35"/>
      <c r="H43" s="35"/>
      <c r="I43" s="52">
        <f>'BC e Índices'!Q15</f>
        <v>60</v>
      </c>
      <c r="J43" s="52"/>
    </row>
    <row r="44" spans="1:10" ht="15">
      <c r="A44" s="23" t="s">
        <v>96</v>
      </c>
      <c r="B44" s="35" t="s">
        <v>283</v>
      </c>
      <c r="C44" s="35"/>
      <c r="D44" s="35"/>
      <c r="E44" s="35"/>
      <c r="F44" s="35"/>
      <c r="G44" s="35"/>
      <c r="H44" s="35"/>
      <c r="I44" s="52">
        <f>'BC e Índices'!Q16</f>
        <v>0</v>
      </c>
      <c r="J44" s="52"/>
    </row>
    <row r="45" spans="1:10" ht="15">
      <c r="A45" s="23" t="s">
        <v>98</v>
      </c>
      <c r="B45" s="35" t="s">
        <v>284</v>
      </c>
      <c r="C45" s="35"/>
      <c r="D45" s="35"/>
      <c r="E45" s="35"/>
      <c r="F45" s="35"/>
      <c r="G45" s="35"/>
      <c r="H45" s="35"/>
      <c r="I45" s="52">
        <f>'BC e Índices'!Q17</f>
        <v>0</v>
      </c>
      <c r="J45" s="52"/>
    </row>
    <row r="46" spans="1:10" ht="15">
      <c r="A46" s="23" t="s">
        <v>100</v>
      </c>
      <c r="B46" s="35" t="s">
        <v>145</v>
      </c>
      <c r="C46" s="35"/>
      <c r="D46" s="35"/>
      <c r="E46" s="35"/>
      <c r="F46" s="35"/>
      <c r="G46" s="35"/>
      <c r="H46" s="35"/>
      <c r="I46" s="52">
        <f>'BC e Índices'!Q18</f>
        <v>100</v>
      </c>
      <c r="J46" s="52"/>
    </row>
    <row r="47" spans="1:10" ht="15">
      <c r="A47" s="40" t="s">
        <v>146</v>
      </c>
      <c r="B47" s="40"/>
      <c r="C47" s="40"/>
      <c r="D47" s="40"/>
      <c r="E47" s="40"/>
      <c r="F47" s="40"/>
      <c r="G47" s="40"/>
      <c r="H47" s="40"/>
      <c r="I47" s="41">
        <f>SUM(I43:J46)</f>
        <v>160</v>
      </c>
      <c r="J47" s="41"/>
    </row>
    <row r="50" spans="1:64" ht="15">
      <c r="A50" s="15" t="s">
        <v>147</v>
      </c>
      <c r="B50" s="15"/>
      <c r="C50" s="15"/>
      <c r="D50" s="15"/>
      <c r="E50" s="15"/>
      <c r="F50" s="15"/>
      <c r="G50" s="15"/>
      <c r="H50" s="15"/>
      <c r="I50" s="15"/>
      <c r="J50" s="15"/>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row>
    <row r="51" spans="1:64" ht="15">
      <c r="A51" s="15" t="s">
        <v>148</v>
      </c>
      <c r="B51" s="15"/>
      <c r="C51" s="15"/>
      <c r="D51" s="15"/>
      <c r="E51" s="15"/>
      <c r="F51" s="15"/>
      <c r="G51" s="15"/>
      <c r="H51" s="15"/>
      <c r="I51" s="15"/>
      <c r="J51" s="15"/>
      <c r="K51" s="59" t="s">
        <v>149</v>
      </c>
      <c r="L51" s="59"/>
      <c r="M51" s="59"/>
      <c r="N51" s="59"/>
      <c r="O51" s="59"/>
      <c r="P51" s="59"/>
      <c r="Q51" s="59"/>
      <c r="R51" s="59"/>
      <c r="S51" s="59"/>
      <c r="T51" s="59"/>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row>
    <row r="52" spans="1:64" ht="15">
      <c r="A52" s="33" t="s">
        <v>150</v>
      </c>
      <c r="B52" s="34" t="s">
        <v>151</v>
      </c>
      <c r="C52" s="34"/>
      <c r="D52" s="34"/>
      <c r="E52" s="34"/>
      <c r="F52" s="34"/>
      <c r="G52" s="34"/>
      <c r="H52" s="33" t="s">
        <v>92</v>
      </c>
      <c r="I52" s="33" t="s">
        <v>93</v>
      </c>
      <c r="J52" s="33"/>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23" t="s">
        <v>94</v>
      </c>
      <c r="B53" s="35" t="s">
        <v>285</v>
      </c>
      <c r="C53" s="35"/>
      <c r="D53" s="35"/>
      <c r="E53" s="35"/>
      <c r="F53" s="35"/>
      <c r="G53" s="35"/>
      <c r="H53" s="60">
        <f>'BC e Índices'!Q22</f>
        <v>0.2</v>
      </c>
      <c r="I53" s="36">
        <f aca="true" t="shared" si="1" ref="I53:I60">ROUND(H53*$I$31,2)</f>
        <v>382.36</v>
      </c>
      <c r="J53" s="36"/>
      <c r="K53" s="61" t="s">
        <v>153</v>
      </c>
      <c r="L53" s="61"/>
      <c r="M53" s="61"/>
      <c r="N53" s="61"/>
      <c r="O53" s="61"/>
      <c r="P53" s="61"/>
      <c r="Q53" s="61"/>
      <c r="R53" s="61"/>
      <c r="S53" s="61"/>
      <c r="T53" s="61"/>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23" t="s">
        <v>96</v>
      </c>
      <c r="B54" s="35" t="s">
        <v>154</v>
      </c>
      <c r="C54" s="35"/>
      <c r="D54" s="35"/>
      <c r="E54" s="35"/>
      <c r="F54" s="35"/>
      <c r="G54" s="35"/>
      <c r="H54" s="60">
        <f>'BC e Índices'!Q23</f>
        <v>0.015</v>
      </c>
      <c r="I54" s="36">
        <f t="shared" si="1"/>
        <v>28.68</v>
      </c>
      <c r="J54" s="36"/>
      <c r="K54" s="62" t="s">
        <v>155</v>
      </c>
      <c r="L54" s="62"/>
      <c r="M54" s="62"/>
      <c r="N54" s="62"/>
      <c r="O54" s="62"/>
      <c r="P54" s="62"/>
      <c r="Q54" s="62"/>
      <c r="R54" s="62"/>
      <c r="S54" s="62"/>
      <c r="T54" s="62"/>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98</v>
      </c>
      <c r="B55" s="35" t="s">
        <v>156</v>
      </c>
      <c r="C55" s="35"/>
      <c r="D55" s="35"/>
      <c r="E55" s="35"/>
      <c r="F55" s="35"/>
      <c r="G55" s="35"/>
      <c r="H55" s="60">
        <f>'BC e Índices'!Q24</f>
        <v>0.01</v>
      </c>
      <c r="I55" s="119">
        <f t="shared" si="1"/>
        <v>19.12</v>
      </c>
      <c r="J55" s="119"/>
      <c r="K55" s="62" t="s">
        <v>157</v>
      </c>
      <c r="L55" s="62"/>
      <c r="M55" s="62"/>
      <c r="N55" s="62"/>
      <c r="O55" s="62"/>
      <c r="P55" s="62"/>
      <c r="Q55" s="62"/>
      <c r="R55" s="62"/>
      <c r="S55" s="62"/>
      <c r="T55" s="62"/>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100</v>
      </c>
      <c r="B56" s="35" t="s">
        <v>158</v>
      </c>
      <c r="C56" s="35"/>
      <c r="D56" s="35"/>
      <c r="E56" s="35"/>
      <c r="F56" s="35"/>
      <c r="G56" s="35"/>
      <c r="H56" s="60">
        <f>'BC e Índices'!Q25</f>
        <v>0.002</v>
      </c>
      <c r="I56" s="119">
        <f t="shared" si="1"/>
        <v>3.82</v>
      </c>
      <c r="J56" s="119"/>
      <c r="K56" s="62" t="s">
        <v>159</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102</v>
      </c>
      <c r="B57" s="35" t="s">
        <v>286</v>
      </c>
      <c r="C57" s="35"/>
      <c r="D57" s="35"/>
      <c r="E57" s="35"/>
      <c r="F57" s="35"/>
      <c r="G57" s="35"/>
      <c r="H57" s="60">
        <f>'BC e Índices'!Q26</f>
        <v>0.025</v>
      </c>
      <c r="I57" s="119">
        <f t="shared" si="1"/>
        <v>47.79</v>
      </c>
      <c r="J57" s="119"/>
      <c r="K57" s="62" t="s">
        <v>161</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104</v>
      </c>
      <c r="B58" s="35" t="s">
        <v>162</v>
      </c>
      <c r="C58" s="35"/>
      <c r="D58" s="35"/>
      <c r="E58" s="35"/>
      <c r="F58" s="35"/>
      <c r="G58" s="35"/>
      <c r="H58" s="60">
        <f>'BC e Índices'!Q27</f>
        <v>0.08</v>
      </c>
      <c r="I58" s="119">
        <f t="shared" si="1"/>
        <v>152.94</v>
      </c>
      <c r="J58" s="119"/>
      <c r="K58" s="62" t="s">
        <v>163</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7.25">
      <c r="A59" s="23" t="s">
        <v>106</v>
      </c>
      <c r="B59" s="35" t="s">
        <v>164</v>
      </c>
      <c r="C59" s="35"/>
      <c r="D59" s="35"/>
      <c r="E59" s="35"/>
      <c r="F59" s="35"/>
      <c r="G59" s="35"/>
      <c r="H59" s="60">
        <f>'BC e Índices'!Q28</f>
        <v>0.03</v>
      </c>
      <c r="I59" s="119">
        <f t="shared" si="1"/>
        <v>57.35</v>
      </c>
      <c r="J59" s="119"/>
      <c r="K59" s="62" t="s">
        <v>314</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108</v>
      </c>
      <c r="B60" s="35" t="s">
        <v>166</v>
      </c>
      <c r="C60" s="35"/>
      <c r="D60" s="35"/>
      <c r="E60" s="35"/>
      <c r="F60" s="35"/>
      <c r="G60" s="35"/>
      <c r="H60" s="60">
        <f>'BC e Índices'!Q29</f>
        <v>0.006</v>
      </c>
      <c r="I60" s="119">
        <f t="shared" si="1"/>
        <v>11.47</v>
      </c>
      <c r="J60" s="119"/>
      <c r="K60" s="62" t="s">
        <v>167</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5">
      <c r="A61" s="40" t="s">
        <v>168</v>
      </c>
      <c r="B61" s="40"/>
      <c r="C61" s="40"/>
      <c r="D61" s="40"/>
      <c r="E61" s="40"/>
      <c r="F61" s="40"/>
      <c r="G61" s="40"/>
      <c r="H61" s="63">
        <f>SUM(H53:H60)</f>
        <v>0.368</v>
      </c>
      <c r="I61" s="48">
        <f>SUM(I53:J60)</f>
        <v>703.53</v>
      </c>
      <c r="J61" s="48"/>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10" s="65" customFormat="1" ht="26.25" customHeight="1">
      <c r="A62" s="64" t="s">
        <v>169</v>
      </c>
      <c r="B62" s="64"/>
      <c r="C62" s="64"/>
      <c r="D62" s="64"/>
      <c r="E62" s="64"/>
      <c r="F62" s="64"/>
      <c r="G62" s="64"/>
      <c r="H62" s="64"/>
      <c r="I62" s="64"/>
      <c r="J62" s="64"/>
    </row>
    <row r="63" spans="1:64" ht="15">
      <c r="A63" s="15" t="s">
        <v>170</v>
      </c>
      <c r="B63" s="15"/>
      <c r="C63" s="15"/>
      <c r="D63" s="15"/>
      <c r="E63" s="15"/>
      <c r="F63" s="15"/>
      <c r="G63" s="15"/>
      <c r="H63" s="15"/>
      <c r="I63" s="15"/>
      <c r="J63" s="15"/>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64" ht="15">
      <c r="A64" s="66" t="s">
        <v>172</v>
      </c>
      <c r="B64" s="2" t="s">
        <v>173</v>
      </c>
      <c r="C64" s="2"/>
      <c r="D64" s="2"/>
      <c r="E64" s="2"/>
      <c r="F64" s="2"/>
      <c r="G64" s="2"/>
      <c r="H64" s="66" t="s">
        <v>92</v>
      </c>
      <c r="I64" s="66" t="s">
        <v>93</v>
      </c>
      <c r="J64" s="6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row>
    <row r="65" spans="1:13" ht="15">
      <c r="A65" s="67" t="s">
        <v>94</v>
      </c>
      <c r="B65" s="68" t="s">
        <v>174</v>
      </c>
      <c r="C65" s="68"/>
      <c r="D65" s="68"/>
      <c r="E65" s="68"/>
      <c r="F65" s="68"/>
      <c r="G65" s="68"/>
      <c r="H65" s="19">
        <f>'BC e Índices'!Q32</f>
        <v>0.0833</v>
      </c>
      <c r="I65" s="39">
        <f>ROUND(I31*H65,2)</f>
        <v>159.25</v>
      </c>
      <c r="J65" s="39"/>
      <c r="K65" s="70" t="s">
        <v>175</v>
      </c>
      <c r="L65" s="70"/>
      <c r="M65" s="70"/>
    </row>
    <row r="66" spans="1:13" ht="15">
      <c r="A66" s="67" t="s">
        <v>96</v>
      </c>
      <c r="B66" s="68" t="s">
        <v>176</v>
      </c>
      <c r="C66" s="68"/>
      <c r="D66" s="68"/>
      <c r="E66" s="68"/>
      <c r="F66" s="68"/>
      <c r="G66" s="68"/>
      <c r="H66" s="19">
        <f>'BC e Índices'!Q33</f>
        <v>0.0278</v>
      </c>
      <c r="I66" s="120">
        <f>ROUND(I31*H66,2)</f>
        <v>53.15</v>
      </c>
      <c r="J66" s="120"/>
      <c r="K66" s="72" t="s">
        <v>315</v>
      </c>
      <c r="L66" s="72"/>
      <c r="M66" s="72"/>
    </row>
    <row r="67" spans="1:12" ht="15">
      <c r="A67" s="67"/>
      <c r="B67" s="17" t="s">
        <v>178</v>
      </c>
      <c r="C67" s="17"/>
      <c r="D67" s="17"/>
      <c r="E67" s="17"/>
      <c r="F67" s="17"/>
      <c r="G67" s="17"/>
      <c r="H67" s="17"/>
      <c r="I67" s="74">
        <f>SUM(I65:J66)</f>
        <v>212.4</v>
      </c>
      <c r="J67" s="74"/>
      <c r="K67" s="75"/>
      <c r="L67" s="75"/>
    </row>
    <row r="68" spans="1:11" ht="15" customHeight="1">
      <c r="A68" s="76" t="s">
        <v>98</v>
      </c>
      <c r="B68" s="77" t="s">
        <v>179</v>
      </c>
      <c r="C68" s="77"/>
      <c r="D68" s="77"/>
      <c r="E68" s="77"/>
      <c r="F68" s="77"/>
      <c r="G68" s="77"/>
      <c r="H68" s="78">
        <f>ROUND(I68/I31,4)</f>
        <v>0.0409</v>
      </c>
      <c r="I68" s="79">
        <f>ROUND(H61*I67,2)</f>
        <v>78.16</v>
      </c>
      <c r="J68" s="79"/>
      <c r="K68" s="80"/>
    </row>
    <row r="69" spans="1:10" ht="15">
      <c r="A69" s="17" t="s">
        <v>180</v>
      </c>
      <c r="B69" s="17"/>
      <c r="C69" s="17"/>
      <c r="D69" s="17"/>
      <c r="E69" s="17"/>
      <c r="F69" s="17"/>
      <c r="G69" s="17"/>
      <c r="H69" s="17"/>
      <c r="I69" s="74">
        <f>I67+I68</f>
        <v>290.56</v>
      </c>
      <c r="J69" s="74"/>
    </row>
    <row r="70" spans="1:20" ht="15">
      <c r="A70" s="15" t="s">
        <v>181</v>
      </c>
      <c r="B70" s="15"/>
      <c r="C70" s="15"/>
      <c r="D70" s="15"/>
      <c r="E70" s="15"/>
      <c r="F70" s="15"/>
      <c r="G70" s="15"/>
      <c r="H70" s="15"/>
      <c r="I70" s="15"/>
      <c r="J70" s="15"/>
      <c r="K70" s="81" t="s">
        <v>182</v>
      </c>
      <c r="L70" s="81"/>
      <c r="M70" s="81"/>
      <c r="N70" s="81"/>
      <c r="O70" s="81"/>
      <c r="P70" s="81" t="s">
        <v>183</v>
      </c>
      <c r="Q70" s="81"/>
      <c r="R70" s="81"/>
      <c r="S70" s="81"/>
      <c r="T70" s="81"/>
    </row>
    <row r="71" spans="1:10" ht="15">
      <c r="A71" s="66" t="s">
        <v>184</v>
      </c>
      <c r="B71" s="2" t="s">
        <v>185</v>
      </c>
      <c r="C71" s="2"/>
      <c r="D71" s="2"/>
      <c r="E71" s="2"/>
      <c r="F71" s="2"/>
      <c r="G71" s="2"/>
      <c r="H71" s="66" t="s">
        <v>92</v>
      </c>
      <c r="I71" s="66" t="s">
        <v>93</v>
      </c>
      <c r="J71" s="66"/>
    </row>
    <row r="72" spans="1:20" ht="15">
      <c r="A72" s="67" t="s">
        <v>94</v>
      </c>
      <c r="B72" s="68" t="s">
        <v>185</v>
      </c>
      <c r="C72" s="68"/>
      <c r="D72" s="68"/>
      <c r="E72" s="68"/>
      <c r="F72" s="68"/>
      <c r="G72" s="68"/>
      <c r="H72" s="38">
        <f>'BC e Índices'!Q36</f>
        <v>0.0003</v>
      </c>
      <c r="I72" s="39">
        <f>ROUND(I31*H72,2)</f>
        <v>0.57</v>
      </c>
      <c r="J72" s="39"/>
      <c r="K72" s="82" t="s">
        <v>186</v>
      </c>
      <c r="L72" s="82"/>
      <c r="M72" s="82"/>
      <c r="N72" s="82"/>
      <c r="O72" s="82"/>
      <c r="P72" s="82" t="s">
        <v>187</v>
      </c>
      <c r="Q72" s="82"/>
      <c r="R72" s="82"/>
      <c r="S72" s="82"/>
      <c r="T72" s="82"/>
    </row>
    <row r="73" spans="1:10" ht="15">
      <c r="A73" s="67" t="s">
        <v>96</v>
      </c>
      <c r="B73" s="83" t="s">
        <v>188</v>
      </c>
      <c r="C73" s="83"/>
      <c r="D73" s="83"/>
      <c r="E73" s="83"/>
      <c r="F73" s="83"/>
      <c r="G73" s="83"/>
      <c r="H73" s="84">
        <f>ROUND(H61*H72,4)</f>
        <v>0.0001</v>
      </c>
      <c r="I73" s="39">
        <f>ROUND(I31*H73,2)</f>
        <v>0.19</v>
      </c>
      <c r="J73" s="39"/>
    </row>
    <row r="74" spans="1:10" ht="15">
      <c r="A74" s="17" t="s">
        <v>190</v>
      </c>
      <c r="B74" s="17"/>
      <c r="C74" s="17"/>
      <c r="D74" s="17"/>
      <c r="E74" s="17"/>
      <c r="F74" s="17"/>
      <c r="G74" s="17"/>
      <c r="H74" s="17"/>
      <c r="I74" s="74">
        <f>SUM(I72:J73)</f>
        <v>0.76</v>
      </c>
      <c r="J74" s="74"/>
    </row>
    <row r="75" spans="1:13" ht="15">
      <c r="A75" s="15" t="s">
        <v>191</v>
      </c>
      <c r="B75" s="15"/>
      <c r="C75" s="15"/>
      <c r="D75" s="15"/>
      <c r="E75" s="15"/>
      <c r="F75" s="15"/>
      <c r="G75" s="15"/>
      <c r="H75" s="15"/>
      <c r="I75" s="15"/>
      <c r="J75" s="15"/>
      <c r="M75" s="85"/>
    </row>
    <row r="76" spans="1:10" ht="15">
      <c r="A76" s="66" t="s">
        <v>192</v>
      </c>
      <c r="B76" s="2" t="s">
        <v>193</v>
      </c>
      <c r="C76" s="2"/>
      <c r="D76" s="2"/>
      <c r="E76" s="2"/>
      <c r="F76" s="2"/>
      <c r="G76" s="2"/>
      <c r="H76" s="66" t="s">
        <v>92</v>
      </c>
      <c r="I76" s="66" t="s">
        <v>93</v>
      </c>
      <c r="J76" s="66"/>
    </row>
    <row r="77" spans="1:20" ht="15">
      <c r="A77" s="67" t="s">
        <v>94</v>
      </c>
      <c r="B77" s="68" t="s">
        <v>194</v>
      </c>
      <c r="C77" s="68"/>
      <c r="D77" s="68"/>
      <c r="E77" s="68"/>
      <c r="F77" s="68"/>
      <c r="G77" s="68"/>
      <c r="H77" s="60">
        <f>'BC e Índices'!Q39</f>
        <v>0.0046</v>
      </c>
      <c r="I77" s="86">
        <f aca="true" t="shared" si="2" ref="I77:I82">ROUND($I$31*H77,2)</f>
        <v>8.79</v>
      </c>
      <c r="J77" s="86"/>
      <c r="K77" s="82" t="s">
        <v>195</v>
      </c>
      <c r="L77" s="82"/>
      <c r="M77" s="82"/>
      <c r="N77" s="82"/>
      <c r="O77" s="82"/>
      <c r="P77" s="82" t="s">
        <v>196</v>
      </c>
      <c r="Q77" s="82"/>
      <c r="R77" s="82"/>
      <c r="S77" s="82"/>
      <c r="T77" s="82"/>
    </row>
    <row r="78" spans="1:20" ht="15">
      <c r="A78" s="67" t="s">
        <v>96</v>
      </c>
      <c r="B78" s="68" t="s">
        <v>197</v>
      </c>
      <c r="C78" s="68"/>
      <c r="D78" s="68"/>
      <c r="E78" s="68"/>
      <c r="F78" s="68"/>
      <c r="G78" s="68"/>
      <c r="H78" s="60">
        <f>'BC e Índices'!Q40</f>
        <v>0.0004</v>
      </c>
      <c r="I78" s="39">
        <f t="shared" si="2"/>
        <v>0.76</v>
      </c>
      <c r="J78" s="39"/>
      <c r="K78" s="30"/>
      <c r="L78" s="30"/>
      <c r="M78" s="30"/>
      <c r="N78" s="30"/>
      <c r="O78" s="30"/>
      <c r="P78" s="82" t="s">
        <v>198</v>
      </c>
      <c r="Q78" s="82"/>
      <c r="R78" s="82"/>
      <c r="S78" s="82"/>
      <c r="T78" s="82"/>
    </row>
    <row r="79" spans="1:20" ht="15">
      <c r="A79" s="67" t="s">
        <v>98</v>
      </c>
      <c r="B79" s="68" t="s">
        <v>199</v>
      </c>
      <c r="C79" s="68"/>
      <c r="D79" s="68"/>
      <c r="E79" s="68"/>
      <c r="F79" s="68"/>
      <c r="G79" s="68"/>
      <c r="H79" s="60">
        <f>'BC e Índices'!Q41</f>
        <v>0.0215</v>
      </c>
      <c r="I79" s="86">
        <f t="shared" si="2"/>
        <v>41.1</v>
      </c>
      <c r="J79" s="86"/>
      <c r="K79" s="30"/>
      <c r="L79" s="30"/>
      <c r="M79" s="30"/>
      <c r="N79" s="30"/>
      <c r="O79" s="30"/>
      <c r="P79" s="82" t="s">
        <v>201</v>
      </c>
      <c r="Q79" s="82"/>
      <c r="R79" s="82"/>
      <c r="S79" s="82"/>
      <c r="T79" s="82"/>
    </row>
    <row r="80" spans="1:20" ht="17.25">
      <c r="A80" s="67" t="s">
        <v>100</v>
      </c>
      <c r="B80" s="68" t="s">
        <v>202</v>
      </c>
      <c r="C80" s="68"/>
      <c r="D80" s="68"/>
      <c r="E80" s="68"/>
      <c r="F80" s="68"/>
      <c r="G80" s="68"/>
      <c r="H80" s="60">
        <f>'BC e Índices'!Q42</f>
        <v>0.0194</v>
      </c>
      <c r="I80" s="39">
        <f t="shared" si="2"/>
        <v>37.09</v>
      </c>
      <c r="J80" s="39"/>
      <c r="K80" s="88" t="s">
        <v>203</v>
      </c>
      <c r="L80" s="88"/>
      <c r="M80" s="88"/>
      <c r="N80" s="88"/>
      <c r="O80" s="88"/>
      <c r="P80" s="88" t="s">
        <v>316</v>
      </c>
      <c r="Q80" s="88"/>
      <c r="R80" s="88"/>
      <c r="S80" s="88"/>
      <c r="T80" s="88"/>
    </row>
    <row r="81" spans="1:20" ht="15">
      <c r="A81" s="67" t="s">
        <v>102</v>
      </c>
      <c r="B81" s="68" t="s">
        <v>205</v>
      </c>
      <c r="C81" s="68"/>
      <c r="D81" s="68"/>
      <c r="E81" s="68"/>
      <c r="F81" s="68"/>
      <c r="G81" s="68"/>
      <c r="H81" s="84">
        <f>ROUND(H61*H80,4)</f>
        <v>0.0071</v>
      </c>
      <c r="I81" s="39">
        <f t="shared" si="2"/>
        <v>13.57</v>
      </c>
      <c r="J81" s="39"/>
      <c r="K81" s="75"/>
      <c r="L81" s="75"/>
      <c r="M81" s="75"/>
      <c r="N81" s="75"/>
      <c r="O81" s="75"/>
      <c r="P81" s="75"/>
      <c r="Q81" s="75"/>
      <c r="R81" s="75"/>
      <c r="S81" s="75"/>
      <c r="T81" s="75"/>
    </row>
    <row r="82" spans="1:20" ht="15">
      <c r="A82" s="67" t="s">
        <v>104</v>
      </c>
      <c r="B82" s="68" t="s">
        <v>206</v>
      </c>
      <c r="C82" s="68"/>
      <c r="D82" s="68"/>
      <c r="E82" s="68"/>
      <c r="F82" s="68"/>
      <c r="G82" s="68"/>
      <c r="H82" s="60">
        <f>'BC e Índices'!Q43</f>
        <v>0.0215</v>
      </c>
      <c r="I82" s="39">
        <f t="shared" si="2"/>
        <v>41.1</v>
      </c>
      <c r="J82" s="39"/>
      <c r="K82" s="30"/>
      <c r="L82" s="30"/>
      <c r="M82" s="30"/>
      <c r="N82" s="30"/>
      <c r="O82" s="30"/>
      <c r="P82" s="82" t="s">
        <v>201</v>
      </c>
      <c r="Q82" s="82"/>
      <c r="R82" s="82"/>
      <c r="S82" s="82"/>
      <c r="T82" s="82"/>
    </row>
    <row r="83" spans="1:10" ht="15">
      <c r="A83" s="17" t="s">
        <v>207</v>
      </c>
      <c r="B83" s="17"/>
      <c r="C83" s="17"/>
      <c r="D83" s="17"/>
      <c r="E83" s="17"/>
      <c r="F83" s="17"/>
      <c r="G83" s="17"/>
      <c r="H83" s="17"/>
      <c r="I83" s="74">
        <f>SUM(I77:J82)</f>
        <v>142.41</v>
      </c>
      <c r="J83" s="74"/>
    </row>
    <row r="84" spans="1:10" ht="15" customHeight="1">
      <c r="A84" s="64" t="s">
        <v>208</v>
      </c>
      <c r="B84" s="64"/>
      <c r="C84" s="64"/>
      <c r="D84" s="64"/>
      <c r="E84" s="64"/>
      <c r="F84" s="64"/>
      <c r="G84" s="64"/>
      <c r="H84" s="64"/>
      <c r="I84" s="64"/>
      <c r="J84" s="64"/>
    </row>
    <row r="85" spans="1:10" ht="15">
      <c r="A85" s="15" t="s">
        <v>209</v>
      </c>
      <c r="B85" s="15"/>
      <c r="C85" s="15"/>
      <c r="D85" s="15"/>
      <c r="E85" s="15"/>
      <c r="F85" s="15"/>
      <c r="G85" s="15"/>
      <c r="H85" s="15"/>
      <c r="I85" s="15"/>
      <c r="J85" s="15"/>
    </row>
    <row r="86" spans="1:10" ht="15">
      <c r="A86" s="66" t="s">
        <v>210</v>
      </c>
      <c r="B86" s="2" t="s">
        <v>211</v>
      </c>
      <c r="C86" s="2"/>
      <c r="D86" s="2"/>
      <c r="E86" s="2"/>
      <c r="F86" s="2"/>
      <c r="G86" s="2"/>
      <c r="H86" s="2"/>
      <c r="I86" s="66" t="s">
        <v>93</v>
      </c>
      <c r="J86" s="66"/>
    </row>
    <row r="87" spans="1:10" ht="15">
      <c r="A87" s="67" t="s">
        <v>94</v>
      </c>
      <c r="B87" s="68" t="s">
        <v>212</v>
      </c>
      <c r="C87" s="68"/>
      <c r="D87" s="68"/>
      <c r="E87" s="68"/>
      <c r="F87" s="68"/>
      <c r="G87" s="68"/>
      <c r="H87" s="38">
        <f>'BC e Índices'!Q46</f>
        <v>0.0833</v>
      </c>
      <c r="I87" s="39">
        <f aca="true" t="shared" si="3" ref="I87:I91">ROUND($I$31*H87,2)</f>
        <v>159.25</v>
      </c>
      <c r="J87" s="39"/>
    </row>
    <row r="88" spans="1:20" ht="15">
      <c r="A88" s="67" t="s">
        <v>96</v>
      </c>
      <c r="B88" s="68" t="s">
        <v>214</v>
      </c>
      <c r="C88" s="68"/>
      <c r="D88" s="68"/>
      <c r="E88" s="68"/>
      <c r="F88" s="68"/>
      <c r="G88" s="68"/>
      <c r="H88" s="38">
        <f>'BC e Índices'!Q47</f>
        <v>0.0166</v>
      </c>
      <c r="I88" s="39">
        <f t="shared" si="3"/>
        <v>31.74</v>
      </c>
      <c r="J88" s="39"/>
      <c r="K88" s="82" t="s">
        <v>215</v>
      </c>
      <c r="L88" s="82"/>
      <c r="M88" s="82"/>
      <c r="N88" s="82"/>
      <c r="O88" s="82"/>
      <c r="P88" s="82" t="s">
        <v>216</v>
      </c>
      <c r="Q88" s="82"/>
      <c r="R88" s="82"/>
      <c r="S88" s="82"/>
      <c r="T88" s="82"/>
    </row>
    <row r="89" spans="1:20" ht="15">
      <c r="A89" s="67" t="s">
        <v>98</v>
      </c>
      <c r="B89" s="68" t="s">
        <v>217</v>
      </c>
      <c r="C89" s="68"/>
      <c r="D89" s="68"/>
      <c r="E89" s="68"/>
      <c r="F89" s="68"/>
      <c r="G89" s="68"/>
      <c r="H89" s="38">
        <f>'BC e Índices'!Q48</f>
        <v>0.0008</v>
      </c>
      <c r="I89" s="39">
        <f t="shared" si="3"/>
        <v>1.53</v>
      </c>
      <c r="J89" s="39"/>
      <c r="K89" s="82" t="s">
        <v>317</v>
      </c>
      <c r="L89" s="82"/>
      <c r="M89" s="82"/>
      <c r="N89" s="82"/>
      <c r="O89" s="82"/>
      <c r="P89" s="82" t="s">
        <v>216</v>
      </c>
      <c r="Q89" s="82"/>
      <c r="R89" s="82"/>
      <c r="S89" s="82"/>
      <c r="T89" s="82"/>
    </row>
    <row r="90" spans="1:20" ht="15">
      <c r="A90" s="67" t="s">
        <v>100</v>
      </c>
      <c r="B90" s="68" t="s">
        <v>219</v>
      </c>
      <c r="C90" s="68"/>
      <c r="D90" s="68"/>
      <c r="E90" s="68"/>
      <c r="F90" s="68"/>
      <c r="G90" s="68"/>
      <c r="H90" s="38">
        <f>'BC e Índices'!Q49</f>
        <v>0.0073</v>
      </c>
      <c r="I90" s="39">
        <f t="shared" si="3"/>
        <v>13.96</v>
      </c>
      <c r="J90" s="39"/>
      <c r="K90" s="82" t="s">
        <v>220</v>
      </c>
      <c r="L90" s="82"/>
      <c r="M90" s="82"/>
      <c r="N90" s="82"/>
      <c r="O90" s="82"/>
      <c r="P90" s="82" t="s">
        <v>216</v>
      </c>
      <c r="Q90" s="82"/>
      <c r="R90" s="82"/>
      <c r="S90" s="82"/>
      <c r="T90" s="82"/>
    </row>
    <row r="91" spans="1:20" ht="15">
      <c r="A91" s="67" t="s">
        <v>102</v>
      </c>
      <c r="B91" s="68" t="s">
        <v>221</v>
      </c>
      <c r="C91" s="68"/>
      <c r="D91" s="68"/>
      <c r="E91" s="68"/>
      <c r="F91" s="68"/>
      <c r="G91" s="68"/>
      <c r="H91" s="38">
        <f>'BC e Índices'!Q50</f>
        <v>0.0027</v>
      </c>
      <c r="I91" s="39">
        <f t="shared" si="3"/>
        <v>5.16</v>
      </c>
      <c r="J91" s="39"/>
      <c r="K91" s="82" t="s">
        <v>222</v>
      </c>
      <c r="L91" s="82"/>
      <c r="M91" s="82"/>
      <c r="N91" s="82"/>
      <c r="O91" s="82"/>
      <c r="P91" s="82" t="s">
        <v>216</v>
      </c>
      <c r="Q91" s="82"/>
      <c r="R91" s="82"/>
      <c r="S91" s="82"/>
      <c r="T91" s="82"/>
    </row>
    <row r="92" spans="1:10" ht="15">
      <c r="A92" s="67"/>
      <c r="B92" s="89" t="s">
        <v>223</v>
      </c>
      <c r="C92" s="89"/>
      <c r="D92" s="89"/>
      <c r="E92" s="89"/>
      <c r="F92" s="89"/>
      <c r="G92" s="89"/>
      <c r="H92" s="90">
        <f>SUM(H87:H91)</f>
        <v>0.11069999999999999</v>
      </c>
      <c r="I92" s="74">
        <f>SUM(I87:J91)</f>
        <v>211.64</v>
      </c>
      <c r="J92" s="74"/>
    </row>
    <row r="93" spans="1:10" ht="15" customHeight="1">
      <c r="A93" s="76" t="s">
        <v>106</v>
      </c>
      <c r="B93" s="91" t="s">
        <v>224</v>
      </c>
      <c r="C93" s="91"/>
      <c r="D93" s="91"/>
      <c r="E93" s="91"/>
      <c r="F93" s="91"/>
      <c r="G93" s="91"/>
      <c r="H93" s="84">
        <f>ROUND(H61*H92,4)</f>
        <v>0.0407</v>
      </c>
      <c r="I93" s="39">
        <f>ROUND(I92*H61,2)</f>
        <v>77.88</v>
      </c>
      <c r="J93" s="39"/>
    </row>
    <row r="94" spans="1:10" ht="15">
      <c r="A94" s="17" t="s">
        <v>225</v>
      </c>
      <c r="B94" s="17"/>
      <c r="C94" s="17"/>
      <c r="D94" s="17"/>
      <c r="E94" s="17"/>
      <c r="F94" s="17"/>
      <c r="G94" s="17"/>
      <c r="H94" s="17"/>
      <c r="I94" s="74">
        <f>SUM(I92:J93)</f>
        <v>289.52</v>
      </c>
      <c r="J94" s="74"/>
    </row>
    <row r="99" spans="1:64" ht="15">
      <c r="A99" s="15" t="s">
        <v>226</v>
      </c>
      <c r="B99" s="15"/>
      <c r="C99" s="15"/>
      <c r="D99" s="15"/>
      <c r="E99" s="15"/>
      <c r="F99" s="15"/>
      <c r="G99" s="15"/>
      <c r="H99" s="15"/>
      <c r="I99" s="15"/>
      <c r="J99" s="15"/>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33">
        <v>4</v>
      </c>
      <c r="B100" s="34" t="s">
        <v>227</v>
      </c>
      <c r="C100" s="34"/>
      <c r="D100" s="34"/>
      <c r="E100" s="34"/>
      <c r="F100" s="34"/>
      <c r="G100" s="34"/>
      <c r="H100" s="34"/>
      <c r="I100" s="33" t="s">
        <v>93</v>
      </c>
      <c r="J100" s="33"/>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150</v>
      </c>
      <c r="B101" s="35" t="s">
        <v>228</v>
      </c>
      <c r="C101" s="35"/>
      <c r="D101" s="35"/>
      <c r="E101" s="35"/>
      <c r="F101" s="35"/>
      <c r="G101" s="35"/>
      <c r="H101" s="35"/>
      <c r="I101" s="36">
        <f>I61</f>
        <v>703.53</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172</v>
      </c>
      <c r="B102" s="35" t="s">
        <v>151</v>
      </c>
      <c r="C102" s="35"/>
      <c r="D102" s="35"/>
      <c r="E102" s="35"/>
      <c r="F102" s="35"/>
      <c r="G102" s="35"/>
      <c r="H102" s="35"/>
      <c r="I102" s="36">
        <f>I69</f>
        <v>290.56</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184</v>
      </c>
      <c r="B103" s="35" t="s">
        <v>185</v>
      </c>
      <c r="C103" s="35"/>
      <c r="D103" s="35"/>
      <c r="E103" s="35"/>
      <c r="F103" s="35"/>
      <c r="G103" s="35"/>
      <c r="H103" s="35"/>
      <c r="I103" s="36">
        <f>I74</f>
        <v>0.76</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192</v>
      </c>
      <c r="B104" s="35" t="s">
        <v>229</v>
      </c>
      <c r="C104" s="35"/>
      <c r="D104" s="35"/>
      <c r="E104" s="35"/>
      <c r="F104" s="35"/>
      <c r="G104" s="35"/>
      <c r="H104" s="35"/>
      <c r="I104" s="36">
        <f>I83</f>
        <v>142.41</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210</v>
      </c>
      <c r="B105" s="35" t="s">
        <v>211</v>
      </c>
      <c r="C105" s="35"/>
      <c r="D105" s="35"/>
      <c r="E105" s="35"/>
      <c r="F105" s="35"/>
      <c r="G105" s="35"/>
      <c r="H105" s="35"/>
      <c r="I105" s="36">
        <f>I94</f>
        <v>289.52</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23" t="s">
        <v>230</v>
      </c>
      <c r="B106" s="35" t="s">
        <v>109</v>
      </c>
      <c r="C106" s="35"/>
      <c r="D106" s="35"/>
      <c r="E106" s="35"/>
      <c r="F106" s="35"/>
      <c r="G106" s="35"/>
      <c r="H106" s="35"/>
      <c r="I106" s="36">
        <v>0</v>
      </c>
      <c r="J106" s="3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40" t="s">
        <v>231</v>
      </c>
      <c r="B107" s="40"/>
      <c r="C107" s="40"/>
      <c r="D107" s="40"/>
      <c r="E107" s="40"/>
      <c r="F107" s="40"/>
      <c r="G107" s="40"/>
      <c r="H107" s="40"/>
      <c r="I107" s="41">
        <f>SUM(I101:J106)</f>
        <v>1426.78</v>
      </c>
      <c r="J107" s="41"/>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15" t="s">
        <v>232</v>
      </c>
      <c r="B108" s="15"/>
      <c r="C108" s="15"/>
      <c r="D108" s="15"/>
      <c r="E108" s="15"/>
      <c r="F108" s="15"/>
      <c r="G108" s="15"/>
      <c r="H108" s="15"/>
      <c r="I108" s="15"/>
      <c r="J108" s="15"/>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40" t="s">
        <v>233</v>
      </c>
      <c r="B109" s="40"/>
      <c r="C109" s="40"/>
      <c r="D109" s="40"/>
      <c r="E109" s="40"/>
      <c r="F109" s="40"/>
      <c r="G109" s="40"/>
      <c r="H109" s="40"/>
      <c r="I109" s="41">
        <f>I31+I40+I47+I107</f>
        <v>3789.8599999999997</v>
      </c>
      <c r="J109" s="41"/>
      <c r="M109" s="37"/>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15" t="s">
        <v>234</v>
      </c>
      <c r="B110" s="15"/>
      <c r="C110" s="15"/>
      <c r="D110" s="15"/>
      <c r="E110" s="15"/>
      <c r="F110" s="15"/>
      <c r="G110" s="15"/>
      <c r="H110" s="15"/>
      <c r="I110" s="15"/>
      <c r="J110" s="15"/>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33">
        <v>5</v>
      </c>
      <c r="B111" s="34" t="s">
        <v>235</v>
      </c>
      <c r="C111" s="34"/>
      <c r="D111" s="34"/>
      <c r="E111" s="34"/>
      <c r="F111" s="34"/>
      <c r="G111" s="34"/>
      <c r="H111" s="33" t="s">
        <v>92</v>
      </c>
      <c r="I111" s="33" t="s">
        <v>93</v>
      </c>
      <c r="J111" s="33"/>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94</v>
      </c>
      <c r="B112" s="35" t="s">
        <v>236</v>
      </c>
      <c r="C112" s="35"/>
      <c r="D112" s="35"/>
      <c r="E112" s="35"/>
      <c r="F112" s="35"/>
      <c r="G112" s="35"/>
      <c r="H112" s="38">
        <f>'BC e Índices'!Q53</f>
        <v>0.1</v>
      </c>
      <c r="I112" s="36">
        <f>ROUND(I109*H112,2)</f>
        <v>378.99</v>
      </c>
      <c r="J112" s="3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96</v>
      </c>
      <c r="B113" s="35" t="s">
        <v>238</v>
      </c>
      <c r="C113" s="35"/>
      <c r="D113" s="35"/>
      <c r="E113" s="35"/>
      <c r="F113" s="35"/>
      <c r="G113" s="35"/>
      <c r="H113" s="38">
        <f>'BC e Índices'!Q54</f>
        <v>0.1</v>
      </c>
      <c r="I113" s="36">
        <f>ROUND((I109+I112)*H113,2)</f>
        <v>416.89</v>
      </c>
      <c r="J113" s="3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98</v>
      </c>
      <c r="B114" s="35" t="s">
        <v>239</v>
      </c>
      <c r="C114" s="35"/>
      <c r="D114" s="35"/>
      <c r="E114" s="35"/>
      <c r="F114" s="35"/>
      <c r="G114" s="35"/>
      <c r="H114" s="35"/>
      <c r="I114" s="35"/>
      <c r="J114" s="35"/>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23" t="s">
        <v>240</v>
      </c>
      <c r="B115" s="34" t="s">
        <v>241</v>
      </c>
      <c r="C115" s="34"/>
      <c r="D115" s="34"/>
      <c r="E115" s="34"/>
      <c r="F115" s="34"/>
      <c r="G115" s="34"/>
      <c r="H115" s="34"/>
      <c r="I115" s="34"/>
      <c r="J115" s="34"/>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242</v>
      </c>
      <c r="C116" s="35"/>
      <c r="D116" s="35"/>
      <c r="E116" s="35"/>
      <c r="F116" s="35"/>
      <c r="G116" s="35"/>
      <c r="H116" s="38">
        <f>'BC e Índices'!Q56</f>
        <v>0.0065</v>
      </c>
      <c r="I116" s="36">
        <f>I121*H116</f>
        <v>32.629805</v>
      </c>
      <c r="J116" s="36"/>
      <c r="K116" s="93"/>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46"/>
      <c r="B117" s="35" t="s">
        <v>244</v>
      </c>
      <c r="C117" s="35"/>
      <c r="D117" s="35"/>
      <c r="E117" s="35"/>
      <c r="F117" s="35"/>
      <c r="G117" s="35"/>
      <c r="H117" s="38">
        <f>'BC e Índices'!Q57</f>
        <v>0.03</v>
      </c>
      <c r="I117" s="36">
        <f>I121*H117</f>
        <v>150.5991</v>
      </c>
      <c r="J117" s="36"/>
      <c r="K117" s="93"/>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t="s">
        <v>246</v>
      </c>
      <c r="B118" s="34" t="s">
        <v>247</v>
      </c>
      <c r="C118" s="34"/>
      <c r="D118" s="34"/>
      <c r="E118" s="34"/>
      <c r="F118" s="34"/>
      <c r="G118" s="34"/>
      <c r="H118" s="34"/>
      <c r="I118" s="34"/>
      <c r="J118" s="34"/>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c r="B119" s="35" t="s">
        <v>248</v>
      </c>
      <c r="C119" s="35"/>
      <c r="D119" s="35"/>
      <c r="E119" s="35"/>
      <c r="F119" s="35"/>
      <c r="G119" s="35"/>
      <c r="H119" s="38">
        <f>'BC e Índices'!Q59</f>
        <v>0.05</v>
      </c>
      <c r="I119" s="36">
        <f>I121*H119</f>
        <v>250.99850000000004</v>
      </c>
      <c r="J119" s="36"/>
      <c r="K119" s="93"/>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t="s">
        <v>250</v>
      </c>
      <c r="B120" s="34" t="s">
        <v>251</v>
      </c>
      <c r="C120" s="34"/>
      <c r="D120" s="34"/>
      <c r="E120" s="34"/>
      <c r="F120" s="34"/>
      <c r="G120" s="34"/>
      <c r="H120" s="34"/>
      <c r="I120" s="34"/>
      <c r="J120" s="34"/>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23"/>
      <c r="B121" s="40" t="s">
        <v>252</v>
      </c>
      <c r="C121" s="40"/>
      <c r="D121" s="40"/>
      <c r="E121" s="40"/>
      <c r="F121" s="40"/>
      <c r="G121" s="40"/>
      <c r="H121" s="94">
        <f>1-(SUM(H119,H117,H116))</f>
        <v>0.9135</v>
      </c>
      <c r="I121" s="36">
        <f>ROUND((I109+I112+I113)/H121,2)</f>
        <v>5019.97</v>
      </c>
      <c r="J121" s="3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40" t="s">
        <v>253</v>
      </c>
      <c r="B122" s="40"/>
      <c r="C122" s="40"/>
      <c r="D122" s="40"/>
      <c r="E122" s="40"/>
      <c r="F122" s="40"/>
      <c r="G122" s="40"/>
      <c r="H122" s="40"/>
      <c r="I122" s="41">
        <f>I119+I117+I116+I113+I112</f>
        <v>1230.107405</v>
      </c>
      <c r="J122" s="41"/>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254</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255</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15">
      <c r="A125" s="95" t="s">
        <v>256</v>
      </c>
      <c r="B125" s="95"/>
      <c r="C125" s="95"/>
      <c r="D125" s="95"/>
      <c r="E125" s="95"/>
      <c r="F125" s="95"/>
      <c r="G125" s="95"/>
      <c r="H125" s="95"/>
      <c r="I125" s="95"/>
      <c r="J125" s="95"/>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I31</f>
        <v>1911.79</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I40</f>
        <v>291.28999999999996</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I47</f>
        <v>160</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I107</f>
        <v>1426.78</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3789.8599999999997</v>
      </c>
      <c r="J133" s="98"/>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I122</f>
        <v>1230.107405</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318</v>
      </c>
      <c r="C135" s="40"/>
      <c r="D135" s="40"/>
      <c r="E135" s="40"/>
      <c r="F135" s="40"/>
      <c r="G135" s="40"/>
      <c r="H135" s="40"/>
      <c r="I135" s="99">
        <f>I134+I133</f>
        <v>5019.967404999999</v>
      </c>
      <c r="J135" s="99"/>
      <c r="K135" s="37"/>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319</v>
      </c>
      <c r="C136" s="40"/>
      <c r="D136" s="40"/>
      <c r="E136" s="40"/>
      <c r="F136" s="40"/>
      <c r="G136" s="40"/>
      <c r="H136" s="40"/>
      <c r="I136" s="102">
        <f>H13</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5019.967404999999</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60239.60885999999</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295">
    <mergeCell ref="A1:J1"/>
    <mergeCell ref="K1:T1"/>
    <mergeCell ref="A2:J2"/>
    <mergeCell ref="A3:B3"/>
    <mergeCell ref="C3:J3"/>
    <mergeCell ref="A4:B4"/>
    <mergeCell ref="C4:J4"/>
    <mergeCell ref="A5:B5"/>
    <mergeCell ref="C5:J5"/>
    <mergeCell ref="A6:J6"/>
    <mergeCell ref="B7:H7"/>
    <mergeCell ref="I7:J7"/>
    <mergeCell ref="B8:H8"/>
    <mergeCell ref="I8:J8"/>
    <mergeCell ref="B9:H9"/>
    <mergeCell ref="I9:J9"/>
    <mergeCell ref="B10:H10"/>
    <mergeCell ref="I10:J10"/>
    <mergeCell ref="A11:J11"/>
    <mergeCell ref="A12:C12"/>
    <mergeCell ref="D12:G12"/>
    <mergeCell ref="H12:J12"/>
    <mergeCell ref="A13:C13"/>
    <mergeCell ref="D13:G13"/>
    <mergeCell ref="H13:J13"/>
    <mergeCell ref="A14:J14"/>
    <mergeCell ref="A15:J15"/>
    <mergeCell ref="A16:J16"/>
    <mergeCell ref="B17:H17"/>
    <mergeCell ref="I17:J17"/>
    <mergeCell ref="B18:H18"/>
    <mergeCell ref="I18:J18"/>
    <mergeCell ref="B19:H19"/>
    <mergeCell ref="I19:J19"/>
    <mergeCell ref="B20:H20"/>
    <mergeCell ref="I20:J20"/>
    <mergeCell ref="A21:J21"/>
    <mergeCell ref="B22:G22"/>
    <mergeCell ref="I22:J22"/>
    <mergeCell ref="B23:H23"/>
    <mergeCell ref="I23:J23"/>
    <mergeCell ref="B24:G24"/>
    <mergeCell ref="I24:J24"/>
    <mergeCell ref="B25:G25"/>
    <mergeCell ref="I25:J25"/>
    <mergeCell ref="B26:G26"/>
    <mergeCell ref="I26:J26"/>
    <mergeCell ref="B27:G27"/>
    <mergeCell ref="I27:J27"/>
    <mergeCell ref="B28:G28"/>
    <mergeCell ref="I28:J28"/>
    <mergeCell ref="B29:G29"/>
    <mergeCell ref="I29:J29"/>
    <mergeCell ref="B30:G30"/>
    <mergeCell ref="I30:J30"/>
    <mergeCell ref="A31:H31"/>
    <mergeCell ref="I31:J31"/>
    <mergeCell ref="A32:J32"/>
    <mergeCell ref="K32:T32"/>
    <mergeCell ref="B33:H33"/>
    <mergeCell ref="I33:J33"/>
    <mergeCell ref="K33:L33"/>
    <mergeCell ref="M33:N33"/>
    <mergeCell ref="O33:P33"/>
    <mergeCell ref="Q33:R33"/>
    <mergeCell ref="S33:T33"/>
    <mergeCell ref="B34:H34"/>
    <mergeCell ref="I34:J34"/>
    <mergeCell ref="K34:L34"/>
    <mergeCell ref="M34:N34"/>
    <mergeCell ref="O34:P34"/>
    <mergeCell ref="Q34:R34"/>
    <mergeCell ref="S34:T34"/>
    <mergeCell ref="B35:H35"/>
    <mergeCell ref="I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B39:H39"/>
    <mergeCell ref="I39:J39"/>
    <mergeCell ref="A40:H40"/>
    <mergeCell ref="I40:J40"/>
    <mergeCell ref="A41:J41"/>
    <mergeCell ref="B42:H42"/>
    <mergeCell ref="I42:J42"/>
    <mergeCell ref="B43:H43"/>
    <mergeCell ref="I43:J43"/>
    <mergeCell ref="B44:H44"/>
    <mergeCell ref="I44:J44"/>
    <mergeCell ref="B45:H45"/>
    <mergeCell ref="I45:J45"/>
    <mergeCell ref="B46:H46"/>
    <mergeCell ref="I46:J46"/>
    <mergeCell ref="A47:H47"/>
    <mergeCell ref="I47:J47"/>
    <mergeCell ref="A50:J50"/>
    <mergeCell ref="A51:J51"/>
    <mergeCell ref="K51:T51"/>
    <mergeCell ref="B52:G52"/>
    <mergeCell ref="I52:J52"/>
    <mergeCell ref="B53:G53"/>
    <mergeCell ref="I53:J53"/>
    <mergeCell ref="K53:T53"/>
    <mergeCell ref="B54:G54"/>
    <mergeCell ref="I54:J54"/>
    <mergeCell ref="K54:T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A61:G61"/>
    <mergeCell ref="I61:J61"/>
    <mergeCell ref="A62:J62"/>
    <mergeCell ref="A63:J63"/>
    <mergeCell ref="B64:G64"/>
    <mergeCell ref="I64:J64"/>
    <mergeCell ref="B65:G65"/>
    <mergeCell ref="I65:J65"/>
    <mergeCell ref="K65:M65"/>
    <mergeCell ref="B66:G66"/>
    <mergeCell ref="I66:J66"/>
    <mergeCell ref="K66:M66"/>
    <mergeCell ref="B67:H67"/>
    <mergeCell ref="I67:J67"/>
    <mergeCell ref="K67:L67"/>
    <mergeCell ref="B68:G68"/>
    <mergeCell ref="I68:J68"/>
    <mergeCell ref="A69:H69"/>
    <mergeCell ref="I69:J69"/>
    <mergeCell ref="A70:J70"/>
    <mergeCell ref="K70:O70"/>
    <mergeCell ref="P70:T70"/>
    <mergeCell ref="B71:G71"/>
    <mergeCell ref="I71:J71"/>
    <mergeCell ref="B72:G72"/>
    <mergeCell ref="I72:J72"/>
    <mergeCell ref="K72:O72"/>
    <mergeCell ref="P72:T72"/>
    <mergeCell ref="B73:G73"/>
    <mergeCell ref="I73:J73"/>
    <mergeCell ref="A74:H74"/>
    <mergeCell ref="I74:J74"/>
    <mergeCell ref="A75:J75"/>
    <mergeCell ref="B76:G76"/>
    <mergeCell ref="I76:J76"/>
    <mergeCell ref="B77:G77"/>
    <mergeCell ref="I77:J77"/>
    <mergeCell ref="K77:O77"/>
    <mergeCell ref="P77:T77"/>
    <mergeCell ref="B78:G78"/>
    <mergeCell ref="I78:J78"/>
    <mergeCell ref="K78:O78"/>
    <mergeCell ref="P78:T78"/>
    <mergeCell ref="B79:G79"/>
    <mergeCell ref="I79:J79"/>
    <mergeCell ref="K79:O79"/>
    <mergeCell ref="P79:T79"/>
    <mergeCell ref="B80:G80"/>
    <mergeCell ref="I80:J80"/>
    <mergeCell ref="K80:O80"/>
    <mergeCell ref="P80:T80"/>
    <mergeCell ref="B81:G81"/>
    <mergeCell ref="I81:J81"/>
    <mergeCell ref="K81:T81"/>
    <mergeCell ref="B82:G82"/>
    <mergeCell ref="I82:J82"/>
    <mergeCell ref="K82:O82"/>
    <mergeCell ref="P82:T82"/>
    <mergeCell ref="A83:H83"/>
    <mergeCell ref="I83:J83"/>
    <mergeCell ref="A84:J84"/>
    <mergeCell ref="A85:J85"/>
    <mergeCell ref="B86:H86"/>
    <mergeCell ref="I86:J86"/>
    <mergeCell ref="B87:G87"/>
    <mergeCell ref="I87:J87"/>
    <mergeCell ref="B88:G88"/>
    <mergeCell ref="I88:J88"/>
    <mergeCell ref="K88:O88"/>
    <mergeCell ref="P88:T88"/>
    <mergeCell ref="B89:G89"/>
    <mergeCell ref="I89:J89"/>
    <mergeCell ref="K89:O89"/>
    <mergeCell ref="P89:T89"/>
    <mergeCell ref="B90:G90"/>
    <mergeCell ref="I90:J90"/>
    <mergeCell ref="K90:O90"/>
    <mergeCell ref="P90:T90"/>
    <mergeCell ref="B91:G91"/>
    <mergeCell ref="I91:J91"/>
    <mergeCell ref="K91:O91"/>
    <mergeCell ref="P91:T91"/>
    <mergeCell ref="B92:G92"/>
    <mergeCell ref="I92:J92"/>
    <mergeCell ref="B93:G93"/>
    <mergeCell ref="I93:J93"/>
    <mergeCell ref="A94:H94"/>
    <mergeCell ref="I94:J94"/>
    <mergeCell ref="A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B106:H106"/>
    <mergeCell ref="I106:J106"/>
    <mergeCell ref="A107:H107"/>
    <mergeCell ref="I107:J107"/>
    <mergeCell ref="A108:J108"/>
    <mergeCell ref="A109:H109"/>
    <mergeCell ref="I109:J109"/>
    <mergeCell ref="A110:J110"/>
    <mergeCell ref="B111:G111"/>
    <mergeCell ref="I111:J111"/>
    <mergeCell ref="B112:G112"/>
    <mergeCell ref="I112:J112"/>
    <mergeCell ref="B113:G113"/>
    <mergeCell ref="I113:J113"/>
    <mergeCell ref="B114:J114"/>
    <mergeCell ref="B115:J115"/>
    <mergeCell ref="A116:A117"/>
    <mergeCell ref="B116:G116"/>
    <mergeCell ref="I116:J116"/>
    <mergeCell ref="B117:G117"/>
    <mergeCell ref="I117:J117"/>
    <mergeCell ref="B118:J118"/>
    <mergeCell ref="B119:G119"/>
    <mergeCell ref="I119:J119"/>
    <mergeCell ref="B120:J120"/>
    <mergeCell ref="B121:G121"/>
    <mergeCell ref="I121:J121"/>
    <mergeCell ref="A122:H122"/>
    <mergeCell ref="I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BL138"/>
  <sheetViews>
    <sheetView zoomScale="110" zoomScaleNormal="110" workbookViewId="0" topLeftCell="A1">
      <selection activeCell="A1" sqref="A1"/>
    </sheetView>
  </sheetViews>
  <sheetFormatPr defaultColWidth="9.140625" defaultRowHeight="15"/>
  <cols>
    <col min="1" max="10" width="9.00390625" style="0" customWidth="1"/>
    <col min="11" max="20" width="9.57421875" style="16" customWidth="1"/>
  </cols>
  <sheetData>
    <row r="1" spans="1:20" ht="15">
      <c r="A1" s="1" t="s">
        <v>271</v>
      </c>
      <c r="B1" s="1"/>
      <c r="C1" s="1"/>
      <c r="D1" s="1"/>
      <c r="E1" s="1"/>
      <c r="F1" s="1"/>
      <c r="G1" s="1"/>
      <c r="H1" s="1"/>
      <c r="I1" s="1"/>
      <c r="J1" s="1"/>
      <c r="K1" s="51" t="s">
        <v>295</v>
      </c>
      <c r="L1" s="51"/>
      <c r="M1" s="51"/>
      <c r="N1" s="51"/>
      <c r="O1" s="51"/>
      <c r="P1" s="51"/>
      <c r="Q1" s="51"/>
      <c r="R1" s="51"/>
      <c r="S1" s="51"/>
      <c r="T1" s="51"/>
    </row>
    <row r="2" spans="1:10" ht="15">
      <c r="A2" s="1" t="s">
        <v>1</v>
      </c>
      <c r="B2" s="1"/>
      <c r="C2" s="1"/>
      <c r="D2" s="1"/>
      <c r="E2" s="1"/>
      <c r="F2" s="1"/>
      <c r="G2" s="1"/>
      <c r="H2" s="1"/>
      <c r="I2" s="1"/>
      <c r="J2" s="1"/>
    </row>
    <row r="3" spans="1:10" ht="15">
      <c r="A3" s="111" t="s">
        <v>296</v>
      </c>
      <c r="B3" s="111"/>
      <c r="C3" s="112" t="s">
        <v>297</v>
      </c>
      <c r="D3" s="112"/>
      <c r="E3" s="112"/>
      <c r="F3" s="112"/>
      <c r="G3" s="112"/>
      <c r="H3" s="112"/>
      <c r="I3" s="112"/>
      <c r="J3" s="112"/>
    </row>
    <row r="4" spans="1:10" ht="15">
      <c r="A4" s="111" t="s">
        <v>298</v>
      </c>
      <c r="B4" s="111"/>
      <c r="C4" s="6"/>
      <c r="D4" s="6"/>
      <c r="E4" s="6"/>
      <c r="F4" s="6"/>
      <c r="G4" s="6"/>
      <c r="H4" s="6"/>
      <c r="I4" s="6"/>
      <c r="J4" s="6"/>
    </row>
    <row r="5" spans="1:10" ht="15">
      <c r="A5" s="111" t="s">
        <v>299</v>
      </c>
      <c r="B5" s="111"/>
      <c r="C5" s="6"/>
      <c r="D5" s="6"/>
      <c r="E5" s="6"/>
      <c r="F5" s="6"/>
      <c r="G5" s="6"/>
      <c r="H5" s="6"/>
      <c r="I5" s="6"/>
      <c r="J5" s="6"/>
    </row>
    <row r="6" spans="1:10" ht="15">
      <c r="A6" s="15" t="s">
        <v>2</v>
      </c>
      <c r="B6" s="15"/>
      <c r="C6" s="15"/>
      <c r="D6" s="15"/>
      <c r="E6" s="15"/>
      <c r="F6" s="15"/>
      <c r="G6" s="15"/>
      <c r="H6" s="15"/>
      <c r="I6" s="15"/>
      <c r="J6" s="15"/>
    </row>
    <row r="7" spans="1:10" ht="15">
      <c r="A7" s="23" t="s">
        <v>94</v>
      </c>
      <c r="B7" s="35" t="s">
        <v>300</v>
      </c>
      <c r="C7" s="35"/>
      <c r="D7" s="35"/>
      <c r="E7" s="35"/>
      <c r="F7" s="35"/>
      <c r="G7" s="35"/>
      <c r="H7" s="35"/>
      <c r="I7" s="113">
        <v>42649</v>
      </c>
      <c r="J7" s="113"/>
    </row>
    <row r="8" spans="1:10" ht="15">
      <c r="A8" s="23" t="s">
        <v>96</v>
      </c>
      <c r="B8" s="35" t="s">
        <v>301</v>
      </c>
      <c r="C8" s="35"/>
      <c r="D8" s="35"/>
      <c r="E8" s="35"/>
      <c r="F8" s="35"/>
      <c r="G8" s="35"/>
      <c r="H8" s="35"/>
      <c r="I8" s="53" t="s">
        <v>302</v>
      </c>
      <c r="J8" s="53"/>
    </row>
    <row r="9" spans="1:10" ht="15">
      <c r="A9" s="23" t="s">
        <v>98</v>
      </c>
      <c r="B9" s="35" t="s">
        <v>303</v>
      </c>
      <c r="C9" s="35"/>
      <c r="D9" s="35"/>
      <c r="E9" s="35"/>
      <c r="F9" s="35"/>
      <c r="G9" s="35"/>
      <c r="H9" s="35"/>
      <c r="I9" s="53" t="s">
        <v>304</v>
      </c>
      <c r="J9" s="53"/>
    </row>
    <row r="10" spans="1:10" ht="15">
      <c r="A10" s="23" t="s">
        <v>100</v>
      </c>
      <c r="B10" s="35" t="s">
        <v>305</v>
      </c>
      <c r="C10" s="35"/>
      <c r="D10" s="35"/>
      <c r="E10" s="35"/>
      <c r="F10" s="35"/>
      <c r="G10" s="35"/>
      <c r="H10" s="35"/>
      <c r="I10" s="53">
        <v>12</v>
      </c>
      <c r="J10" s="53"/>
    </row>
    <row r="11" spans="1:10" ht="15">
      <c r="A11" s="15" t="s">
        <v>306</v>
      </c>
      <c r="B11" s="15"/>
      <c r="C11" s="15"/>
      <c r="D11" s="15"/>
      <c r="E11" s="15"/>
      <c r="F11" s="15"/>
      <c r="G11" s="15"/>
      <c r="H11" s="15"/>
      <c r="I11" s="15"/>
      <c r="J11" s="15"/>
    </row>
    <row r="12" spans="1:10" ht="15">
      <c r="A12" s="114" t="s">
        <v>15</v>
      </c>
      <c r="B12" s="114"/>
      <c r="C12" s="114"/>
      <c r="D12" s="114" t="s">
        <v>78</v>
      </c>
      <c r="E12" s="114"/>
      <c r="F12" s="114"/>
      <c r="G12" s="114"/>
      <c r="H12" s="114" t="s">
        <v>79</v>
      </c>
      <c r="I12" s="114"/>
      <c r="J12" s="114"/>
    </row>
    <row r="13" spans="1:10" ht="15">
      <c r="A13" s="5" t="s">
        <v>323</v>
      </c>
      <c r="B13" s="5"/>
      <c r="C13" s="5"/>
      <c r="D13" s="5" t="s">
        <v>81</v>
      </c>
      <c r="E13" s="5"/>
      <c r="F13" s="5"/>
      <c r="G13" s="5"/>
      <c r="H13" s="5">
        <f>'BC e Índices'!S4</f>
        <v>2</v>
      </c>
      <c r="I13" s="5"/>
      <c r="J13" s="5"/>
    </row>
    <row r="14" spans="1:10" ht="15">
      <c r="A14" s="15" t="s">
        <v>308</v>
      </c>
      <c r="B14" s="15"/>
      <c r="C14" s="15"/>
      <c r="D14" s="15"/>
      <c r="E14" s="15"/>
      <c r="F14" s="15"/>
      <c r="G14" s="15"/>
      <c r="H14" s="15"/>
      <c r="I14" s="15"/>
      <c r="J14" s="15"/>
    </row>
    <row r="15" spans="1:10" ht="15">
      <c r="A15" s="34" t="s">
        <v>309</v>
      </c>
      <c r="B15" s="34"/>
      <c r="C15" s="34"/>
      <c r="D15" s="34"/>
      <c r="E15" s="34"/>
      <c r="F15" s="34"/>
      <c r="G15" s="34"/>
      <c r="H15" s="34"/>
      <c r="I15" s="34"/>
      <c r="J15" s="34"/>
    </row>
    <row r="16" spans="1:10" ht="15">
      <c r="A16" s="34" t="s">
        <v>76</v>
      </c>
      <c r="B16" s="34"/>
      <c r="C16" s="34"/>
      <c r="D16" s="34"/>
      <c r="E16" s="34"/>
      <c r="F16" s="34"/>
      <c r="G16" s="34"/>
      <c r="H16" s="34"/>
      <c r="I16" s="34"/>
      <c r="J16" s="34"/>
    </row>
    <row r="17" spans="1:10" ht="15">
      <c r="A17" s="33">
        <v>1</v>
      </c>
      <c r="B17" s="34" t="s">
        <v>310</v>
      </c>
      <c r="C17" s="34"/>
      <c r="D17" s="34"/>
      <c r="E17" s="34"/>
      <c r="F17" s="34"/>
      <c r="G17" s="34"/>
      <c r="H17" s="34"/>
      <c r="I17" s="105" t="s">
        <v>311</v>
      </c>
      <c r="J17" s="105"/>
    </row>
    <row r="18" spans="1:10" ht="15">
      <c r="A18" s="23">
        <v>2</v>
      </c>
      <c r="B18" s="35" t="s">
        <v>280</v>
      </c>
      <c r="C18" s="35"/>
      <c r="D18" s="35"/>
      <c r="E18" s="35"/>
      <c r="F18" s="35"/>
      <c r="G18" s="35"/>
      <c r="H18" s="35"/>
      <c r="I18" s="52">
        <f>'BC e Índices'!S6</f>
        <v>948</v>
      </c>
      <c r="J18" s="52"/>
    </row>
    <row r="19" spans="1:10" ht="30.75" customHeight="1">
      <c r="A19" s="115">
        <v>3</v>
      </c>
      <c r="B19" s="116" t="s">
        <v>312</v>
      </c>
      <c r="C19" s="116"/>
      <c r="D19" s="116"/>
      <c r="E19" s="116"/>
      <c r="F19" s="116"/>
      <c r="G19" s="116"/>
      <c r="H19" s="116"/>
      <c r="I19" s="117" t="s">
        <v>323</v>
      </c>
      <c r="J19" s="117"/>
    </row>
    <row r="20" spans="1:10" ht="15">
      <c r="A20" s="23">
        <v>4</v>
      </c>
      <c r="B20" s="35" t="s">
        <v>313</v>
      </c>
      <c r="C20" s="35"/>
      <c r="D20" s="35"/>
      <c r="E20" s="35"/>
      <c r="F20" s="35"/>
      <c r="G20" s="35"/>
      <c r="H20" s="35"/>
      <c r="I20" s="113">
        <v>42736</v>
      </c>
      <c r="J20" s="113"/>
    </row>
    <row r="21" spans="1:10" ht="15">
      <c r="A21" s="15" t="s">
        <v>90</v>
      </c>
      <c r="B21" s="15"/>
      <c r="C21" s="15"/>
      <c r="D21" s="15"/>
      <c r="E21" s="15"/>
      <c r="F21" s="15"/>
      <c r="G21" s="15"/>
      <c r="H21" s="15"/>
      <c r="I21" s="15"/>
      <c r="J21" s="15"/>
    </row>
    <row r="22" spans="1:10" ht="15">
      <c r="A22" s="33">
        <v>1</v>
      </c>
      <c r="B22" s="34" t="s">
        <v>91</v>
      </c>
      <c r="C22" s="34"/>
      <c r="D22" s="34"/>
      <c r="E22" s="34"/>
      <c r="F22" s="34"/>
      <c r="G22" s="34"/>
      <c r="H22" s="33" t="s">
        <v>92</v>
      </c>
      <c r="I22" s="33" t="s">
        <v>93</v>
      </c>
      <c r="J22" s="33"/>
    </row>
    <row r="23" spans="1:11" ht="15">
      <c r="A23" s="23" t="s">
        <v>94</v>
      </c>
      <c r="B23" s="35" t="s">
        <v>95</v>
      </c>
      <c r="C23" s="35"/>
      <c r="D23" s="35"/>
      <c r="E23" s="35"/>
      <c r="F23" s="35"/>
      <c r="G23" s="35"/>
      <c r="H23" s="35"/>
      <c r="I23" s="36">
        <f>I18</f>
        <v>948</v>
      </c>
      <c r="J23" s="36"/>
      <c r="K23" s="37"/>
    </row>
    <row r="24" spans="1:10" ht="15">
      <c r="A24" s="23" t="s">
        <v>96</v>
      </c>
      <c r="B24" s="35" t="s">
        <v>97</v>
      </c>
      <c r="C24" s="35"/>
      <c r="D24" s="35"/>
      <c r="E24" s="35"/>
      <c r="F24" s="35"/>
      <c r="G24" s="35"/>
      <c r="H24" s="38">
        <v>0</v>
      </c>
      <c r="I24" s="39">
        <f aca="true" t="shared" si="0" ref="I24:I30">$I$23*H24</f>
        <v>0</v>
      </c>
      <c r="J24" s="39"/>
    </row>
    <row r="25" spans="1:10" ht="15">
      <c r="A25" s="23" t="s">
        <v>98</v>
      </c>
      <c r="B25" s="35" t="s">
        <v>99</v>
      </c>
      <c r="C25" s="35"/>
      <c r="D25" s="35"/>
      <c r="E25" s="35"/>
      <c r="F25" s="35"/>
      <c r="G25" s="35"/>
      <c r="H25" s="38">
        <v>0</v>
      </c>
      <c r="I25" s="39">
        <f t="shared" si="0"/>
        <v>0</v>
      </c>
      <c r="J25" s="39"/>
    </row>
    <row r="26" spans="1:10" ht="15">
      <c r="A26" s="23" t="s">
        <v>100</v>
      </c>
      <c r="B26" s="35" t="s">
        <v>101</v>
      </c>
      <c r="C26" s="35"/>
      <c r="D26" s="35"/>
      <c r="E26" s="35"/>
      <c r="F26" s="35"/>
      <c r="G26" s="35"/>
      <c r="H26" s="38">
        <v>0</v>
      </c>
      <c r="I26" s="39">
        <f t="shared" si="0"/>
        <v>0</v>
      </c>
      <c r="J26" s="39"/>
    </row>
    <row r="27" spans="1:10" ht="15">
      <c r="A27" s="23" t="s">
        <v>102</v>
      </c>
      <c r="B27" s="35" t="s">
        <v>103</v>
      </c>
      <c r="C27" s="35"/>
      <c r="D27" s="35"/>
      <c r="E27" s="35"/>
      <c r="F27" s="35"/>
      <c r="G27" s="35"/>
      <c r="H27" s="38">
        <v>0</v>
      </c>
      <c r="I27" s="39">
        <f t="shared" si="0"/>
        <v>0</v>
      </c>
      <c r="J27" s="39"/>
    </row>
    <row r="28" spans="1:10" ht="15">
      <c r="A28" s="23" t="s">
        <v>104</v>
      </c>
      <c r="B28" s="35" t="s">
        <v>105</v>
      </c>
      <c r="C28" s="35"/>
      <c r="D28" s="35"/>
      <c r="E28" s="35"/>
      <c r="F28" s="35"/>
      <c r="G28" s="35"/>
      <c r="H28" s="38">
        <v>0</v>
      </c>
      <c r="I28" s="39">
        <f t="shared" si="0"/>
        <v>0</v>
      </c>
      <c r="J28" s="39"/>
    </row>
    <row r="29" spans="1:10" ht="15">
      <c r="A29" s="23" t="s">
        <v>106</v>
      </c>
      <c r="B29" s="35" t="s">
        <v>107</v>
      </c>
      <c r="C29" s="35"/>
      <c r="D29" s="35"/>
      <c r="E29" s="35"/>
      <c r="F29" s="35"/>
      <c r="G29" s="35"/>
      <c r="H29" s="38">
        <v>0</v>
      </c>
      <c r="I29" s="39">
        <f t="shared" si="0"/>
        <v>0</v>
      </c>
      <c r="J29" s="39"/>
    </row>
    <row r="30" spans="1:10" ht="15">
      <c r="A30" s="23" t="s">
        <v>108</v>
      </c>
      <c r="B30" s="35" t="s">
        <v>109</v>
      </c>
      <c r="C30" s="35"/>
      <c r="D30" s="35"/>
      <c r="E30" s="35"/>
      <c r="F30" s="35"/>
      <c r="G30" s="35"/>
      <c r="H30" s="38">
        <v>0</v>
      </c>
      <c r="I30" s="39">
        <f t="shared" si="0"/>
        <v>0</v>
      </c>
      <c r="J30" s="39"/>
    </row>
    <row r="31" spans="1:10" ht="15">
      <c r="A31" s="40" t="s">
        <v>110</v>
      </c>
      <c r="B31" s="40"/>
      <c r="C31" s="40"/>
      <c r="D31" s="40"/>
      <c r="E31" s="40"/>
      <c r="F31" s="40"/>
      <c r="G31" s="40"/>
      <c r="H31" s="40"/>
      <c r="I31" s="41">
        <f>SUM(I23:J30)</f>
        <v>948</v>
      </c>
      <c r="J31" s="41"/>
    </row>
    <row r="32" spans="1:20" ht="15">
      <c r="A32" s="15" t="s">
        <v>118</v>
      </c>
      <c r="B32" s="15"/>
      <c r="C32" s="15"/>
      <c r="D32" s="15"/>
      <c r="E32" s="15"/>
      <c r="F32" s="15"/>
      <c r="G32" s="15"/>
      <c r="H32" s="15"/>
      <c r="I32" s="15"/>
      <c r="J32" s="15"/>
      <c r="K32" s="51" t="s">
        <v>119</v>
      </c>
      <c r="L32" s="51"/>
      <c r="M32" s="51"/>
      <c r="N32" s="51"/>
      <c r="O32" s="51"/>
      <c r="P32" s="51"/>
      <c r="Q32" s="51"/>
      <c r="R32" s="51"/>
      <c r="S32" s="51"/>
      <c r="T32" s="51"/>
    </row>
    <row r="33" spans="1:20" ht="15">
      <c r="A33" s="33">
        <v>2</v>
      </c>
      <c r="B33" s="34" t="s">
        <v>120</v>
      </c>
      <c r="C33" s="34"/>
      <c r="D33" s="34"/>
      <c r="E33" s="34"/>
      <c r="F33" s="34"/>
      <c r="G33" s="34"/>
      <c r="H33" s="34"/>
      <c r="I33" s="33" t="s">
        <v>93</v>
      </c>
      <c r="J33" s="33"/>
      <c r="K33" s="51" t="s">
        <v>121</v>
      </c>
      <c r="L33" s="51"/>
      <c r="M33" s="51" t="s">
        <v>122</v>
      </c>
      <c r="N33" s="51"/>
      <c r="O33" s="51" t="s">
        <v>130</v>
      </c>
      <c r="P33" s="51"/>
      <c r="Q33" s="51" t="s">
        <v>124</v>
      </c>
      <c r="R33" s="51"/>
      <c r="S33" s="51" t="s">
        <v>125</v>
      </c>
      <c r="T33" s="51"/>
    </row>
    <row r="34" spans="1:20" ht="15">
      <c r="A34" s="23" t="s">
        <v>94</v>
      </c>
      <c r="B34" s="35" t="s">
        <v>126</v>
      </c>
      <c r="C34" s="35"/>
      <c r="D34" s="35"/>
      <c r="E34" s="35"/>
      <c r="F34" s="35"/>
      <c r="G34" s="35"/>
      <c r="H34" s="35"/>
      <c r="I34" s="36">
        <f>IF(S34&lt;0,0,S34)</f>
        <v>98.52</v>
      </c>
      <c r="J34" s="36"/>
      <c r="K34" s="52">
        <f>'BC e Índices'!S8</f>
        <v>3.7</v>
      </c>
      <c r="L34" s="52"/>
      <c r="M34" s="53">
        <v>2</v>
      </c>
      <c r="N34" s="53"/>
      <c r="O34" s="53">
        <v>21</v>
      </c>
      <c r="P34" s="53"/>
      <c r="Q34" s="54">
        <f>I23*0.06</f>
        <v>56.879999999999995</v>
      </c>
      <c r="R34" s="54"/>
      <c r="S34" s="54">
        <f>ROUND(((O34*M34*K34)-Q34),2)</f>
        <v>98.52</v>
      </c>
      <c r="T34" s="54"/>
    </row>
    <row r="35" spans="1:20" ht="15">
      <c r="A35" s="23" t="s">
        <v>96</v>
      </c>
      <c r="B35" s="35" t="s">
        <v>127</v>
      </c>
      <c r="C35" s="35"/>
      <c r="D35" s="35"/>
      <c r="E35" s="35"/>
      <c r="F35" s="35"/>
      <c r="G35" s="35"/>
      <c r="H35" s="35"/>
      <c r="I35" s="39">
        <f>S37</f>
        <v>249.48</v>
      </c>
      <c r="J35" s="39"/>
      <c r="K35" s="51" t="s">
        <v>128</v>
      </c>
      <c r="L35" s="51"/>
      <c r="M35" s="51"/>
      <c r="N35" s="51"/>
      <c r="O35" s="51"/>
      <c r="P35" s="51"/>
      <c r="Q35" s="51"/>
      <c r="R35" s="51"/>
      <c r="S35" s="51"/>
      <c r="T35" s="51"/>
    </row>
    <row r="36" spans="1:20" ht="15">
      <c r="A36" s="23" t="s">
        <v>98</v>
      </c>
      <c r="B36" s="35" t="s">
        <v>129</v>
      </c>
      <c r="C36" s="35"/>
      <c r="D36" s="35"/>
      <c r="E36" s="35"/>
      <c r="F36" s="35"/>
      <c r="G36" s="35"/>
      <c r="H36" s="35"/>
      <c r="I36" s="52">
        <f>'BC e Índices'!S10</f>
        <v>0</v>
      </c>
      <c r="J36" s="52"/>
      <c r="K36" s="51" t="s">
        <v>121</v>
      </c>
      <c r="L36" s="51"/>
      <c r="M36" s="51" t="s">
        <v>130</v>
      </c>
      <c r="N36" s="51"/>
      <c r="O36" s="51" t="s">
        <v>124</v>
      </c>
      <c r="P36" s="51"/>
      <c r="Q36" s="51" t="s">
        <v>132</v>
      </c>
      <c r="R36" s="51"/>
      <c r="S36" s="51" t="s">
        <v>115</v>
      </c>
      <c r="T36" s="51"/>
    </row>
    <row r="37" spans="1:20" ht="15">
      <c r="A37" s="23" t="s">
        <v>100</v>
      </c>
      <c r="B37" s="35" t="s">
        <v>133</v>
      </c>
      <c r="C37" s="35"/>
      <c r="D37" s="35"/>
      <c r="E37" s="35"/>
      <c r="F37" s="35"/>
      <c r="G37" s="35"/>
      <c r="H37" s="35"/>
      <c r="I37" s="52">
        <f>'BC e Índices'!S11</f>
        <v>0</v>
      </c>
      <c r="J37" s="52"/>
      <c r="K37" s="52">
        <f>'BC e Índices'!S9</f>
        <v>12</v>
      </c>
      <c r="L37" s="52"/>
      <c r="M37" s="53">
        <v>21</v>
      </c>
      <c r="N37" s="53"/>
      <c r="O37" s="118">
        <v>0.01</v>
      </c>
      <c r="P37" s="118"/>
      <c r="Q37" s="54">
        <f>M37*K37</f>
        <v>252</v>
      </c>
      <c r="R37" s="54"/>
      <c r="S37" s="54">
        <f>ROUND(Q37-(Q37*O37),2)</f>
        <v>249.48</v>
      </c>
      <c r="T37" s="54"/>
    </row>
    <row r="38" spans="1:10" ht="15">
      <c r="A38" s="23" t="s">
        <v>102</v>
      </c>
      <c r="B38" s="35" t="s">
        <v>134</v>
      </c>
      <c r="C38" s="35"/>
      <c r="D38" s="35"/>
      <c r="E38" s="35"/>
      <c r="F38" s="35"/>
      <c r="G38" s="35"/>
      <c r="H38" s="35"/>
      <c r="I38" s="52">
        <f>'BC e Índices'!S12</f>
        <v>1.12</v>
      </c>
      <c r="J38" s="52"/>
    </row>
    <row r="39" spans="1:10" ht="15">
      <c r="A39" s="23" t="s">
        <v>104</v>
      </c>
      <c r="B39" s="35" t="s">
        <v>109</v>
      </c>
      <c r="C39" s="35"/>
      <c r="D39" s="35"/>
      <c r="E39" s="35"/>
      <c r="F39" s="35"/>
      <c r="G39" s="35"/>
      <c r="H39" s="35"/>
      <c r="I39" s="52">
        <f>'BC e Índices'!S13</f>
        <v>0</v>
      </c>
      <c r="J39" s="52"/>
    </row>
    <row r="40" spans="1:10" ht="15">
      <c r="A40" s="40" t="s">
        <v>138</v>
      </c>
      <c r="B40" s="40"/>
      <c r="C40" s="40"/>
      <c r="D40" s="40"/>
      <c r="E40" s="40"/>
      <c r="F40" s="40"/>
      <c r="G40" s="40"/>
      <c r="H40" s="40"/>
      <c r="I40" s="41">
        <f>SUM(I34:J39)</f>
        <v>349.12</v>
      </c>
      <c r="J40" s="41"/>
    </row>
    <row r="41" spans="1:10" ht="15">
      <c r="A41" s="15" t="s">
        <v>140</v>
      </c>
      <c r="B41" s="15"/>
      <c r="C41" s="15"/>
      <c r="D41" s="15"/>
      <c r="E41" s="15"/>
      <c r="F41" s="15"/>
      <c r="G41" s="15"/>
      <c r="H41" s="15"/>
      <c r="I41" s="15"/>
      <c r="J41" s="15"/>
    </row>
    <row r="42" spans="1:10" ht="15">
      <c r="A42" s="33">
        <v>3</v>
      </c>
      <c r="B42" s="34" t="s">
        <v>141</v>
      </c>
      <c r="C42" s="34"/>
      <c r="D42" s="34"/>
      <c r="E42" s="34"/>
      <c r="F42" s="34"/>
      <c r="G42" s="34"/>
      <c r="H42" s="34"/>
      <c r="I42" s="33" t="s">
        <v>93</v>
      </c>
      <c r="J42" s="33"/>
    </row>
    <row r="43" spans="1:10" ht="15">
      <c r="A43" s="23" t="s">
        <v>94</v>
      </c>
      <c r="B43" s="35" t="s">
        <v>282</v>
      </c>
      <c r="C43" s="35"/>
      <c r="D43" s="35"/>
      <c r="E43" s="35"/>
      <c r="F43" s="35"/>
      <c r="G43" s="35"/>
      <c r="H43" s="35"/>
      <c r="I43" s="52">
        <f>'BC e Índices'!S15</f>
        <v>60</v>
      </c>
      <c r="J43" s="52"/>
    </row>
    <row r="44" spans="1:10" ht="15">
      <c r="A44" s="23" t="s">
        <v>96</v>
      </c>
      <c r="B44" s="35" t="s">
        <v>283</v>
      </c>
      <c r="C44" s="35"/>
      <c r="D44" s="35"/>
      <c r="E44" s="35"/>
      <c r="F44" s="35"/>
      <c r="G44" s="35"/>
      <c r="H44" s="35"/>
      <c r="I44" s="52">
        <f>'BC e Índices'!S16</f>
        <v>0</v>
      </c>
      <c r="J44" s="52"/>
    </row>
    <row r="45" spans="1:10" ht="15">
      <c r="A45" s="23" t="s">
        <v>98</v>
      </c>
      <c r="B45" s="35" t="s">
        <v>284</v>
      </c>
      <c r="C45" s="35"/>
      <c r="D45" s="35"/>
      <c r="E45" s="35"/>
      <c r="F45" s="35"/>
      <c r="G45" s="35"/>
      <c r="H45" s="35"/>
      <c r="I45" s="52">
        <f>'BC e Índices'!S17</f>
        <v>0</v>
      </c>
      <c r="J45" s="52"/>
    </row>
    <row r="46" spans="1:10" ht="15">
      <c r="A46" s="23" t="s">
        <v>100</v>
      </c>
      <c r="B46" s="35" t="s">
        <v>145</v>
      </c>
      <c r="C46" s="35"/>
      <c r="D46" s="35"/>
      <c r="E46" s="35"/>
      <c r="F46" s="35"/>
      <c r="G46" s="35"/>
      <c r="H46" s="35"/>
      <c r="I46" s="52">
        <f>'BC e Índices'!S18</f>
        <v>100</v>
      </c>
      <c r="J46" s="52"/>
    </row>
    <row r="47" spans="1:10" ht="15">
      <c r="A47" s="40" t="s">
        <v>146</v>
      </c>
      <c r="B47" s="40"/>
      <c r="C47" s="40"/>
      <c r="D47" s="40"/>
      <c r="E47" s="40"/>
      <c r="F47" s="40"/>
      <c r="G47" s="40"/>
      <c r="H47" s="40"/>
      <c r="I47" s="41">
        <f>SUM(I43:J46)</f>
        <v>160</v>
      </c>
      <c r="J47" s="41"/>
    </row>
    <row r="50" spans="1:64" ht="15">
      <c r="A50" s="15" t="s">
        <v>147</v>
      </c>
      <c r="B50" s="15"/>
      <c r="C50" s="15"/>
      <c r="D50" s="15"/>
      <c r="E50" s="15"/>
      <c r="F50" s="15"/>
      <c r="G50" s="15"/>
      <c r="H50" s="15"/>
      <c r="I50" s="15"/>
      <c r="J50" s="15"/>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row>
    <row r="51" spans="1:64" ht="15">
      <c r="A51" s="15" t="s">
        <v>148</v>
      </c>
      <c r="B51" s="15"/>
      <c r="C51" s="15"/>
      <c r="D51" s="15"/>
      <c r="E51" s="15"/>
      <c r="F51" s="15"/>
      <c r="G51" s="15"/>
      <c r="H51" s="15"/>
      <c r="I51" s="15"/>
      <c r="J51" s="15"/>
      <c r="K51" s="59" t="s">
        <v>149</v>
      </c>
      <c r="L51" s="59"/>
      <c r="M51" s="59"/>
      <c r="N51" s="59"/>
      <c r="O51" s="59"/>
      <c r="P51" s="59"/>
      <c r="Q51" s="59"/>
      <c r="R51" s="59"/>
      <c r="S51" s="59"/>
      <c r="T51" s="59"/>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row>
    <row r="52" spans="1:64" ht="15">
      <c r="A52" s="33" t="s">
        <v>150</v>
      </c>
      <c r="B52" s="34" t="s">
        <v>151</v>
      </c>
      <c r="C52" s="34"/>
      <c r="D52" s="34"/>
      <c r="E52" s="34"/>
      <c r="F52" s="34"/>
      <c r="G52" s="34"/>
      <c r="H52" s="33" t="s">
        <v>92</v>
      </c>
      <c r="I52" s="33" t="s">
        <v>93</v>
      </c>
      <c r="J52" s="33"/>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23" t="s">
        <v>94</v>
      </c>
      <c r="B53" s="35" t="s">
        <v>285</v>
      </c>
      <c r="C53" s="35"/>
      <c r="D53" s="35"/>
      <c r="E53" s="35"/>
      <c r="F53" s="35"/>
      <c r="G53" s="35"/>
      <c r="H53" s="60">
        <f>'BC e Índices'!S22</f>
        <v>0.2</v>
      </c>
      <c r="I53" s="36">
        <f aca="true" t="shared" si="1" ref="I53:I60">ROUND(H53*$I$31,2)</f>
        <v>189.6</v>
      </c>
      <c r="J53" s="36"/>
      <c r="K53" s="61" t="s">
        <v>153</v>
      </c>
      <c r="L53" s="61"/>
      <c r="M53" s="61"/>
      <c r="N53" s="61"/>
      <c r="O53" s="61"/>
      <c r="P53" s="61"/>
      <c r="Q53" s="61"/>
      <c r="R53" s="61"/>
      <c r="S53" s="61"/>
      <c r="T53" s="61"/>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23" t="s">
        <v>96</v>
      </c>
      <c r="B54" s="35" t="s">
        <v>154</v>
      </c>
      <c r="C54" s="35"/>
      <c r="D54" s="35"/>
      <c r="E54" s="35"/>
      <c r="F54" s="35"/>
      <c r="G54" s="35"/>
      <c r="H54" s="60">
        <f>'BC e Índices'!S23</f>
        <v>0.015</v>
      </c>
      <c r="I54" s="36">
        <f t="shared" si="1"/>
        <v>14.22</v>
      </c>
      <c r="J54" s="36"/>
      <c r="K54" s="62" t="s">
        <v>155</v>
      </c>
      <c r="L54" s="62"/>
      <c r="M54" s="62"/>
      <c r="N54" s="62"/>
      <c r="O54" s="62"/>
      <c r="P54" s="62"/>
      <c r="Q54" s="62"/>
      <c r="R54" s="62"/>
      <c r="S54" s="62"/>
      <c r="T54" s="62"/>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98</v>
      </c>
      <c r="B55" s="35" t="s">
        <v>156</v>
      </c>
      <c r="C55" s="35"/>
      <c r="D55" s="35"/>
      <c r="E55" s="35"/>
      <c r="F55" s="35"/>
      <c r="G55" s="35"/>
      <c r="H55" s="60">
        <f>'BC e Índices'!S24</f>
        <v>0.01</v>
      </c>
      <c r="I55" s="119">
        <f t="shared" si="1"/>
        <v>9.48</v>
      </c>
      <c r="J55" s="119"/>
      <c r="K55" s="62" t="s">
        <v>157</v>
      </c>
      <c r="L55" s="62"/>
      <c r="M55" s="62"/>
      <c r="N55" s="62"/>
      <c r="O55" s="62"/>
      <c r="P55" s="62"/>
      <c r="Q55" s="62"/>
      <c r="R55" s="62"/>
      <c r="S55" s="62"/>
      <c r="T55" s="62"/>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100</v>
      </c>
      <c r="B56" s="35" t="s">
        <v>158</v>
      </c>
      <c r="C56" s="35"/>
      <c r="D56" s="35"/>
      <c r="E56" s="35"/>
      <c r="F56" s="35"/>
      <c r="G56" s="35"/>
      <c r="H56" s="60">
        <f>'BC e Índices'!S25</f>
        <v>0.002</v>
      </c>
      <c r="I56" s="119">
        <f t="shared" si="1"/>
        <v>1.9</v>
      </c>
      <c r="J56" s="119"/>
      <c r="K56" s="62" t="s">
        <v>159</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102</v>
      </c>
      <c r="B57" s="35" t="s">
        <v>286</v>
      </c>
      <c r="C57" s="35"/>
      <c r="D57" s="35"/>
      <c r="E57" s="35"/>
      <c r="F57" s="35"/>
      <c r="G57" s="35"/>
      <c r="H57" s="60">
        <f>'BC e Índices'!S26</f>
        <v>0.025</v>
      </c>
      <c r="I57" s="119">
        <f t="shared" si="1"/>
        <v>23.7</v>
      </c>
      <c r="J57" s="119"/>
      <c r="K57" s="62" t="s">
        <v>161</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104</v>
      </c>
      <c r="B58" s="35" t="s">
        <v>162</v>
      </c>
      <c r="C58" s="35"/>
      <c r="D58" s="35"/>
      <c r="E58" s="35"/>
      <c r="F58" s="35"/>
      <c r="G58" s="35"/>
      <c r="H58" s="60">
        <f>'BC e Índices'!S27</f>
        <v>0.08</v>
      </c>
      <c r="I58" s="119">
        <f t="shared" si="1"/>
        <v>75.84</v>
      </c>
      <c r="J58" s="119"/>
      <c r="K58" s="62" t="s">
        <v>163</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7.25">
      <c r="A59" s="23" t="s">
        <v>106</v>
      </c>
      <c r="B59" s="35" t="s">
        <v>164</v>
      </c>
      <c r="C59" s="35"/>
      <c r="D59" s="35"/>
      <c r="E59" s="35"/>
      <c r="F59" s="35"/>
      <c r="G59" s="35"/>
      <c r="H59" s="60">
        <f>'BC e Índices'!S28</f>
        <v>0.03</v>
      </c>
      <c r="I59" s="119">
        <f t="shared" si="1"/>
        <v>28.44</v>
      </c>
      <c r="J59" s="119"/>
      <c r="K59" s="62" t="s">
        <v>314</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108</v>
      </c>
      <c r="B60" s="35" t="s">
        <v>166</v>
      </c>
      <c r="C60" s="35"/>
      <c r="D60" s="35"/>
      <c r="E60" s="35"/>
      <c r="F60" s="35"/>
      <c r="G60" s="35"/>
      <c r="H60" s="60">
        <f>'BC e Índices'!S29</f>
        <v>0.006</v>
      </c>
      <c r="I60" s="119">
        <f t="shared" si="1"/>
        <v>5.69</v>
      </c>
      <c r="J60" s="119"/>
      <c r="K60" s="62" t="s">
        <v>167</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5">
      <c r="A61" s="40" t="s">
        <v>168</v>
      </c>
      <c r="B61" s="40"/>
      <c r="C61" s="40"/>
      <c r="D61" s="40"/>
      <c r="E61" s="40"/>
      <c r="F61" s="40"/>
      <c r="G61" s="40"/>
      <c r="H61" s="63">
        <f>SUM(H53:H60)</f>
        <v>0.368</v>
      </c>
      <c r="I61" s="48">
        <f>SUM(I53:J60)</f>
        <v>348.87</v>
      </c>
      <c r="J61" s="48"/>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10" s="65" customFormat="1" ht="26.25" customHeight="1">
      <c r="A62" s="64" t="s">
        <v>169</v>
      </c>
      <c r="B62" s="64"/>
      <c r="C62" s="64"/>
      <c r="D62" s="64"/>
      <c r="E62" s="64"/>
      <c r="F62" s="64"/>
      <c r="G62" s="64"/>
      <c r="H62" s="64"/>
      <c r="I62" s="64"/>
      <c r="J62" s="64"/>
    </row>
    <row r="63" spans="1:64" ht="15">
      <c r="A63" s="15" t="s">
        <v>170</v>
      </c>
      <c r="B63" s="15"/>
      <c r="C63" s="15"/>
      <c r="D63" s="15"/>
      <c r="E63" s="15"/>
      <c r="F63" s="15"/>
      <c r="G63" s="15"/>
      <c r="H63" s="15"/>
      <c r="I63" s="15"/>
      <c r="J63" s="15"/>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64" ht="15">
      <c r="A64" s="66" t="s">
        <v>172</v>
      </c>
      <c r="B64" s="2" t="s">
        <v>173</v>
      </c>
      <c r="C64" s="2"/>
      <c r="D64" s="2"/>
      <c r="E64" s="2"/>
      <c r="F64" s="2"/>
      <c r="G64" s="2"/>
      <c r="H64" s="66" t="s">
        <v>92</v>
      </c>
      <c r="I64" s="66" t="s">
        <v>93</v>
      </c>
      <c r="J64" s="6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row>
    <row r="65" spans="1:13" ht="15">
      <c r="A65" s="67" t="s">
        <v>94</v>
      </c>
      <c r="B65" s="68" t="s">
        <v>174</v>
      </c>
      <c r="C65" s="68"/>
      <c r="D65" s="68"/>
      <c r="E65" s="68"/>
      <c r="F65" s="68"/>
      <c r="G65" s="68"/>
      <c r="H65" s="19">
        <f>'BC e Índices'!S32</f>
        <v>0.0833</v>
      </c>
      <c r="I65" s="39">
        <f>ROUND(I31*H65,2)</f>
        <v>78.97</v>
      </c>
      <c r="J65" s="39"/>
      <c r="K65" s="70" t="s">
        <v>175</v>
      </c>
      <c r="L65" s="70"/>
      <c r="M65" s="70"/>
    </row>
    <row r="66" spans="1:13" ht="15">
      <c r="A66" s="67" t="s">
        <v>96</v>
      </c>
      <c r="B66" s="68" t="s">
        <v>176</v>
      </c>
      <c r="C66" s="68"/>
      <c r="D66" s="68"/>
      <c r="E66" s="68"/>
      <c r="F66" s="68"/>
      <c r="G66" s="68"/>
      <c r="H66" s="19">
        <f>'BC e Índices'!S33</f>
        <v>0.0278</v>
      </c>
      <c r="I66" s="120">
        <f>ROUND(I31*H66,2)</f>
        <v>26.35</v>
      </c>
      <c r="J66" s="120"/>
      <c r="K66" s="72" t="s">
        <v>315</v>
      </c>
      <c r="L66" s="72"/>
      <c r="M66" s="72"/>
    </row>
    <row r="67" spans="1:12" ht="15">
      <c r="A67" s="67"/>
      <c r="B67" s="17" t="s">
        <v>178</v>
      </c>
      <c r="C67" s="17"/>
      <c r="D67" s="17"/>
      <c r="E67" s="17"/>
      <c r="F67" s="17"/>
      <c r="G67" s="17"/>
      <c r="H67" s="17"/>
      <c r="I67" s="74">
        <f>SUM(I65:J66)</f>
        <v>105.32</v>
      </c>
      <c r="J67" s="74"/>
      <c r="K67" s="75"/>
      <c r="L67" s="75"/>
    </row>
    <row r="68" spans="1:11" ht="15" customHeight="1">
      <c r="A68" s="76" t="s">
        <v>98</v>
      </c>
      <c r="B68" s="77" t="s">
        <v>179</v>
      </c>
      <c r="C68" s="77"/>
      <c r="D68" s="77"/>
      <c r="E68" s="77"/>
      <c r="F68" s="77"/>
      <c r="G68" s="77"/>
      <c r="H68" s="78">
        <f>ROUND(I68/I31,4)</f>
        <v>0.0409</v>
      </c>
      <c r="I68" s="79">
        <f>ROUND(H61*I67,2)</f>
        <v>38.76</v>
      </c>
      <c r="J68" s="79"/>
      <c r="K68" s="80"/>
    </row>
    <row r="69" spans="1:10" ht="15">
      <c r="A69" s="17" t="s">
        <v>180</v>
      </c>
      <c r="B69" s="17"/>
      <c r="C69" s="17"/>
      <c r="D69" s="17"/>
      <c r="E69" s="17"/>
      <c r="F69" s="17"/>
      <c r="G69" s="17"/>
      <c r="H69" s="17"/>
      <c r="I69" s="74">
        <f>I67+I68</f>
        <v>144.07999999999998</v>
      </c>
      <c r="J69" s="74"/>
    </row>
    <row r="70" spans="1:20" ht="15">
      <c r="A70" s="15" t="s">
        <v>181</v>
      </c>
      <c r="B70" s="15"/>
      <c r="C70" s="15"/>
      <c r="D70" s="15"/>
      <c r="E70" s="15"/>
      <c r="F70" s="15"/>
      <c r="G70" s="15"/>
      <c r="H70" s="15"/>
      <c r="I70" s="15"/>
      <c r="J70" s="15"/>
      <c r="K70" s="81" t="s">
        <v>182</v>
      </c>
      <c r="L70" s="81"/>
      <c r="M70" s="81"/>
      <c r="N70" s="81"/>
      <c r="O70" s="81"/>
      <c r="P70" s="81" t="s">
        <v>183</v>
      </c>
      <c r="Q70" s="81"/>
      <c r="R70" s="81"/>
      <c r="S70" s="81"/>
      <c r="T70" s="81"/>
    </row>
    <row r="71" spans="1:10" ht="15">
      <c r="A71" s="66" t="s">
        <v>184</v>
      </c>
      <c r="B71" s="2" t="s">
        <v>185</v>
      </c>
      <c r="C71" s="2"/>
      <c r="D71" s="2"/>
      <c r="E71" s="2"/>
      <c r="F71" s="2"/>
      <c r="G71" s="2"/>
      <c r="H71" s="66" t="s">
        <v>92</v>
      </c>
      <c r="I71" s="66" t="s">
        <v>93</v>
      </c>
      <c r="J71" s="66"/>
    </row>
    <row r="72" spans="1:20" ht="15">
      <c r="A72" s="67" t="s">
        <v>94</v>
      </c>
      <c r="B72" s="68" t="s">
        <v>185</v>
      </c>
      <c r="C72" s="68"/>
      <c r="D72" s="68"/>
      <c r="E72" s="68"/>
      <c r="F72" s="68"/>
      <c r="G72" s="68"/>
      <c r="H72" s="38">
        <f>'BC e Índices'!S36</f>
        <v>0.0003</v>
      </c>
      <c r="I72" s="39">
        <f>ROUND(I31*H72,2)</f>
        <v>0.28</v>
      </c>
      <c r="J72" s="39"/>
      <c r="K72" s="82" t="s">
        <v>186</v>
      </c>
      <c r="L72" s="82"/>
      <c r="M72" s="82"/>
      <c r="N72" s="82"/>
      <c r="O72" s="82"/>
      <c r="P72" s="82" t="s">
        <v>187</v>
      </c>
      <c r="Q72" s="82"/>
      <c r="R72" s="82"/>
      <c r="S72" s="82"/>
      <c r="T72" s="82"/>
    </row>
    <row r="73" spans="1:10" ht="15">
      <c r="A73" s="67" t="s">
        <v>96</v>
      </c>
      <c r="B73" s="83" t="s">
        <v>188</v>
      </c>
      <c r="C73" s="83"/>
      <c r="D73" s="83"/>
      <c r="E73" s="83"/>
      <c r="F73" s="83"/>
      <c r="G73" s="83"/>
      <c r="H73" s="84">
        <f>ROUND(H61*H72,4)</f>
        <v>0.0001</v>
      </c>
      <c r="I73" s="39">
        <f>ROUND(I31*H73,2)</f>
        <v>0.09</v>
      </c>
      <c r="J73" s="39"/>
    </row>
    <row r="74" spans="1:10" ht="15">
      <c r="A74" s="17" t="s">
        <v>190</v>
      </c>
      <c r="B74" s="17"/>
      <c r="C74" s="17"/>
      <c r="D74" s="17"/>
      <c r="E74" s="17"/>
      <c r="F74" s="17"/>
      <c r="G74" s="17"/>
      <c r="H74" s="17"/>
      <c r="I74" s="74">
        <f>SUM(I72:J73)</f>
        <v>0.37</v>
      </c>
      <c r="J74" s="74"/>
    </row>
    <row r="75" spans="1:13" ht="15">
      <c r="A75" s="15" t="s">
        <v>191</v>
      </c>
      <c r="B75" s="15"/>
      <c r="C75" s="15"/>
      <c r="D75" s="15"/>
      <c r="E75" s="15"/>
      <c r="F75" s="15"/>
      <c r="G75" s="15"/>
      <c r="H75" s="15"/>
      <c r="I75" s="15"/>
      <c r="J75" s="15"/>
      <c r="M75" s="85"/>
    </row>
    <row r="76" spans="1:10" ht="15">
      <c r="A76" s="66" t="s">
        <v>192</v>
      </c>
      <c r="B76" s="2" t="s">
        <v>193</v>
      </c>
      <c r="C76" s="2"/>
      <c r="D76" s="2"/>
      <c r="E76" s="2"/>
      <c r="F76" s="2"/>
      <c r="G76" s="2"/>
      <c r="H76" s="66" t="s">
        <v>92</v>
      </c>
      <c r="I76" s="66" t="s">
        <v>93</v>
      </c>
      <c r="J76" s="66"/>
    </row>
    <row r="77" spans="1:20" ht="15">
      <c r="A77" s="67" t="s">
        <v>94</v>
      </c>
      <c r="B77" s="68" t="s">
        <v>194</v>
      </c>
      <c r="C77" s="68"/>
      <c r="D77" s="68"/>
      <c r="E77" s="68"/>
      <c r="F77" s="68"/>
      <c r="G77" s="68"/>
      <c r="H77" s="60">
        <f>'BC e Índices'!S39</f>
        <v>0.0046</v>
      </c>
      <c r="I77" s="86">
        <f aca="true" t="shared" si="2" ref="I77:I82">ROUND($I$31*H77,2)</f>
        <v>4.36</v>
      </c>
      <c r="J77" s="86"/>
      <c r="K77" s="82" t="s">
        <v>195</v>
      </c>
      <c r="L77" s="82"/>
      <c r="M77" s="82"/>
      <c r="N77" s="82"/>
      <c r="O77" s="82"/>
      <c r="P77" s="82" t="s">
        <v>196</v>
      </c>
      <c r="Q77" s="82"/>
      <c r="R77" s="82"/>
      <c r="S77" s="82"/>
      <c r="T77" s="82"/>
    </row>
    <row r="78" spans="1:20" ht="15">
      <c r="A78" s="67" t="s">
        <v>96</v>
      </c>
      <c r="B78" s="68" t="s">
        <v>197</v>
      </c>
      <c r="C78" s="68"/>
      <c r="D78" s="68"/>
      <c r="E78" s="68"/>
      <c r="F78" s="68"/>
      <c r="G78" s="68"/>
      <c r="H78" s="60">
        <f>'BC e Índices'!S40</f>
        <v>0.0004</v>
      </c>
      <c r="I78" s="39">
        <f t="shared" si="2"/>
        <v>0.38</v>
      </c>
      <c r="J78" s="39"/>
      <c r="K78" s="30"/>
      <c r="L78" s="30"/>
      <c r="M78" s="30"/>
      <c r="N78" s="30"/>
      <c r="O78" s="30"/>
      <c r="P78" s="82" t="s">
        <v>198</v>
      </c>
      <c r="Q78" s="82"/>
      <c r="R78" s="82"/>
      <c r="S78" s="82"/>
      <c r="T78" s="82"/>
    </row>
    <row r="79" spans="1:20" ht="15">
      <c r="A79" s="67" t="s">
        <v>98</v>
      </c>
      <c r="B79" s="68" t="s">
        <v>199</v>
      </c>
      <c r="C79" s="68"/>
      <c r="D79" s="68"/>
      <c r="E79" s="68"/>
      <c r="F79" s="68"/>
      <c r="G79" s="68"/>
      <c r="H79" s="60">
        <f>'BC e Índices'!S41</f>
        <v>0.0215</v>
      </c>
      <c r="I79" s="86">
        <f t="shared" si="2"/>
        <v>20.38</v>
      </c>
      <c r="J79" s="86"/>
      <c r="K79" s="30"/>
      <c r="L79" s="30"/>
      <c r="M79" s="30"/>
      <c r="N79" s="30"/>
      <c r="O79" s="30"/>
      <c r="P79" s="82" t="s">
        <v>201</v>
      </c>
      <c r="Q79" s="82"/>
      <c r="R79" s="82"/>
      <c r="S79" s="82"/>
      <c r="T79" s="82"/>
    </row>
    <row r="80" spans="1:20" ht="17.25">
      <c r="A80" s="67" t="s">
        <v>100</v>
      </c>
      <c r="B80" s="68" t="s">
        <v>202</v>
      </c>
      <c r="C80" s="68"/>
      <c r="D80" s="68"/>
      <c r="E80" s="68"/>
      <c r="F80" s="68"/>
      <c r="G80" s="68"/>
      <c r="H80" s="60">
        <f>'BC e Índices'!S42</f>
        <v>0.0194</v>
      </c>
      <c r="I80" s="39">
        <f t="shared" si="2"/>
        <v>18.39</v>
      </c>
      <c r="J80" s="39"/>
      <c r="K80" s="88" t="s">
        <v>203</v>
      </c>
      <c r="L80" s="88"/>
      <c r="M80" s="88"/>
      <c r="N80" s="88"/>
      <c r="O80" s="88"/>
      <c r="P80" s="88" t="s">
        <v>316</v>
      </c>
      <c r="Q80" s="88"/>
      <c r="R80" s="88"/>
      <c r="S80" s="88"/>
      <c r="T80" s="88"/>
    </row>
    <row r="81" spans="1:20" ht="15">
      <c r="A81" s="67" t="s">
        <v>102</v>
      </c>
      <c r="B81" s="68" t="s">
        <v>205</v>
      </c>
      <c r="C81" s="68"/>
      <c r="D81" s="68"/>
      <c r="E81" s="68"/>
      <c r="F81" s="68"/>
      <c r="G81" s="68"/>
      <c r="H81" s="84">
        <f>ROUND(H61*H80,4)</f>
        <v>0.0071</v>
      </c>
      <c r="I81" s="39">
        <f t="shared" si="2"/>
        <v>6.73</v>
      </c>
      <c r="J81" s="39"/>
      <c r="K81" s="75"/>
      <c r="L81" s="75"/>
      <c r="M81" s="75"/>
      <c r="N81" s="75"/>
      <c r="O81" s="75"/>
      <c r="P81" s="75"/>
      <c r="Q81" s="75"/>
      <c r="R81" s="75"/>
      <c r="S81" s="75"/>
      <c r="T81" s="75"/>
    </row>
    <row r="82" spans="1:20" ht="15">
      <c r="A82" s="67" t="s">
        <v>104</v>
      </c>
      <c r="B82" s="68" t="s">
        <v>206</v>
      </c>
      <c r="C82" s="68"/>
      <c r="D82" s="68"/>
      <c r="E82" s="68"/>
      <c r="F82" s="68"/>
      <c r="G82" s="68"/>
      <c r="H82" s="60">
        <f>'BC e Índices'!S43</f>
        <v>0.0215</v>
      </c>
      <c r="I82" s="39">
        <f t="shared" si="2"/>
        <v>20.38</v>
      </c>
      <c r="J82" s="39"/>
      <c r="K82" s="30"/>
      <c r="L82" s="30"/>
      <c r="M82" s="30"/>
      <c r="N82" s="30"/>
      <c r="O82" s="30"/>
      <c r="P82" s="82" t="s">
        <v>201</v>
      </c>
      <c r="Q82" s="82"/>
      <c r="R82" s="82"/>
      <c r="S82" s="82"/>
      <c r="T82" s="82"/>
    </row>
    <row r="83" spans="1:10" ht="15">
      <c r="A83" s="17" t="s">
        <v>207</v>
      </c>
      <c r="B83" s="17"/>
      <c r="C83" s="17"/>
      <c r="D83" s="17"/>
      <c r="E83" s="17"/>
      <c r="F83" s="17"/>
      <c r="G83" s="17"/>
      <c r="H83" s="17"/>
      <c r="I83" s="74">
        <f>SUM(I77:J82)</f>
        <v>70.62</v>
      </c>
      <c r="J83" s="74"/>
    </row>
    <row r="84" spans="1:10" ht="15" customHeight="1">
      <c r="A84" s="64" t="s">
        <v>208</v>
      </c>
      <c r="B84" s="64"/>
      <c r="C84" s="64"/>
      <c r="D84" s="64"/>
      <c r="E84" s="64"/>
      <c r="F84" s="64"/>
      <c r="G84" s="64"/>
      <c r="H84" s="64"/>
      <c r="I84" s="64"/>
      <c r="J84" s="64"/>
    </row>
    <row r="85" spans="1:10" ht="15">
      <c r="A85" s="15" t="s">
        <v>209</v>
      </c>
      <c r="B85" s="15"/>
      <c r="C85" s="15"/>
      <c r="D85" s="15"/>
      <c r="E85" s="15"/>
      <c r="F85" s="15"/>
      <c r="G85" s="15"/>
      <c r="H85" s="15"/>
      <c r="I85" s="15"/>
      <c r="J85" s="15"/>
    </row>
    <row r="86" spans="1:10" ht="15">
      <c r="A86" s="66" t="s">
        <v>210</v>
      </c>
      <c r="B86" s="2" t="s">
        <v>211</v>
      </c>
      <c r="C86" s="2"/>
      <c r="D86" s="2"/>
      <c r="E86" s="2"/>
      <c r="F86" s="2"/>
      <c r="G86" s="2"/>
      <c r="H86" s="2"/>
      <c r="I86" s="66" t="s">
        <v>93</v>
      </c>
      <c r="J86" s="66"/>
    </row>
    <row r="87" spans="1:10" ht="15">
      <c r="A87" s="67" t="s">
        <v>94</v>
      </c>
      <c r="B87" s="68" t="s">
        <v>212</v>
      </c>
      <c r="C87" s="68"/>
      <c r="D87" s="68"/>
      <c r="E87" s="68"/>
      <c r="F87" s="68"/>
      <c r="G87" s="68"/>
      <c r="H87" s="38">
        <f>'BC e Índices'!S46</f>
        <v>0.0833</v>
      </c>
      <c r="I87" s="39">
        <f aca="true" t="shared" si="3" ref="I87:I91">ROUND($I$31*H87,2)</f>
        <v>78.97</v>
      </c>
      <c r="J87" s="39"/>
    </row>
    <row r="88" spans="1:20" ht="15">
      <c r="A88" s="67" t="s">
        <v>96</v>
      </c>
      <c r="B88" s="68" t="s">
        <v>214</v>
      </c>
      <c r="C88" s="68"/>
      <c r="D88" s="68"/>
      <c r="E88" s="68"/>
      <c r="F88" s="68"/>
      <c r="G88" s="68"/>
      <c r="H88" s="38">
        <f>'BC e Índices'!S47</f>
        <v>0.0166</v>
      </c>
      <c r="I88" s="39">
        <f t="shared" si="3"/>
        <v>15.74</v>
      </c>
      <c r="J88" s="39"/>
      <c r="K88" s="82" t="s">
        <v>215</v>
      </c>
      <c r="L88" s="82"/>
      <c r="M88" s="82"/>
      <c r="N88" s="82"/>
      <c r="O88" s="82"/>
      <c r="P88" s="82" t="s">
        <v>216</v>
      </c>
      <c r="Q88" s="82"/>
      <c r="R88" s="82"/>
      <c r="S88" s="82"/>
      <c r="T88" s="82"/>
    </row>
    <row r="89" spans="1:20" ht="15">
      <c r="A89" s="67" t="s">
        <v>98</v>
      </c>
      <c r="B89" s="68" t="s">
        <v>217</v>
      </c>
      <c r="C89" s="68"/>
      <c r="D89" s="68"/>
      <c r="E89" s="68"/>
      <c r="F89" s="68"/>
      <c r="G89" s="68"/>
      <c r="H89" s="38">
        <f>'BC e Índices'!S48</f>
        <v>0.0008</v>
      </c>
      <c r="I89" s="39">
        <f t="shared" si="3"/>
        <v>0.76</v>
      </c>
      <c r="J89" s="39"/>
      <c r="K89" s="82" t="s">
        <v>317</v>
      </c>
      <c r="L89" s="82"/>
      <c r="M89" s="82"/>
      <c r="N89" s="82"/>
      <c r="O89" s="82"/>
      <c r="P89" s="82" t="s">
        <v>216</v>
      </c>
      <c r="Q89" s="82"/>
      <c r="R89" s="82"/>
      <c r="S89" s="82"/>
      <c r="T89" s="82"/>
    </row>
    <row r="90" spans="1:20" ht="15">
      <c r="A90" s="67" t="s">
        <v>100</v>
      </c>
      <c r="B90" s="68" t="s">
        <v>219</v>
      </c>
      <c r="C90" s="68"/>
      <c r="D90" s="68"/>
      <c r="E90" s="68"/>
      <c r="F90" s="68"/>
      <c r="G90" s="68"/>
      <c r="H90" s="38">
        <f>'BC e Índices'!S49</f>
        <v>0.0073</v>
      </c>
      <c r="I90" s="39">
        <f t="shared" si="3"/>
        <v>6.92</v>
      </c>
      <c r="J90" s="39"/>
      <c r="K90" s="82" t="s">
        <v>220</v>
      </c>
      <c r="L90" s="82"/>
      <c r="M90" s="82"/>
      <c r="N90" s="82"/>
      <c r="O90" s="82"/>
      <c r="P90" s="82" t="s">
        <v>216</v>
      </c>
      <c r="Q90" s="82"/>
      <c r="R90" s="82"/>
      <c r="S90" s="82"/>
      <c r="T90" s="82"/>
    </row>
    <row r="91" spans="1:20" ht="15">
      <c r="A91" s="67" t="s">
        <v>102</v>
      </c>
      <c r="B91" s="68" t="s">
        <v>221</v>
      </c>
      <c r="C91" s="68"/>
      <c r="D91" s="68"/>
      <c r="E91" s="68"/>
      <c r="F91" s="68"/>
      <c r="G91" s="68"/>
      <c r="H91" s="38">
        <f>'BC e Índices'!S50</f>
        <v>0.0027</v>
      </c>
      <c r="I91" s="39">
        <f t="shared" si="3"/>
        <v>2.56</v>
      </c>
      <c r="J91" s="39"/>
      <c r="K91" s="82" t="s">
        <v>222</v>
      </c>
      <c r="L91" s="82"/>
      <c r="M91" s="82"/>
      <c r="N91" s="82"/>
      <c r="O91" s="82"/>
      <c r="P91" s="82" t="s">
        <v>216</v>
      </c>
      <c r="Q91" s="82"/>
      <c r="R91" s="82"/>
      <c r="S91" s="82"/>
      <c r="T91" s="82"/>
    </row>
    <row r="92" spans="1:10" ht="15">
      <c r="A92" s="67"/>
      <c r="B92" s="89" t="s">
        <v>223</v>
      </c>
      <c r="C92" s="89"/>
      <c r="D92" s="89"/>
      <c r="E92" s="89"/>
      <c r="F92" s="89"/>
      <c r="G92" s="89"/>
      <c r="H92" s="90">
        <f>SUM(H87:H91)</f>
        <v>0.11069999999999999</v>
      </c>
      <c r="I92" s="74">
        <f>SUM(I87:J91)</f>
        <v>104.95</v>
      </c>
      <c r="J92" s="74"/>
    </row>
    <row r="93" spans="1:10" ht="15" customHeight="1">
      <c r="A93" s="76" t="s">
        <v>106</v>
      </c>
      <c r="B93" s="91" t="s">
        <v>224</v>
      </c>
      <c r="C93" s="91"/>
      <c r="D93" s="91"/>
      <c r="E93" s="91"/>
      <c r="F93" s="91"/>
      <c r="G93" s="91"/>
      <c r="H93" s="84">
        <f>ROUND(H61*H92,4)</f>
        <v>0.0407</v>
      </c>
      <c r="I93" s="39">
        <f>ROUND(I92*H61,2)</f>
        <v>38.62</v>
      </c>
      <c r="J93" s="39"/>
    </row>
    <row r="94" spans="1:10" ht="15">
      <c r="A94" s="17" t="s">
        <v>225</v>
      </c>
      <c r="B94" s="17"/>
      <c r="C94" s="17"/>
      <c r="D94" s="17"/>
      <c r="E94" s="17"/>
      <c r="F94" s="17"/>
      <c r="G94" s="17"/>
      <c r="H94" s="17"/>
      <c r="I94" s="74">
        <f>SUM(I92:J93)</f>
        <v>143.57</v>
      </c>
      <c r="J94" s="74"/>
    </row>
    <row r="99" spans="1:64" ht="15">
      <c r="A99" s="15" t="s">
        <v>226</v>
      </c>
      <c r="B99" s="15"/>
      <c r="C99" s="15"/>
      <c r="D99" s="15"/>
      <c r="E99" s="15"/>
      <c r="F99" s="15"/>
      <c r="G99" s="15"/>
      <c r="H99" s="15"/>
      <c r="I99" s="15"/>
      <c r="J99" s="15"/>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33">
        <v>4</v>
      </c>
      <c r="B100" s="34" t="s">
        <v>227</v>
      </c>
      <c r="C100" s="34"/>
      <c r="D100" s="34"/>
      <c r="E100" s="34"/>
      <c r="F100" s="34"/>
      <c r="G100" s="34"/>
      <c r="H100" s="34"/>
      <c r="I100" s="33" t="s">
        <v>93</v>
      </c>
      <c r="J100" s="33"/>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150</v>
      </c>
      <c r="B101" s="35" t="s">
        <v>228</v>
      </c>
      <c r="C101" s="35"/>
      <c r="D101" s="35"/>
      <c r="E101" s="35"/>
      <c r="F101" s="35"/>
      <c r="G101" s="35"/>
      <c r="H101" s="35"/>
      <c r="I101" s="36">
        <f>I61</f>
        <v>348.87</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172</v>
      </c>
      <c r="B102" s="35" t="s">
        <v>151</v>
      </c>
      <c r="C102" s="35"/>
      <c r="D102" s="35"/>
      <c r="E102" s="35"/>
      <c r="F102" s="35"/>
      <c r="G102" s="35"/>
      <c r="H102" s="35"/>
      <c r="I102" s="36">
        <f>I69</f>
        <v>144.07999999999998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184</v>
      </c>
      <c r="B103" s="35" t="s">
        <v>185</v>
      </c>
      <c r="C103" s="35"/>
      <c r="D103" s="35"/>
      <c r="E103" s="35"/>
      <c r="F103" s="35"/>
      <c r="G103" s="35"/>
      <c r="H103" s="35"/>
      <c r="I103" s="36">
        <f>I74</f>
        <v>0.37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192</v>
      </c>
      <c r="B104" s="35" t="s">
        <v>229</v>
      </c>
      <c r="C104" s="35"/>
      <c r="D104" s="35"/>
      <c r="E104" s="35"/>
      <c r="F104" s="35"/>
      <c r="G104" s="35"/>
      <c r="H104" s="35"/>
      <c r="I104" s="36">
        <f>I83</f>
        <v>70.62</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210</v>
      </c>
      <c r="B105" s="35" t="s">
        <v>211</v>
      </c>
      <c r="C105" s="35"/>
      <c r="D105" s="35"/>
      <c r="E105" s="35"/>
      <c r="F105" s="35"/>
      <c r="G105" s="35"/>
      <c r="H105" s="35"/>
      <c r="I105" s="36">
        <f>I94</f>
        <v>143.57</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23" t="s">
        <v>230</v>
      </c>
      <c r="B106" s="35" t="s">
        <v>109</v>
      </c>
      <c r="C106" s="35"/>
      <c r="D106" s="35"/>
      <c r="E106" s="35"/>
      <c r="F106" s="35"/>
      <c r="G106" s="35"/>
      <c r="H106" s="35"/>
      <c r="I106" s="36">
        <v>0</v>
      </c>
      <c r="J106" s="3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40" t="s">
        <v>231</v>
      </c>
      <c r="B107" s="40"/>
      <c r="C107" s="40"/>
      <c r="D107" s="40"/>
      <c r="E107" s="40"/>
      <c r="F107" s="40"/>
      <c r="G107" s="40"/>
      <c r="H107" s="40"/>
      <c r="I107" s="41">
        <f>SUM(I101:J106)</f>
        <v>707.51</v>
      </c>
      <c r="J107" s="41"/>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15" t="s">
        <v>232</v>
      </c>
      <c r="B108" s="15"/>
      <c r="C108" s="15"/>
      <c r="D108" s="15"/>
      <c r="E108" s="15"/>
      <c r="F108" s="15"/>
      <c r="G108" s="15"/>
      <c r="H108" s="15"/>
      <c r="I108" s="15"/>
      <c r="J108" s="15"/>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40" t="s">
        <v>233</v>
      </c>
      <c r="B109" s="40"/>
      <c r="C109" s="40"/>
      <c r="D109" s="40"/>
      <c r="E109" s="40"/>
      <c r="F109" s="40"/>
      <c r="G109" s="40"/>
      <c r="H109" s="40"/>
      <c r="I109" s="41">
        <f>I31+I40+I47+I107</f>
        <v>2164.63</v>
      </c>
      <c r="J109" s="41"/>
      <c r="M109" s="37"/>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15" t="s">
        <v>234</v>
      </c>
      <c r="B110" s="15"/>
      <c r="C110" s="15"/>
      <c r="D110" s="15"/>
      <c r="E110" s="15"/>
      <c r="F110" s="15"/>
      <c r="G110" s="15"/>
      <c r="H110" s="15"/>
      <c r="I110" s="15"/>
      <c r="J110" s="15"/>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33">
        <v>5</v>
      </c>
      <c r="B111" s="34" t="s">
        <v>235</v>
      </c>
      <c r="C111" s="34"/>
      <c r="D111" s="34"/>
      <c r="E111" s="34"/>
      <c r="F111" s="34"/>
      <c r="G111" s="34"/>
      <c r="H111" s="33" t="s">
        <v>92</v>
      </c>
      <c r="I111" s="33" t="s">
        <v>93</v>
      </c>
      <c r="J111" s="33"/>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94</v>
      </c>
      <c r="B112" s="35" t="s">
        <v>236</v>
      </c>
      <c r="C112" s="35"/>
      <c r="D112" s="35"/>
      <c r="E112" s="35"/>
      <c r="F112" s="35"/>
      <c r="G112" s="35"/>
      <c r="H112" s="38">
        <f>'BC e Índices'!S53</f>
        <v>0.1</v>
      </c>
      <c r="I112" s="36">
        <f>ROUND(I109*H112,2)</f>
        <v>216.46</v>
      </c>
      <c r="J112" s="3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96</v>
      </c>
      <c r="B113" s="35" t="s">
        <v>238</v>
      </c>
      <c r="C113" s="35"/>
      <c r="D113" s="35"/>
      <c r="E113" s="35"/>
      <c r="F113" s="35"/>
      <c r="G113" s="35"/>
      <c r="H113" s="38">
        <f>'BC e Índices'!S54</f>
        <v>0.1</v>
      </c>
      <c r="I113" s="36">
        <f>ROUND((I109+I112)*H113,2)</f>
        <v>238.11</v>
      </c>
      <c r="J113" s="3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98</v>
      </c>
      <c r="B114" s="35" t="s">
        <v>239</v>
      </c>
      <c r="C114" s="35"/>
      <c r="D114" s="35"/>
      <c r="E114" s="35"/>
      <c r="F114" s="35"/>
      <c r="G114" s="35"/>
      <c r="H114" s="35"/>
      <c r="I114" s="35"/>
      <c r="J114" s="35"/>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23" t="s">
        <v>240</v>
      </c>
      <c r="B115" s="34" t="s">
        <v>241</v>
      </c>
      <c r="C115" s="34"/>
      <c r="D115" s="34"/>
      <c r="E115" s="34"/>
      <c r="F115" s="34"/>
      <c r="G115" s="34"/>
      <c r="H115" s="34"/>
      <c r="I115" s="34"/>
      <c r="J115" s="34"/>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242</v>
      </c>
      <c r="C116" s="35"/>
      <c r="D116" s="35"/>
      <c r="E116" s="35"/>
      <c r="F116" s="35"/>
      <c r="G116" s="35"/>
      <c r="H116" s="38">
        <f>'BC e Índices'!S56</f>
        <v>0.0065</v>
      </c>
      <c r="I116" s="36">
        <f>I121*H116</f>
        <v>18.636865</v>
      </c>
      <c r="J116" s="36"/>
      <c r="K116" s="93"/>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46"/>
      <c r="B117" s="35" t="s">
        <v>244</v>
      </c>
      <c r="C117" s="35"/>
      <c r="D117" s="35"/>
      <c r="E117" s="35"/>
      <c r="F117" s="35"/>
      <c r="G117" s="35"/>
      <c r="H117" s="38">
        <f>'BC e Índices'!S57</f>
        <v>0.03</v>
      </c>
      <c r="I117" s="36">
        <f>I121*H117</f>
        <v>86.0163</v>
      </c>
      <c r="J117" s="36"/>
      <c r="K117" s="93"/>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t="s">
        <v>246</v>
      </c>
      <c r="B118" s="34" t="s">
        <v>247</v>
      </c>
      <c r="C118" s="34"/>
      <c r="D118" s="34"/>
      <c r="E118" s="34"/>
      <c r="F118" s="34"/>
      <c r="G118" s="34"/>
      <c r="H118" s="34"/>
      <c r="I118" s="34"/>
      <c r="J118" s="34"/>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c r="B119" s="35" t="s">
        <v>248</v>
      </c>
      <c r="C119" s="35"/>
      <c r="D119" s="35"/>
      <c r="E119" s="35"/>
      <c r="F119" s="35"/>
      <c r="G119" s="35"/>
      <c r="H119" s="38">
        <f>'BC e Índices'!S59</f>
        <v>0.05</v>
      </c>
      <c r="I119" s="36">
        <f>I121*H119</f>
        <v>143.3605</v>
      </c>
      <c r="J119" s="36"/>
      <c r="K119" s="93"/>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t="s">
        <v>250</v>
      </c>
      <c r="B120" s="34" t="s">
        <v>251</v>
      </c>
      <c r="C120" s="34"/>
      <c r="D120" s="34"/>
      <c r="E120" s="34"/>
      <c r="F120" s="34"/>
      <c r="G120" s="34"/>
      <c r="H120" s="34"/>
      <c r="I120" s="34"/>
      <c r="J120" s="34"/>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23"/>
      <c r="B121" s="40" t="s">
        <v>252</v>
      </c>
      <c r="C121" s="40"/>
      <c r="D121" s="40"/>
      <c r="E121" s="40"/>
      <c r="F121" s="40"/>
      <c r="G121" s="40"/>
      <c r="H121" s="94">
        <f>1-(SUM(H119,H117,H116))</f>
        <v>0.9135</v>
      </c>
      <c r="I121" s="36">
        <f>ROUND((I109+I112+I113)/H121,2)</f>
        <v>2867.21</v>
      </c>
      <c r="J121" s="3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40" t="s">
        <v>253</v>
      </c>
      <c r="B122" s="40"/>
      <c r="C122" s="40"/>
      <c r="D122" s="40"/>
      <c r="E122" s="40"/>
      <c r="F122" s="40"/>
      <c r="G122" s="40"/>
      <c r="H122" s="40"/>
      <c r="I122" s="41">
        <f>I119+I117+I116+I113+I112</f>
        <v>702.583665</v>
      </c>
      <c r="J122" s="41"/>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254</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255</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15">
      <c r="A125" s="95" t="s">
        <v>256</v>
      </c>
      <c r="B125" s="95"/>
      <c r="C125" s="95"/>
      <c r="D125" s="95"/>
      <c r="E125" s="95"/>
      <c r="F125" s="95"/>
      <c r="G125" s="95"/>
      <c r="H125" s="95"/>
      <c r="I125" s="95"/>
      <c r="J125" s="95"/>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I31</f>
        <v>948</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I40</f>
        <v>349.12</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I47</f>
        <v>160</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I107</f>
        <v>707.51</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2164.63</v>
      </c>
      <c r="J133" s="98"/>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I122</f>
        <v>702.583665</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318</v>
      </c>
      <c r="C135" s="40"/>
      <c r="D135" s="40"/>
      <c r="E135" s="40"/>
      <c r="F135" s="40"/>
      <c r="G135" s="40"/>
      <c r="H135" s="40"/>
      <c r="I135" s="99">
        <f>I134+I133</f>
        <v>2867.213665</v>
      </c>
      <c r="J135" s="99"/>
      <c r="K135" s="37"/>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319</v>
      </c>
      <c r="C136" s="40"/>
      <c r="D136" s="40"/>
      <c r="E136" s="40"/>
      <c r="F136" s="40"/>
      <c r="G136" s="40"/>
      <c r="H136" s="40"/>
      <c r="I136" s="102">
        <f>H13</f>
        <v>2</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5734.42733</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68813.12796000001</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295">
    <mergeCell ref="A1:J1"/>
    <mergeCell ref="K1:T1"/>
    <mergeCell ref="A2:J2"/>
    <mergeCell ref="A3:B3"/>
    <mergeCell ref="C3:J3"/>
    <mergeCell ref="A4:B4"/>
    <mergeCell ref="C4:J4"/>
    <mergeCell ref="A5:B5"/>
    <mergeCell ref="C5:J5"/>
    <mergeCell ref="A6:J6"/>
    <mergeCell ref="B7:H7"/>
    <mergeCell ref="I7:J7"/>
    <mergeCell ref="B8:H8"/>
    <mergeCell ref="I8:J8"/>
    <mergeCell ref="B9:H9"/>
    <mergeCell ref="I9:J9"/>
    <mergeCell ref="B10:H10"/>
    <mergeCell ref="I10:J10"/>
    <mergeCell ref="A11:J11"/>
    <mergeCell ref="A12:C12"/>
    <mergeCell ref="D12:G12"/>
    <mergeCell ref="H12:J12"/>
    <mergeCell ref="A13:C13"/>
    <mergeCell ref="D13:G13"/>
    <mergeCell ref="H13:J13"/>
    <mergeCell ref="A14:J14"/>
    <mergeCell ref="A15:J15"/>
    <mergeCell ref="A16:J16"/>
    <mergeCell ref="B17:H17"/>
    <mergeCell ref="I17:J17"/>
    <mergeCell ref="B18:H18"/>
    <mergeCell ref="I18:J18"/>
    <mergeCell ref="B19:H19"/>
    <mergeCell ref="I19:J19"/>
    <mergeCell ref="B20:H20"/>
    <mergeCell ref="I20:J20"/>
    <mergeCell ref="A21:J21"/>
    <mergeCell ref="B22:G22"/>
    <mergeCell ref="I22:J22"/>
    <mergeCell ref="B23:H23"/>
    <mergeCell ref="I23:J23"/>
    <mergeCell ref="B24:G24"/>
    <mergeCell ref="I24:J24"/>
    <mergeCell ref="B25:G25"/>
    <mergeCell ref="I25:J25"/>
    <mergeCell ref="B26:G26"/>
    <mergeCell ref="I26:J26"/>
    <mergeCell ref="B27:G27"/>
    <mergeCell ref="I27:J27"/>
    <mergeCell ref="B28:G28"/>
    <mergeCell ref="I28:J28"/>
    <mergeCell ref="B29:G29"/>
    <mergeCell ref="I29:J29"/>
    <mergeCell ref="B30:G30"/>
    <mergeCell ref="I30:J30"/>
    <mergeCell ref="A31:H31"/>
    <mergeCell ref="I31:J31"/>
    <mergeCell ref="A32:J32"/>
    <mergeCell ref="K32:T32"/>
    <mergeCell ref="B33:H33"/>
    <mergeCell ref="I33:J33"/>
    <mergeCell ref="K33:L33"/>
    <mergeCell ref="M33:N33"/>
    <mergeCell ref="O33:P33"/>
    <mergeCell ref="Q33:R33"/>
    <mergeCell ref="S33:T33"/>
    <mergeCell ref="B34:H34"/>
    <mergeCell ref="I34:J34"/>
    <mergeCell ref="K34:L34"/>
    <mergeCell ref="M34:N34"/>
    <mergeCell ref="O34:P34"/>
    <mergeCell ref="Q34:R34"/>
    <mergeCell ref="S34:T34"/>
    <mergeCell ref="B35:H35"/>
    <mergeCell ref="I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B39:H39"/>
    <mergeCell ref="I39:J39"/>
    <mergeCell ref="A40:H40"/>
    <mergeCell ref="I40:J40"/>
    <mergeCell ref="A41:J41"/>
    <mergeCell ref="B42:H42"/>
    <mergeCell ref="I42:J42"/>
    <mergeCell ref="B43:H43"/>
    <mergeCell ref="I43:J43"/>
    <mergeCell ref="B44:H44"/>
    <mergeCell ref="I44:J44"/>
    <mergeCell ref="B45:H45"/>
    <mergeCell ref="I45:J45"/>
    <mergeCell ref="B46:H46"/>
    <mergeCell ref="I46:J46"/>
    <mergeCell ref="A47:H47"/>
    <mergeCell ref="I47:J47"/>
    <mergeCell ref="A50:J50"/>
    <mergeCell ref="A51:J51"/>
    <mergeCell ref="K51:T51"/>
    <mergeCell ref="B52:G52"/>
    <mergeCell ref="I52:J52"/>
    <mergeCell ref="B53:G53"/>
    <mergeCell ref="I53:J53"/>
    <mergeCell ref="K53:T53"/>
    <mergeCell ref="B54:G54"/>
    <mergeCell ref="I54:J54"/>
    <mergeCell ref="K54:T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A61:G61"/>
    <mergeCell ref="I61:J61"/>
    <mergeCell ref="A62:J62"/>
    <mergeCell ref="A63:J63"/>
    <mergeCell ref="B64:G64"/>
    <mergeCell ref="I64:J64"/>
    <mergeCell ref="B65:G65"/>
    <mergeCell ref="I65:J65"/>
    <mergeCell ref="K65:M65"/>
    <mergeCell ref="B66:G66"/>
    <mergeCell ref="I66:J66"/>
    <mergeCell ref="K66:M66"/>
    <mergeCell ref="B67:H67"/>
    <mergeCell ref="I67:J67"/>
    <mergeCell ref="K67:L67"/>
    <mergeCell ref="B68:G68"/>
    <mergeCell ref="I68:J68"/>
    <mergeCell ref="A69:H69"/>
    <mergeCell ref="I69:J69"/>
    <mergeCell ref="A70:J70"/>
    <mergeCell ref="K70:O70"/>
    <mergeCell ref="P70:T70"/>
    <mergeCell ref="B71:G71"/>
    <mergeCell ref="I71:J71"/>
    <mergeCell ref="B72:G72"/>
    <mergeCell ref="I72:J72"/>
    <mergeCell ref="K72:O72"/>
    <mergeCell ref="P72:T72"/>
    <mergeCell ref="B73:G73"/>
    <mergeCell ref="I73:J73"/>
    <mergeCell ref="A74:H74"/>
    <mergeCell ref="I74:J74"/>
    <mergeCell ref="A75:J75"/>
    <mergeCell ref="B76:G76"/>
    <mergeCell ref="I76:J76"/>
    <mergeCell ref="B77:G77"/>
    <mergeCell ref="I77:J77"/>
    <mergeCell ref="K77:O77"/>
    <mergeCell ref="P77:T77"/>
    <mergeCell ref="B78:G78"/>
    <mergeCell ref="I78:J78"/>
    <mergeCell ref="K78:O78"/>
    <mergeCell ref="P78:T78"/>
    <mergeCell ref="B79:G79"/>
    <mergeCell ref="I79:J79"/>
    <mergeCell ref="K79:O79"/>
    <mergeCell ref="P79:T79"/>
    <mergeCell ref="B80:G80"/>
    <mergeCell ref="I80:J80"/>
    <mergeCell ref="K80:O80"/>
    <mergeCell ref="P80:T80"/>
    <mergeCell ref="B81:G81"/>
    <mergeCell ref="I81:J81"/>
    <mergeCell ref="K81:T81"/>
    <mergeCell ref="B82:G82"/>
    <mergeCell ref="I82:J82"/>
    <mergeCell ref="K82:O82"/>
    <mergeCell ref="P82:T82"/>
    <mergeCell ref="A83:H83"/>
    <mergeCell ref="I83:J83"/>
    <mergeCell ref="A84:J84"/>
    <mergeCell ref="A85:J85"/>
    <mergeCell ref="B86:H86"/>
    <mergeCell ref="I86:J86"/>
    <mergeCell ref="B87:G87"/>
    <mergeCell ref="I87:J87"/>
    <mergeCell ref="B88:G88"/>
    <mergeCell ref="I88:J88"/>
    <mergeCell ref="K88:O88"/>
    <mergeCell ref="P88:T88"/>
    <mergeCell ref="B89:G89"/>
    <mergeCell ref="I89:J89"/>
    <mergeCell ref="K89:O89"/>
    <mergeCell ref="P89:T89"/>
    <mergeCell ref="B90:G90"/>
    <mergeCell ref="I90:J90"/>
    <mergeCell ref="K90:O90"/>
    <mergeCell ref="P90:T90"/>
    <mergeCell ref="B91:G91"/>
    <mergeCell ref="I91:J91"/>
    <mergeCell ref="K91:O91"/>
    <mergeCell ref="P91:T91"/>
    <mergeCell ref="B92:G92"/>
    <mergeCell ref="I92:J92"/>
    <mergeCell ref="B93:G93"/>
    <mergeCell ref="I93:J93"/>
    <mergeCell ref="A94:H94"/>
    <mergeCell ref="I94:J94"/>
    <mergeCell ref="A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B106:H106"/>
    <mergeCell ref="I106:J106"/>
    <mergeCell ref="A107:H107"/>
    <mergeCell ref="I107:J107"/>
    <mergeCell ref="A108:J108"/>
    <mergeCell ref="A109:H109"/>
    <mergeCell ref="I109:J109"/>
    <mergeCell ref="A110:J110"/>
    <mergeCell ref="B111:G111"/>
    <mergeCell ref="I111:J111"/>
    <mergeCell ref="B112:G112"/>
    <mergeCell ref="I112:J112"/>
    <mergeCell ref="B113:G113"/>
    <mergeCell ref="I113:J113"/>
    <mergeCell ref="B114:J114"/>
    <mergeCell ref="B115:J115"/>
    <mergeCell ref="A116:A117"/>
    <mergeCell ref="B116:G116"/>
    <mergeCell ref="I116:J116"/>
    <mergeCell ref="B117:G117"/>
    <mergeCell ref="I117:J117"/>
    <mergeCell ref="B118:J118"/>
    <mergeCell ref="B119:G119"/>
    <mergeCell ref="I119:J119"/>
    <mergeCell ref="B120:J120"/>
    <mergeCell ref="B121:G121"/>
    <mergeCell ref="I121:J121"/>
    <mergeCell ref="A122:H122"/>
    <mergeCell ref="I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BL138"/>
  <sheetViews>
    <sheetView zoomScale="110" zoomScaleNormal="110" workbookViewId="0" topLeftCell="A100">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49</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66.5</v>
      </c>
      <c r="J37" s="36"/>
      <c r="K37" s="52">
        <v>4</v>
      </c>
      <c r="L37" s="52"/>
      <c r="M37" s="53">
        <v>2</v>
      </c>
      <c r="N37" s="53"/>
      <c r="O37" s="53">
        <v>22</v>
      </c>
      <c r="P37" s="53"/>
      <c r="Q37" s="54">
        <f>I20*0.06</f>
        <v>109.5</v>
      </c>
      <c r="R37" s="54"/>
      <c r="S37" s="54">
        <f>(O37*M37*K37)-Q37</f>
        <v>66.5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578.08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5171.2616535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258.563082675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271.49123680875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39.69850436464314</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183.22386629835296</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183.22386629835296</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6107.462209945099</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936.200556445099</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578.08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5171.2616535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936.200556445099</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6107.46</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6107.46</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73289.52</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17.xml><?xml version="1.0" encoding="utf-8"?>
<worksheet xmlns="http://schemas.openxmlformats.org/spreadsheetml/2006/main" xmlns:r="http://schemas.openxmlformats.org/officeDocument/2006/relationships">
  <dimension ref="A1:BL138"/>
  <sheetViews>
    <sheetView zoomScale="110" zoomScaleNormal="110" workbookViewId="0" topLeftCell="A100">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50</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38.9792202444266</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179.9040934358151</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0.025</v>
      </c>
      <c r="I118" s="36">
        <f>I120*H118</f>
        <v>149.92007786317924</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0.9385</v>
      </c>
      <c r="I120" s="36">
        <f>(I108+I111+I112)/H120</f>
        <v>5996.80311452717</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892.0414610271708</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892.0414610271708</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5996.8</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5996.8</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71961.6</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18.xml><?xml version="1.0" encoding="utf-8"?>
<worksheet xmlns="http://schemas.openxmlformats.org/spreadsheetml/2006/main" xmlns:r="http://schemas.openxmlformats.org/officeDocument/2006/relationships">
  <dimension ref="A1:BL138"/>
  <sheetViews>
    <sheetView zoomScale="110" zoomScaleNormal="110" workbookViewId="0" topLeftCell="A97">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51</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13.699999999999989</v>
      </c>
      <c r="J37" s="36"/>
      <c r="K37" s="52">
        <v>2.8</v>
      </c>
      <c r="L37" s="52"/>
      <c r="M37" s="53">
        <v>2</v>
      </c>
      <c r="N37" s="53"/>
      <c r="O37" s="53">
        <v>22</v>
      </c>
      <c r="P37" s="53"/>
      <c r="Q37" s="54">
        <f>I20*0.06</f>
        <v>109.5</v>
      </c>
      <c r="R37" s="54"/>
      <c r="S37" s="54">
        <f>(O37*M37*K37)-Q37</f>
        <v>13.699999999999989</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525.28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5118.4616535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255.923082675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268.71923680875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38.87670993576509</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179.43096893430044</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0.02</v>
      </c>
      <c r="I118" s="36">
        <f>I120*H118</f>
        <v>119.62064595620029</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0.9435</v>
      </c>
      <c r="I120" s="36">
        <f>(I108+I111+I112)/H120</f>
        <v>5981.032297810015</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862.5706443100157</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1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525.28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5118.4616535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862.5706443100157</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5981.03</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5981.03</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71772.36</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19.xml><?xml version="1.0" encoding="utf-8"?>
<worksheet xmlns="http://schemas.openxmlformats.org/spreadsheetml/2006/main" xmlns:r="http://schemas.openxmlformats.org/officeDocument/2006/relationships">
  <dimension ref="A1:BL138"/>
  <sheetViews>
    <sheetView zoomScale="110" zoomScaleNormal="110" workbookViewId="0" topLeftCell="A100">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52</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38.77265309951708</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178.95070661315577</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0.02</v>
      </c>
      <c r="I118" s="36">
        <f>I120*H118</f>
        <v>119.30047107543719</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0.9435</v>
      </c>
      <c r="I120" s="36">
        <f>(I108+I111+I112)/H120</f>
        <v>5965.023553771859</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860.26190027186</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860.26190027186</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5965.02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5965.02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71580.24</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2.xml><?xml version="1.0" encoding="utf-8"?>
<worksheet xmlns="http://schemas.openxmlformats.org/spreadsheetml/2006/main" xmlns:r="http://schemas.openxmlformats.org/officeDocument/2006/relationships">
  <sheetPr>
    <pageSetUpPr fitToPage="1"/>
  </sheetPr>
  <dimension ref="A1:H38"/>
  <sheetViews>
    <sheetView tabSelected="1" zoomScale="110" zoomScaleNormal="110" workbookViewId="0" topLeftCell="A1">
      <selection activeCell="I8" sqref="I8"/>
    </sheetView>
  </sheetViews>
  <sheetFormatPr defaultColWidth="9.140625" defaultRowHeight="15"/>
  <cols>
    <col min="2" max="2" width="17.7109375" style="0" customWidth="1"/>
    <col min="3" max="3" width="18.00390625" style="0" customWidth="1"/>
    <col min="4" max="4" width="22.421875" style="0" customWidth="1"/>
    <col min="5" max="5" width="13.8515625" style="0" customWidth="1"/>
    <col min="6" max="6" width="10.28125" style="0" customWidth="1"/>
    <col min="7" max="7" width="13.140625" style="0" customWidth="1"/>
    <col min="8" max="8" width="19.00390625" style="0" customWidth="1"/>
  </cols>
  <sheetData>
    <row r="1" spans="1:8" ht="15">
      <c r="A1" s="20" t="s">
        <v>30</v>
      </c>
      <c r="B1" s="20"/>
      <c r="C1" s="20"/>
      <c r="D1" s="20"/>
      <c r="E1" s="20"/>
      <c r="F1" s="20"/>
      <c r="G1" s="20"/>
      <c r="H1" s="20"/>
    </row>
    <row r="2" spans="1:8" ht="15">
      <c r="A2" s="20"/>
      <c r="B2" s="20"/>
      <c r="C2" s="20"/>
      <c r="D2" s="20"/>
      <c r="E2" s="20"/>
      <c r="F2" s="20"/>
      <c r="G2" s="20"/>
      <c r="H2" s="20"/>
    </row>
    <row r="3" spans="1:8" ht="30">
      <c r="A3" s="21" t="s">
        <v>31</v>
      </c>
      <c r="B3" s="21" t="s">
        <v>15</v>
      </c>
      <c r="C3" s="21" t="s">
        <v>32</v>
      </c>
      <c r="D3" s="21" t="s">
        <v>33</v>
      </c>
      <c r="E3" s="21" t="s">
        <v>34</v>
      </c>
      <c r="F3" s="21" t="s">
        <v>35</v>
      </c>
      <c r="G3" s="21" t="s">
        <v>36</v>
      </c>
      <c r="H3" s="22" t="s">
        <v>37</v>
      </c>
    </row>
    <row r="4" spans="1:8" ht="24.75">
      <c r="A4" s="23">
        <v>1</v>
      </c>
      <c r="B4" s="24" t="s">
        <v>38</v>
      </c>
      <c r="C4" s="25" t="s">
        <v>39</v>
      </c>
      <c r="D4" s="25" t="s">
        <v>40</v>
      </c>
      <c r="E4" s="26">
        <f>'12x36 DIURNA GYN ARMADA'!I137</f>
        <v>11719.88</v>
      </c>
      <c r="F4" s="25">
        <v>8</v>
      </c>
      <c r="G4" s="25">
        <v>16</v>
      </c>
      <c r="H4" s="26">
        <f aca="true" t="shared" si="0" ref="H4:H9">F4*E4</f>
        <v>93759.04</v>
      </c>
    </row>
    <row r="5" spans="1:8" ht="24.75">
      <c r="A5" s="23">
        <v>2</v>
      </c>
      <c r="B5" s="24" t="s">
        <v>38</v>
      </c>
      <c r="C5" s="25" t="s">
        <v>41</v>
      </c>
      <c r="D5" s="25" t="s">
        <v>40</v>
      </c>
      <c r="E5" s="26">
        <f>'12x36 NOTURNO GNY ARMADA'!I137</f>
        <v>13284.06</v>
      </c>
      <c r="F5" s="25">
        <v>7</v>
      </c>
      <c r="G5" s="25">
        <v>14</v>
      </c>
      <c r="H5" s="26">
        <f t="shared" si="0"/>
        <v>92988.42</v>
      </c>
    </row>
    <row r="6" spans="1:8" ht="36">
      <c r="A6" s="23">
        <v>3</v>
      </c>
      <c r="B6" s="24" t="s">
        <v>42</v>
      </c>
      <c r="C6" s="25" t="s">
        <v>43</v>
      </c>
      <c r="D6" s="25" t="s">
        <v>40</v>
      </c>
      <c r="E6" s="26">
        <f>'12x36 DIURNA GYN DESARMADA'!I137</f>
        <v>11126.34</v>
      </c>
      <c r="F6" s="25">
        <v>1</v>
      </c>
      <c r="G6" s="25">
        <v>2</v>
      </c>
      <c r="H6" s="26">
        <f t="shared" si="0"/>
        <v>11126.34</v>
      </c>
    </row>
    <row r="7" spans="1:8" ht="36">
      <c r="A7" s="23">
        <v>4</v>
      </c>
      <c r="B7" s="24" t="s">
        <v>42</v>
      </c>
      <c r="C7" s="24" t="s">
        <v>44</v>
      </c>
      <c r="D7" s="25" t="s">
        <v>40</v>
      </c>
      <c r="E7" s="26">
        <f>'12x36 NOTURNO GNY DESARMADA'!I137</f>
        <v>13223.08</v>
      </c>
      <c r="F7" s="25">
        <v>1</v>
      </c>
      <c r="G7" s="25">
        <v>2</v>
      </c>
      <c r="H7" s="26">
        <f t="shared" si="0"/>
        <v>13223.08</v>
      </c>
    </row>
    <row r="8" spans="1:8" ht="30">
      <c r="A8" s="23">
        <v>5</v>
      </c>
      <c r="B8" s="24" t="s">
        <v>45</v>
      </c>
      <c r="C8" s="25" t="s">
        <v>43</v>
      </c>
      <c r="D8" s="25" t="s">
        <v>40</v>
      </c>
      <c r="E8" s="26">
        <f>'12x36 DIURNA FISCAL'!I137</f>
        <v>12707.44</v>
      </c>
      <c r="F8" s="25">
        <v>1</v>
      </c>
      <c r="G8" s="25">
        <v>2</v>
      </c>
      <c r="H8" s="26">
        <f t="shared" si="0"/>
        <v>12707.44</v>
      </c>
    </row>
    <row r="9" spans="1:8" ht="15.75">
      <c r="A9" s="23">
        <v>6</v>
      </c>
      <c r="B9" s="25" t="s">
        <v>46</v>
      </c>
      <c r="C9" s="25" t="s">
        <v>43</v>
      </c>
      <c r="D9" s="25" t="s">
        <v>40</v>
      </c>
      <c r="E9" s="26">
        <f>'44 HS SEMANAIS GYN DESARMADA'!I135</f>
        <v>6095.36</v>
      </c>
      <c r="F9" s="25">
        <v>8</v>
      </c>
      <c r="G9" s="25">
        <v>8</v>
      </c>
      <c r="H9" s="26">
        <f t="shared" si="0"/>
        <v>48762.88</v>
      </c>
    </row>
    <row r="10" spans="1:8" ht="15.75">
      <c r="A10" s="27" t="s">
        <v>47</v>
      </c>
      <c r="B10" s="27"/>
      <c r="C10" s="27"/>
      <c r="D10" s="27"/>
      <c r="E10" s="27"/>
      <c r="F10" s="28">
        <f>SUM(F4:F9)</f>
        <v>26</v>
      </c>
      <c r="G10" s="28">
        <f>SUM(G4:G9)</f>
        <v>44</v>
      </c>
      <c r="H10" s="29">
        <f>SUM(H4:H9)</f>
        <v>272567.2</v>
      </c>
    </row>
    <row r="11" spans="1:8" ht="15">
      <c r="A11" s="23">
        <v>7</v>
      </c>
      <c r="B11" s="25" t="s">
        <v>46</v>
      </c>
      <c r="C11" s="25" t="s">
        <v>39</v>
      </c>
      <c r="D11" s="25" t="s">
        <v>48</v>
      </c>
      <c r="E11" s="26">
        <f>'44 HS ANAPOLIS'!I137</f>
        <v>6065.89</v>
      </c>
      <c r="F11" s="25">
        <v>2</v>
      </c>
      <c r="G11" s="25">
        <v>2</v>
      </c>
      <c r="H11" s="26">
        <f aca="true" t="shared" si="1" ref="H11:H34">F11*E11</f>
        <v>12131.78</v>
      </c>
    </row>
    <row r="12" spans="1:8" ht="15">
      <c r="A12" s="23">
        <v>8</v>
      </c>
      <c r="B12" s="25" t="s">
        <v>46</v>
      </c>
      <c r="C12" s="25" t="s">
        <v>39</v>
      </c>
      <c r="D12" s="25" t="s">
        <v>49</v>
      </c>
      <c r="E12" s="26">
        <f>'44 HS APARECIDA DE GYN'!I135</f>
        <v>6107.46</v>
      </c>
      <c r="F12" s="25">
        <v>2</v>
      </c>
      <c r="G12" s="25">
        <v>2</v>
      </c>
      <c r="H12" s="26">
        <f t="shared" si="1"/>
        <v>12214.92</v>
      </c>
    </row>
    <row r="13" spans="1:8" ht="15">
      <c r="A13" s="23">
        <v>9</v>
      </c>
      <c r="B13" s="25" t="s">
        <v>46</v>
      </c>
      <c r="C13" s="25" t="s">
        <v>39</v>
      </c>
      <c r="D13" s="25" t="s">
        <v>50</v>
      </c>
      <c r="E13" s="26">
        <f>'44 HS CALDAS NOVAS'!I135</f>
        <v>5996.8</v>
      </c>
      <c r="F13" s="25">
        <v>2</v>
      </c>
      <c r="G13" s="25">
        <v>2</v>
      </c>
      <c r="H13" s="26">
        <f t="shared" si="1"/>
        <v>11993.6</v>
      </c>
    </row>
    <row r="14" spans="1:8" ht="15">
      <c r="A14" s="23">
        <v>10</v>
      </c>
      <c r="B14" s="25" t="s">
        <v>46</v>
      </c>
      <c r="C14" s="25" t="s">
        <v>39</v>
      </c>
      <c r="D14" s="25" t="s">
        <v>51</v>
      </c>
      <c r="E14" s="26">
        <f>'44 HS CATALÃO'!I135</f>
        <v>5981.03</v>
      </c>
      <c r="F14" s="25">
        <v>2</v>
      </c>
      <c r="G14" s="25">
        <v>2</v>
      </c>
      <c r="H14" s="26">
        <f t="shared" si="1"/>
        <v>11962.06</v>
      </c>
    </row>
    <row r="15" spans="1:8" ht="15">
      <c r="A15" s="23">
        <v>11</v>
      </c>
      <c r="B15" s="25" t="s">
        <v>46</v>
      </c>
      <c r="C15" s="25" t="s">
        <v>39</v>
      </c>
      <c r="D15" s="25" t="s">
        <v>52</v>
      </c>
      <c r="E15" s="26">
        <f>'44 HS CERES'!I135</f>
        <v>5965.02</v>
      </c>
      <c r="F15" s="25">
        <v>2</v>
      </c>
      <c r="G15" s="25">
        <v>2</v>
      </c>
      <c r="H15" s="26">
        <f t="shared" si="1"/>
        <v>11930.04</v>
      </c>
    </row>
    <row r="16" spans="1:8" ht="15">
      <c r="A16" s="23">
        <v>12</v>
      </c>
      <c r="B16" s="25" t="s">
        <v>46</v>
      </c>
      <c r="C16" s="25" t="s">
        <v>39</v>
      </c>
      <c r="D16" s="25" t="s">
        <v>53</v>
      </c>
      <c r="E16" s="26">
        <f>'44 HS FORMOSA'!I135</f>
        <v>6055.5</v>
      </c>
      <c r="F16" s="25">
        <v>2</v>
      </c>
      <c r="G16" s="25">
        <v>2</v>
      </c>
      <c r="H16" s="26">
        <f t="shared" si="1"/>
        <v>12111</v>
      </c>
    </row>
    <row r="17" spans="1:8" ht="15">
      <c r="A17" s="23">
        <v>13</v>
      </c>
      <c r="B17" s="25" t="s">
        <v>46</v>
      </c>
      <c r="C17" s="25" t="s">
        <v>39</v>
      </c>
      <c r="D17" s="25" t="s">
        <v>54</v>
      </c>
      <c r="E17" s="26">
        <f>'44 HS GOIANÉSIA'!I135</f>
        <v>6071.09</v>
      </c>
      <c r="F17" s="25">
        <v>2</v>
      </c>
      <c r="G17" s="25">
        <v>2</v>
      </c>
      <c r="H17" s="26">
        <f t="shared" si="1"/>
        <v>12142.18</v>
      </c>
    </row>
    <row r="18" spans="1:8" ht="15">
      <c r="A18" s="23">
        <v>14</v>
      </c>
      <c r="B18" s="25" t="s">
        <v>46</v>
      </c>
      <c r="C18" s="25" t="s">
        <v>39</v>
      </c>
      <c r="D18" s="25" t="s">
        <v>55</v>
      </c>
      <c r="E18" s="26">
        <f>'44 HS GOIÁS'!I135</f>
        <v>6028.92</v>
      </c>
      <c r="F18" s="25">
        <v>2</v>
      </c>
      <c r="G18" s="25">
        <v>2</v>
      </c>
      <c r="H18" s="26">
        <f t="shared" si="1"/>
        <v>12057.84</v>
      </c>
    </row>
    <row r="19" spans="1:8" ht="15">
      <c r="A19" s="23">
        <v>15</v>
      </c>
      <c r="B19" s="25" t="s">
        <v>46</v>
      </c>
      <c r="C19" s="25" t="s">
        <v>39</v>
      </c>
      <c r="D19" s="25" t="s">
        <v>56</v>
      </c>
      <c r="E19" s="26">
        <f>'44 HS GOIATUBA'!I135</f>
        <v>6028.92</v>
      </c>
      <c r="F19" s="25">
        <v>2</v>
      </c>
      <c r="G19" s="25">
        <v>2</v>
      </c>
      <c r="H19" s="26">
        <f t="shared" si="1"/>
        <v>12057.84</v>
      </c>
    </row>
    <row r="20" spans="1:8" ht="15">
      <c r="A20" s="23">
        <v>16</v>
      </c>
      <c r="B20" s="25" t="s">
        <v>46</v>
      </c>
      <c r="C20" s="25" t="s">
        <v>39</v>
      </c>
      <c r="D20" s="25" t="s">
        <v>57</v>
      </c>
      <c r="E20" s="26">
        <f>'44 HS INHUMAS'!I135</f>
        <v>5965.02</v>
      </c>
      <c r="F20" s="25">
        <v>2</v>
      </c>
      <c r="G20" s="25">
        <v>2</v>
      </c>
      <c r="H20" s="26">
        <f t="shared" si="1"/>
        <v>11930.04</v>
      </c>
    </row>
    <row r="21" spans="1:8" ht="15">
      <c r="A21" s="23">
        <v>17</v>
      </c>
      <c r="B21" s="25" t="s">
        <v>46</v>
      </c>
      <c r="C21" s="25" t="s">
        <v>39</v>
      </c>
      <c r="D21" s="25" t="s">
        <v>58</v>
      </c>
      <c r="E21" s="26">
        <f>'44 HS IPORÁ'!I135</f>
        <v>5965.02</v>
      </c>
      <c r="F21" s="25">
        <v>2</v>
      </c>
      <c r="G21" s="25">
        <v>2</v>
      </c>
      <c r="H21" s="26">
        <f t="shared" si="1"/>
        <v>11930.04</v>
      </c>
    </row>
    <row r="22" spans="1:8" ht="15">
      <c r="A22" s="23">
        <v>18</v>
      </c>
      <c r="B22" s="25" t="s">
        <v>46</v>
      </c>
      <c r="C22" s="25" t="s">
        <v>39</v>
      </c>
      <c r="D22" s="25" t="s">
        <v>59</v>
      </c>
      <c r="E22" s="26">
        <f>'44 HS ITUMBIARA'!I135</f>
        <v>6055.5</v>
      </c>
      <c r="F22" s="25">
        <v>2</v>
      </c>
      <c r="G22" s="25">
        <v>2</v>
      </c>
      <c r="H22" s="26">
        <f t="shared" si="1"/>
        <v>12111</v>
      </c>
    </row>
    <row r="23" spans="1:8" ht="15">
      <c r="A23" s="23">
        <v>19</v>
      </c>
      <c r="B23" s="25" t="s">
        <v>46</v>
      </c>
      <c r="C23" s="25" t="s">
        <v>39</v>
      </c>
      <c r="D23" s="25" t="s">
        <v>60</v>
      </c>
      <c r="E23" s="26">
        <f>'44 HS JATAÍ'!I135</f>
        <v>6121.07</v>
      </c>
      <c r="F23" s="25">
        <v>2</v>
      </c>
      <c r="G23" s="25">
        <v>2</v>
      </c>
      <c r="H23" s="26">
        <f t="shared" si="1"/>
        <v>12242.14</v>
      </c>
    </row>
    <row r="24" spans="1:8" ht="15">
      <c r="A24" s="23">
        <v>20</v>
      </c>
      <c r="B24" s="25" t="s">
        <v>46</v>
      </c>
      <c r="C24" s="25" t="s">
        <v>39</v>
      </c>
      <c r="D24" s="25" t="s">
        <v>61</v>
      </c>
      <c r="E24" s="26">
        <f>'44 HS LUZIÂNIA'!I135</f>
        <v>6028.92</v>
      </c>
      <c r="F24" s="25">
        <v>2</v>
      </c>
      <c r="G24" s="25">
        <v>2</v>
      </c>
      <c r="H24" s="26">
        <f t="shared" si="1"/>
        <v>12057.84</v>
      </c>
    </row>
    <row r="25" spans="1:8" ht="15">
      <c r="A25" s="23">
        <v>21</v>
      </c>
      <c r="B25" s="25" t="s">
        <v>46</v>
      </c>
      <c r="C25" s="25" t="s">
        <v>39</v>
      </c>
      <c r="D25" s="25" t="s">
        <v>62</v>
      </c>
      <c r="E25" s="26">
        <f>'44 HS MINEIROS'!I135</f>
        <v>6081.48</v>
      </c>
      <c r="F25" s="25">
        <v>2</v>
      </c>
      <c r="G25" s="25">
        <v>2</v>
      </c>
      <c r="H25" s="26">
        <f t="shared" si="1"/>
        <v>12162.96</v>
      </c>
    </row>
    <row r="26" spans="1:8" ht="15">
      <c r="A26" s="23">
        <v>22</v>
      </c>
      <c r="B26" s="25" t="s">
        <v>46</v>
      </c>
      <c r="C26" s="25" t="s">
        <v>39</v>
      </c>
      <c r="D26" s="25" t="s">
        <v>63</v>
      </c>
      <c r="E26" s="26">
        <f>'44 HS PALMEIRA DE GOIÁS'!I135</f>
        <v>6028.92</v>
      </c>
      <c r="F26" s="25">
        <v>2</v>
      </c>
      <c r="G26" s="25">
        <v>2</v>
      </c>
      <c r="H26" s="26">
        <f t="shared" si="1"/>
        <v>12057.84</v>
      </c>
    </row>
    <row r="27" spans="1:8" ht="15">
      <c r="A27" s="23">
        <v>23</v>
      </c>
      <c r="B27" s="25" t="s">
        <v>46</v>
      </c>
      <c r="C27" s="25" t="s">
        <v>39</v>
      </c>
      <c r="D27" s="25" t="s">
        <v>64</v>
      </c>
      <c r="E27" s="26">
        <f>'44 HS PIRES DO RIO'!I135</f>
        <v>6160.92</v>
      </c>
      <c r="F27" s="25">
        <v>2</v>
      </c>
      <c r="G27" s="25">
        <v>2</v>
      </c>
      <c r="H27" s="26">
        <f t="shared" si="1"/>
        <v>12321.84</v>
      </c>
    </row>
    <row r="28" spans="1:8" ht="15">
      <c r="A28" s="23">
        <v>24</v>
      </c>
      <c r="B28" s="25" t="s">
        <v>46</v>
      </c>
      <c r="C28" s="25" t="s">
        <v>39</v>
      </c>
      <c r="D28" s="25" t="s">
        <v>65</v>
      </c>
      <c r="E28" s="26">
        <f>'44 HS PORANGATU'!I135</f>
        <v>6160.92</v>
      </c>
      <c r="F28" s="25">
        <v>2</v>
      </c>
      <c r="G28" s="25">
        <v>2</v>
      </c>
      <c r="H28" s="26">
        <f t="shared" si="1"/>
        <v>12321.84</v>
      </c>
    </row>
    <row r="29" spans="1:8" ht="15">
      <c r="A29" s="23">
        <v>25</v>
      </c>
      <c r="B29" s="25" t="s">
        <v>46</v>
      </c>
      <c r="C29" s="25" t="s">
        <v>39</v>
      </c>
      <c r="D29" s="25" t="s">
        <v>66</v>
      </c>
      <c r="E29" s="26">
        <f>'44 HS POSSE'!I135</f>
        <v>6042.51</v>
      </c>
      <c r="F29" s="25">
        <v>2</v>
      </c>
      <c r="G29" s="25">
        <v>2</v>
      </c>
      <c r="H29" s="26">
        <f t="shared" si="1"/>
        <v>12085.02</v>
      </c>
    </row>
    <row r="30" spans="1:8" ht="15">
      <c r="A30" s="23">
        <v>26</v>
      </c>
      <c r="B30" s="25" t="s">
        <v>46</v>
      </c>
      <c r="C30" s="25" t="s">
        <v>39</v>
      </c>
      <c r="D30" s="25" t="s">
        <v>67</v>
      </c>
      <c r="E30" s="26">
        <f>'44 HS QUIRINÓPOLIS'!I135</f>
        <v>6094.21</v>
      </c>
      <c r="F30" s="25">
        <v>2</v>
      </c>
      <c r="G30" s="25">
        <v>2</v>
      </c>
      <c r="H30" s="26">
        <f t="shared" si="1"/>
        <v>12188.42</v>
      </c>
    </row>
    <row r="31" spans="1:8" ht="15">
      <c r="A31" s="23">
        <v>27</v>
      </c>
      <c r="B31" s="25" t="s">
        <v>46</v>
      </c>
      <c r="C31" s="25" t="s">
        <v>39</v>
      </c>
      <c r="D31" s="25" t="s">
        <v>68</v>
      </c>
      <c r="E31" s="26">
        <f>'44 HS RIO VERDE'!I135</f>
        <v>6091.87</v>
      </c>
      <c r="F31" s="25">
        <v>2</v>
      </c>
      <c r="G31" s="25">
        <v>2</v>
      </c>
      <c r="H31" s="26">
        <f t="shared" si="1"/>
        <v>12183.74</v>
      </c>
    </row>
    <row r="32" spans="1:8" ht="15">
      <c r="A32" s="23">
        <v>28</v>
      </c>
      <c r="B32" s="25" t="s">
        <v>46</v>
      </c>
      <c r="C32" s="25" t="s">
        <v>39</v>
      </c>
      <c r="D32" s="25" t="s">
        <v>69</v>
      </c>
      <c r="E32" s="26">
        <f>'44 HS SLM BELOS'!I135</f>
        <v>6160.92</v>
      </c>
      <c r="F32" s="25">
        <v>2</v>
      </c>
      <c r="G32" s="25">
        <v>2</v>
      </c>
      <c r="H32" s="26">
        <f t="shared" si="1"/>
        <v>12321.84</v>
      </c>
    </row>
    <row r="33" spans="1:8" ht="15">
      <c r="A33" s="23">
        <v>29</v>
      </c>
      <c r="B33" s="25" t="s">
        <v>46</v>
      </c>
      <c r="C33" s="25" t="s">
        <v>39</v>
      </c>
      <c r="D33" s="25" t="s">
        <v>70</v>
      </c>
      <c r="E33" s="26">
        <f>'44 HS URUAÇU'!I135</f>
        <v>6028.92</v>
      </c>
      <c r="F33" s="25">
        <v>2</v>
      </c>
      <c r="G33" s="25">
        <v>2</v>
      </c>
      <c r="H33" s="26">
        <f t="shared" si="1"/>
        <v>12057.84</v>
      </c>
    </row>
    <row r="34" spans="1:8" ht="15">
      <c r="A34" s="23">
        <v>30</v>
      </c>
      <c r="B34" s="25" t="s">
        <v>46</v>
      </c>
      <c r="C34" s="25" t="s">
        <v>39</v>
      </c>
      <c r="D34" s="25" t="s">
        <v>71</v>
      </c>
      <c r="E34" s="26">
        <f>'44 HS VALPARAÍSO'!I135</f>
        <v>6028.92</v>
      </c>
      <c r="F34" s="25">
        <v>2</v>
      </c>
      <c r="G34" s="25">
        <v>2</v>
      </c>
      <c r="H34" s="26">
        <f t="shared" si="1"/>
        <v>12057.84</v>
      </c>
    </row>
    <row r="35" spans="1:8" ht="15.75">
      <c r="A35" s="27" t="s">
        <v>72</v>
      </c>
      <c r="B35" s="27"/>
      <c r="C35" s="27"/>
      <c r="D35" s="27"/>
      <c r="E35" s="27"/>
      <c r="F35" s="28">
        <f>SUM(F11:F34)</f>
        <v>48</v>
      </c>
      <c r="G35" s="28">
        <f>SUM(G11:G34)</f>
        <v>48</v>
      </c>
      <c r="H35" s="29">
        <f>SUM(H11:H34)</f>
        <v>290631.5</v>
      </c>
    </row>
    <row r="36" spans="1:8" ht="15.75">
      <c r="A36" s="27" t="s">
        <v>73</v>
      </c>
      <c r="B36" s="27"/>
      <c r="C36" s="27"/>
      <c r="D36" s="27"/>
      <c r="E36" s="27"/>
      <c r="F36" s="28">
        <f>F35+F10</f>
        <v>74</v>
      </c>
      <c r="G36" s="28">
        <f>G35+G10</f>
        <v>92</v>
      </c>
      <c r="H36" s="29">
        <f>H35+H10</f>
        <v>563198.7</v>
      </c>
    </row>
    <row r="37" spans="1:8" ht="15.75">
      <c r="A37" s="27" t="s">
        <v>74</v>
      </c>
      <c r="B37" s="27"/>
      <c r="C37" s="27"/>
      <c r="D37" s="27"/>
      <c r="E37" s="27"/>
      <c r="F37" s="27"/>
      <c r="G37" s="27"/>
      <c r="H37" s="29">
        <f>H36*12</f>
        <v>6758384.399999999</v>
      </c>
    </row>
    <row r="38" spans="1:8" ht="15.75">
      <c r="A38" s="27" t="s">
        <v>75</v>
      </c>
      <c r="B38" s="27"/>
      <c r="C38" s="27"/>
      <c r="D38" s="27"/>
      <c r="E38" s="27"/>
      <c r="F38" s="27"/>
      <c r="G38" s="27"/>
      <c r="H38" s="29">
        <f>H36*30</f>
        <v>16895961</v>
      </c>
    </row>
  </sheetData>
  <sheetProtection selectLockedCells="1" selectUnlockedCells="1"/>
  <mergeCells count="6">
    <mergeCell ref="A1:H2"/>
    <mergeCell ref="A10:E10"/>
    <mergeCell ref="A35:E35"/>
    <mergeCell ref="A36:E36"/>
    <mergeCell ref="A37:G37"/>
    <mergeCell ref="A38:G38"/>
  </mergeCells>
  <printOptions/>
  <pageMargins left="0.7000000000000001" right="0.7000000000000001" top="0.75" bottom="0.75" header="0.5118110236220472" footer="0.5118110236220472"/>
  <pageSetup fitToHeight="1"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BL138"/>
  <sheetViews>
    <sheetView zoomScale="110" zoomScaleNormal="110" workbookViewId="0" topLeftCell="A100">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53</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22.5</v>
      </c>
      <c r="J37" s="36"/>
      <c r="K37" s="52">
        <v>3</v>
      </c>
      <c r="L37" s="52"/>
      <c r="M37" s="53">
        <v>2</v>
      </c>
      <c r="N37" s="53"/>
      <c r="O37" s="53">
        <v>22</v>
      </c>
      <c r="P37" s="53"/>
      <c r="Q37" s="54">
        <f>I20*0.06</f>
        <v>109.5</v>
      </c>
      <c r="R37" s="54"/>
      <c r="S37" s="54">
        <f>(O37*M37*K37)-Q37</f>
        <v>22.5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534.08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5127.2616535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256.363082675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269.18123680875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39.36072718199718</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181.66489468614083</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181.66489468614083</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6055.496489538028</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928.2348360380288</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534.08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5127.2616535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928.2348360380288</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6055.5</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6055.5</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72666</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21.xml><?xml version="1.0" encoding="utf-8"?>
<worksheet xmlns="http://schemas.openxmlformats.org/spreadsheetml/2006/main" xmlns:r="http://schemas.openxmlformats.org/officeDocument/2006/relationships">
  <dimension ref="A1:BL138"/>
  <sheetViews>
    <sheetView zoomScale="110" zoomScaleNormal="110" workbookViewId="0" topLeftCell="A97">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54</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35.69999999999999</v>
      </c>
      <c r="J37" s="36"/>
      <c r="K37" s="52">
        <v>3.3</v>
      </c>
      <c r="L37" s="52"/>
      <c r="M37" s="53">
        <v>2</v>
      </c>
      <c r="N37" s="53"/>
      <c r="O37" s="53">
        <v>22</v>
      </c>
      <c r="P37" s="53"/>
      <c r="Q37" s="54">
        <f>I20*0.06</f>
        <v>109.5</v>
      </c>
      <c r="R37" s="54"/>
      <c r="S37" s="54">
        <f>(O37*M37*K37)-Q37</f>
        <v>35.69999999999999</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547.28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5140.4616535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257.023082675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269.87423680875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39.46206033679097</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182.13258616980445</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182.13258616980445</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6071.086205660149</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930.62455216015</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547.28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5140.4616535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930.62455216015</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6071.09</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6071.09</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72853.08</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22.xml><?xml version="1.0" encoding="utf-8"?>
<worksheet xmlns="http://schemas.openxmlformats.org/spreadsheetml/2006/main" xmlns:r="http://schemas.openxmlformats.org/officeDocument/2006/relationships">
  <dimension ref="A1:BL138"/>
  <sheetViews>
    <sheetView zoomScale="110" zoomScaleNormal="110" workbookViewId="0" topLeftCell="A94">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55</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39.18800021359868</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180.86769329353237</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180.86769329353237</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6028.923109784412</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924.1614562844134</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924.1614562844134</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6028.92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6028.92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72347.04000000001</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23.xml><?xml version="1.0" encoding="utf-8"?>
<worksheet xmlns="http://schemas.openxmlformats.org/spreadsheetml/2006/main" xmlns:r="http://schemas.openxmlformats.org/officeDocument/2006/relationships">
  <dimension ref="A1:BL138"/>
  <sheetViews>
    <sheetView zoomScale="110" zoomScaleNormal="110" workbookViewId="0" topLeftCell="A97">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56</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39.18800021359868</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180.86769329353237</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180.86769329353237</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6028.923109784412</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924.1614562844134</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924.1614562844134</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6028.92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6028.92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72347.04000000001</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24.xml><?xml version="1.0" encoding="utf-8"?>
<worksheet xmlns="http://schemas.openxmlformats.org/spreadsheetml/2006/main" xmlns:r="http://schemas.openxmlformats.org/officeDocument/2006/relationships">
  <dimension ref="A1:BL138"/>
  <sheetViews>
    <sheetView zoomScale="110" zoomScaleNormal="110" workbookViewId="0" topLeftCell="A103">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57</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38.77265309951708</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178.95070661315577</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0.02</v>
      </c>
      <c r="I118" s="36">
        <f>I120*H118</f>
        <v>119.30047107543719</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0.9435</v>
      </c>
      <c r="I120" s="36">
        <f>(I108+I111+I112)/H120</f>
        <v>5965.023553771859</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860.26190027186</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860.26190027186</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5965.02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5965.02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71580.24</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25.xml><?xml version="1.0" encoding="utf-8"?>
<worksheet xmlns="http://schemas.openxmlformats.org/spreadsheetml/2006/main" xmlns:r="http://schemas.openxmlformats.org/officeDocument/2006/relationships">
  <dimension ref="A1:BL138"/>
  <sheetViews>
    <sheetView zoomScale="110" zoomScaleNormal="110" workbookViewId="0" topLeftCell="A97">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58</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38.77265309951708</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178.95070661315577</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0.02</v>
      </c>
      <c r="I118" s="36">
        <f>I120*H118</f>
        <v>119.30047107543719</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0.9435</v>
      </c>
      <c r="I120" s="36">
        <f>(I108+I111+I112)/H120</f>
        <v>5965.023553771859</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860.26190027186</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860.26190027186</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5965.02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5965.02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71580.24</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26.xml><?xml version="1.0" encoding="utf-8"?>
<worksheet xmlns="http://schemas.openxmlformats.org/spreadsheetml/2006/main" xmlns:r="http://schemas.openxmlformats.org/officeDocument/2006/relationships">
  <dimension ref="A1:BL138"/>
  <sheetViews>
    <sheetView zoomScale="110" zoomScaleNormal="110" workbookViewId="0" topLeftCell="A100">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59</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22.5</v>
      </c>
      <c r="J37" s="36"/>
      <c r="K37" s="52">
        <v>3</v>
      </c>
      <c r="L37" s="52"/>
      <c r="M37" s="53">
        <v>2</v>
      </c>
      <c r="N37" s="53"/>
      <c r="O37" s="53">
        <v>22</v>
      </c>
      <c r="P37" s="53"/>
      <c r="Q37" s="54">
        <f>I20*0.06</f>
        <v>109.5</v>
      </c>
      <c r="R37" s="54"/>
      <c r="S37" s="54">
        <f>(O37*M37*K37)-Q37</f>
        <v>22.5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534.08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5127.2616535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256.363082675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269.18123680875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39.36072718199718</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181.66489468614083</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181.66489468614083</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6055.496489538028</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928.2348360380288</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534.08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5127.2616535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928.2348360380288</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6055.5</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6055.5</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72666</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27.xml><?xml version="1.0" encoding="utf-8"?>
<worksheet xmlns="http://schemas.openxmlformats.org/spreadsheetml/2006/main" xmlns:r="http://schemas.openxmlformats.org/officeDocument/2006/relationships">
  <dimension ref="A1:BL138"/>
  <sheetViews>
    <sheetView zoomScale="110" zoomScaleNormal="110" workbookViewId="0" topLeftCell="A94">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60</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22.5</v>
      </c>
      <c r="J37" s="36"/>
      <c r="K37" s="52">
        <v>3</v>
      </c>
      <c r="L37" s="52"/>
      <c r="M37" s="53">
        <v>2</v>
      </c>
      <c r="N37" s="53"/>
      <c r="O37" s="53">
        <v>22</v>
      </c>
      <c r="P37" s="53"/>
      <c r="Q37" s="54">
        <f>I20*0.06</f>
        <v>109.5</v>
      </c>
      <c r="R37" s="54"/>
      <c r="S37" s="54">
        <f>(O37*M37*K37)-Q37</f>
        <v>22.5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534.08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5127.2616535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256.363082675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269.18123680875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39.78693971239239</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183.63202944181103</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0.04</v>
      </c>
      <c r="I118" s="36">
        <f>I120*H118</f>
        <v>244.84270592241472</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0.9235</v>
      </c>
      <c r="I120" s="36">
        <f>(I108+I111+I112)/H120</f>
        <v>6121.067648060368</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993.8059945603682</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534.08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5127.2616535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993.8059945603682</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6121.07</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6121.07</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73452.84</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28.xml><?xml version="1.0" encoding="utf-8"?>
<worksheet xmlns="http://schemas.openxmlformats.org/spreadsheetml/2006/main" xmlns:r="http://schemas.openxmlformats.org/officeDocument/2006/relationships">
  <dimension ref="A1:BL138"/>
  <sheetViews>
    <sheetView zoomScale="110" zoomScaleNormal="110" workbookViewId="0" topLeftCell="A103">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61</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v>2.4</v>
      </c>
      <c r="L37" s="52"/>
      <c r="M37" s="53">
        <v>2</v>
      </c>
      <c r="N37" s="53"/>
      <c r="O37" s="53">
        <v>22</v>
      </c>
      <c r="P37" s="53"/>
      <c r="Q37" s="54">
        <f>I20*0.06</f>
        <v>109.5</v>
      </c>
      <c r="R37" s="54"/>
      <c r="S37" s="54">
        <f>(O37*M37*K37)-Q37</f>
        <v>-3.9000000000000057</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39.18800021359868</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180.86769329353237</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180.86769329353237</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6028.923109784412</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924.1614562844134</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924.1614562844134</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6028.92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6028.92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72347.04000000001</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29.xml><?xml version="1.0" encoding="utf-8"?>
<worksheet xmlns="http://schemas.openxmlformats.org/spreadsheetml/2006/main" xmlns:r="http://schemas.openxmlformats.org/officeDocument/2006/relationships">
  <dimension ref="A1:BL138"/>
  <sheetViews>
    <sheetView zoomScale="110" zoomScaleNormal="110" workbookViewId="0" topLeftCell="A103">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62</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44.5</v>
      </c>
      <c r="J37" s="36"/>
      <c r="K37" s="52">
        <v>3.5</v>
      </c>
      <c r="L37" s="52"/>
      <c r="M37" s="53">
        <v>2</v>
      </c>
      <c r="N37" s="53"/>
      <c r="O37" s="53">
        <v>22</v>
      </c>
      <c r="P37" s="53"/>
      <c r="Q37" s="54">
        <f>I20*0.06</f>
        <v>109.5</v>
      </c>
      <c r="R37" s="54"/>
      <c r="S37" s="54">
        <f>(O37*M37*K37)-Q37</f>
        <v>44.5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556.08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5149.2616535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257.463082675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270.33623680875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39.52961577332017</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182.44438049224692</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182.44438049224692</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6081.479349741564</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932.2176962415641</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556.08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5149.2616535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932.2176962415641</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6081.48</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6081.48</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72977.76</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3.xml><?xml version="1.0" encoding="utf-8"?>
<worksheet xmlns="http://schemas.openxmlformats.org/spreadsheetml/2006/main" xmlns:r="http://schemas.openxmlformats.org/officeDocument/2006/relationships">
  <dimension ref="A1:BL138"/>
  <sheetViews>
    <sheetView zoomScale="110" zoomScaleNormal="110" workbookViewId="0" topLeftCell="A127">
      <selection activeCell="M112" sqref="M112"/>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12</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79.69999999999999</v>
      </c>
      <c r="J37" s="36"/>
      <c r="K37" s="52">
        <v>4.3</v>
      </c>
      <c r="L37" s="52"/>
      <c r="M37" s="53">
        <v>2</v>
      </c>
      <c r="N37" s="53"/>
      <c r="O37" s="53">
        <v>22</v>
      </c>
      <c r="P37" s="53"/>
      <c r="Q37" s="54">
        <f>I20*0.06</f>
        <v>109.5</v>
      </c>
      <c r="R37" s="54"/>
      <c r="S37" s="54">
        <f>(O37*M37*K37)-Q37</f>
        <v>79.69999999999999</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55">
        <v>22</v>
      </c>
      <c r="N40" s="55"/>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591.28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
      <c r="A46" s="23" t="s">
        <v>94</v>
      </c>
      <c r="B46" s="35" t="s">
        <v>142</v>
      </c>
      <c r="C46" s="35"/>
      <c r="D46" s="35"/>
      <c r="E46" s="35"/>
      <c r="F46" s="35"/>
      <c r="G46" s="35"/>
      <c r="H46" s="35"/>
      <c r="I46" s="52">
        <f>INSUMOS!I16</f>
        <v>220.63683333333333</v>
      </c>
      <c r="J46" s="52"/>
    </row>
    <row r="47" spans="1:10" ht="15">
      <c r="A47" s="23" t="s">
        <v>96</v>
      </c>
      <c r="B47" s="35" t="s">
        <v>143</v>
      </c>
      <c r="C47" s="35"/>
      <c r="D47" s="35"/>
      <c r="E47" s="35"/>
      <c r="F47" s="35"/>
      <c r="G47" s="35"/>
      <c r="H47" s="35"/>
      <c r="I47" s="52">
        <f>INSUMOS!I35</f>
        <v>26.362666666666666</v>
      </c>
      <c r="J47" s="52"/>
    </row>
    <row r="48" spans="1:10" ht="15">
      <c r="A48" s="23" t="s">
        <v>98</v>
      </c>
      <c r="B48" s="35" t="s">
        <v>144</v>
      </c>
      <c r="C48" s="35"/>
      <c r="D48" s="35"/>
      <c r="E48" s="35"/>
      <c r="F48" s="35"/>
      <c r="G48" s="35"/>
      <c r="H48" s="35"/>
      <c r="I48" s="52"/>
      <c r="J48" s="52"/>
    </row>
    <row r="49" spans="1:10" ht="15">
      <c r="A49" s="23" t="s">
        <v>100</v>
      </c>
      <c r="B49" s="35" t="s">
        <v>145</v>
      </c>
      <c r="C49" s="35"/>
      <c r="D49" s="35"/>
      <c r="E49" s="35"/>
      <c r="F49" s="35"/>
      <c r="G49" s="35"/>
      <c r="H49" s="35"/>
      <c r="I49" s="52">
        <v>0</v>
      </c>
      <c r="J49" s="52"/>
    </row>
    <row r="50" spans="1:10" ht="15">
      <c r="A50" s="40" t="s">
        <v>146</v>
      </c>
      <c r="B50" s="40"/>
      <c r="C50" s="40"/>
      <c r="D50" s="40"/>
      <c r="E50" s="40"/>
      <c r="F50" s="40"/>
      <c r="G50" s="40"/>
      <c r="H50" s="40"/>
      <c r="I50" s="41">
        <f>SUM(I46:J49)</f>
        <v>246.99949999999998</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5050.4416535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252.522082675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265.14818680875004</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39.61984400590517</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182.86081848879311</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0.05</v>
      </c>
      <c r="I118" s="36">
        <f>I120*H118</f>
        <v>304.7680308146552</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0.9135</v>
      </c>
      <c r="I120" s="36">
        <f>(I108+I111+I112)/H120</f>
        <v>6095.360616293104</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1044.9189627931037</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591.28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246.99949999999998</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5050.4416535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1044.9189627931037</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6095.36</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6095.36</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73144.31999999999</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30.xml><?xml version="1.0" encoding="utf-8"?>
<worksheet xmlns="http://schemas.openxmlformats.org/spreadsheetml/2006/main" xmlns:r="http://schemas.openxmlformats.org/officeDocument/2006/relationships">
  <dimension ref="A1:BL138"/>
  <sheetViews>
    <sheetView zoomScale="110" zoomScaleNormal="110" workbookViewId="0" topLeftCell="A106">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324</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39.18800021359868</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180.86769329353237</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180.86769329353237</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6028.923109784412</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924.1614562844134</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924.1614562844134</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6028.92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6028.92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72347.04000000001</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31.xml><?xml version="1.0" encoding="utf-8"?>
<worksheet xmlns="http://schemas.openxmlformats.org/spreadsheetml/2006/main" xmlns:r="http://schemas.openxmlformats.org/officeDocument/2006/relationships">
  <dimension ref="A1:BL138"/>
  <sheetViews>
    <sheetView zoomScale="110" zoomScaleNormal="110" workbookViewId="0" topLeftCell="A106">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64</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40.04597504038792</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184.82757710948272</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0.05</v>
      </c>
      <c r="I118" s="36">
        <f>I120*H118</f>
        <v>308.04596184913794</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0.9135</v>
      </c>
      <c r="I120" s="36">
        <f>(I108+I111+I112)/H120</f>
        <v>6160.919236982758</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1056.1575834827586</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1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1056.1575834827586</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6160.92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6160.92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73931.04000000001</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32.xml><?xml version="1.0" encoding="utf-8"?>
<worksheet xmlns="http://schemas.openxmlformats.org/spreadsheetml/2006/main" xmlns:r="http://schemas.openxmlformats.org/officeDocument/2006/relationships">
  <dimension ref="A1:BL138"/>
  <sheetViews>
    <sheetView zoomScale="110" zoomScaleNormal="110" workbookViewId="0" topLeftCell="A103">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65</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40.04597504038792</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184.82757710948272</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0.05</v>
      </c>
      <c r="I118" s="36">
        <f>I120*H118</f>
        <v>308.04596184913794</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0.9135</v>
      </c>
      <c r="I120" s="36">
        <f>(I108+I111+I112)/H120</f>
        <v>6160.919236982758</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1056.1575834827586</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1056.1575834827586</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6160.92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6160.92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73931.04000000001</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33.xml><?xml version="1.0" encoding="utf-8"?>
<worksheet xmlns="http://schemas.openxmlformats.org/spreadsheetml/2006/main" xmlns:r="http://schemas.openxmlformats.org/officeDocument/2006/relationships">
  <dimension ref="A1:BL138"/>
  <sheetViews>
    <sheetView zoomScale="110" zoomScaleNormal="110" workbookViewId="0" topLeftCell="A103">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66</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11.5</v>
      </c>
      <c r="J37" s="36"/>
      <c r="K37" s="52">
        <v>2.75</v>
      </c>
      <c r="L37" s="52"/>
      <c r="M37" s="53">
        <v>2</v>
      </c>
      <c r="N37" s="53"/>
      <c r="O37" s="53">
        <v>22</v>
      </c>
      <c r="P37" s="53"/>
      <c r="Q37" s="54">
        <f>I20*0.06</f>
        <v>109.5</v>
      </c>
      <c r="R37" s="54"/>
      <c r="S37" s="54">
        <f>(O37*M37*K37)-Q37</f>
        <v>11.5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523.08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5116.2616535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255.813082675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268.60373680875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39.27628288633569</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181.27515178308784</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181.27515178308784</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6042.505059436261</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926.2434059362614</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523.08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5116.2616535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926.2434059362614</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6042.51</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6042.51</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72510.12</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34.xml><?xml version="1.0" encoding="utf-8"?>
<worksheet xmlns="http://schemas.openxmlformats.org/spreadsheetml/2006/main" xmlns:r="http://schemas.openxmlformats.org/officeDocument/2006/relationships">
  <dimension ref="A1:BL138"/>
  <sheetViews>
    <sheetView zoomScale="110" zoomScaleNormal="110" workbookViewId="0" topLeftCell="A106">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67</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39.61234239241404</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182.82619565729559</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0.04</v>
      </c>
      <c r="I118" s="36">
        <f>I120*H118</f>
        <v>243.76826087639412</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0.9235</v>
      </c>
      <c r="I120" s="36">
        <f>(I108+I111+I112)/H120</f>
        <v>6094.206521909853</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989.4448684098537</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989.4448684098537</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6094.21</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6094.21</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73130.52</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35.xml><?xml version="1.0" encoding="utf-8"?>
<worksheet xmlns="http://schemas.openxmlformats.org/spreadsheetml/2006/main" xmlns:r="http://schemas.openxmlformats.org/officeDocument/2006/relationships">
  <dimension ref="A1:BL138"/>
  <sheetViews>
    <sheetView zoomScale="110" zoomScaleNormal="110" workbookViewId="0" topLeftCell="A103">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68</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53.30000000000001</v>
      </c>
      <c r="J37" s="36"/>
      <c r="K37" s="52">
        <v>3.7</v>
      </c>
      <c r="L37" s="52"/>
      <c r="M37" s="53">
        <v>2</v>
      </c>
      <c r="N37" s="53"/>
      <c r="O37" s="53">
        <v>22</v>
      </c>
      <c r="P37" s="53"/>
      <c r="Q37" s="54">
        <f>I20*0.06</f>
        <v>109.5</v>
      </c>
      <c r="R37" s="54"/>
      <c r="S37" s="54">
        <f>(O37*M37*K37)-Q37</f>
        <v>53.30000000000001</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564.88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5158.0616535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257.903082675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270.79823680875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39.59717120984936</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182.75617481468933</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182.75617481468933</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6091.872493822978</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933.810840322978</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564.88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5158.0616535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933.810840322978</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6091.87</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6091.87</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73102.44</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36.xml><?xml version="1.0" encoding="utf-8"?>
<worksheet xmlns="http://schemas.openxmlformats.org/spreadsheetml/2006/main" xmlns:r="http://schemas.openxmlformats.org/officeDocument/2006/relationships">
  <dimension ref="A1:BL138"/>
  <sheetViews>
    <sheetView zoomScale="110" zoomScaleNormal="110" workbookViewId="0" topLeftCell="A100">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325</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40.04597504038792</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184.82757710948272</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0.05</v>
      </c>
      <c r="I118" s="36">
        <f>I120*H118</f>
        <v>308.04596184913794</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0.9135</v>
      </c>
      <c r="I120" s="36">
        <f>(I108+I111+I112)/H120</f>
        <v>6160.919236982758</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1056.1575834827586</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1056.1575834827586</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6160.92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6160.92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73931.04000000001</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37.xml><?xml version="1.0" encoding="utf-8"?>
<worksheet xmlns="http://schemas.openxmlformats.org/spreadsheetml/2006/main" xmlns:r="http://schemas.openxmlformats.org/officeDocument/2006/relationships">
  <dimension ref="A1:BL138"/>
  <sheetViews>
    <sheetView zoomScale="110" zoomScaleNormal="110" workbookViewId="0" topLeftCell="A103">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70</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c r="L37" s="52"/>
      <c r="M37" s="53">
        <v>2</v>
      </c>
      <c r="N37" s="53"/>
      <c r="O37" s="53">
        <v>22</v>
      </c>
      <c r="P37" s="53"/>
      <c r="Q37" s="54">
        <f>I20*0.06</f>
        <v>109.5</v>
      </c>
      <c r="R37" s="54"/>
      <c r="S37" s="54">
        <f>(O37*M37*K37)-Q37</f>
        <v>-109.5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39.18800021359868</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180.86769329353237</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180.86769329353237</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6028.923109784412</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924.1614562844134</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924.1614562844134</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6028.92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6028.92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72347.04000000001</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38.xml><?xml version="1.0" encoding="utf-8"?>
<worksheet xmlns="http://schemas.openxmlformats.org/spreadsheetml/2006/main" xmlns:r="http://schemas.openxmlformats.org/officeDocument/2006/relationships">
  <dimension ref="A1:BL138"/>
  <sheetViews>
    <sheetView zoomScale="110" zoomScaleNormal="110" workbookViewId="0" topLeftCell="A100">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71</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85</v>
      </c>
      <c r="B14" s="9"/>
      <c r="C14" s="9"/>
      <c r="D14" s="9"/>
      <c r="E14" s="9" t="s">
        <v>86</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0</v>
      </c>
      <c r="J37" s="36"/>
      <c r="K37" s="52">
        <v>2</v>
      </c>
      <c r="L37" s="52"/>
      <c r="M37" s="53">
        <v>2</v>
      </c>
      <c r="N37" s="53"/>
      <c r="O37" s="53">
        <v>22</v>
      </c>
      <c r="P37" s="53"/>
      <c r="Q37" s="54">
        <f>I20*0.06</f>
        <v>109.5</v>
      </c>
      <c r="R37" s="54"/>
      <c r="S37" s="54">
        <f>(O37*M37*K37)-Q37</f>
        <v>-21.5</v>
      </c>
      <c r="T37" s="54"/>
    </row>
    <row r="38" spans="1:20" ht="15">
      <c r="A38" s="23" t="s">
        <v>96</v>
      </c>
      <c r="B38" s="35" t="s">
        <v>127</v>
      </c>
      <c r="C38" s="35"/>
      <c r="D38" s="35"/>
      <c r="E38" s="35"/>
      <c r="F38" s="35"/>
      <c r="G38" s="35"/>
      <c r="H38" s="35"/>
      <c r="I38" s="36">
        <f>S40</f>
        <v>503.25</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22</v>
      </c>
      <c r="N40" s="110"/>
      <c r="O40" s="56">
        <v>0.085</v>
      </c>
      <c r="P40" s="56"/>
      <c r="Q40" s="57">
        <f>M40*K40</f>
        <v>550</v>
      </c>
      <c r="R40" s="57"/>
      <c r="S40" s="54">
        <f>ROUND(Q40-(Q40*O40),2)</f>
        <v>503.25</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511.58</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
      <c r="A48" s="23" t="s">
        <v>98</v>
      </c>
      <c r="B48" s="35" t="s">
        <v>294</v>
      </c>
      <c r="C48" s="35"/>
      <c r="D48" s="35"/>
      <c r="E48" s="35"/>
      <c r="F48" s="35"/>
      <c r="G48" s="35"/>
      <c r="H48" s="35"/>
      <c r="I48" s="52">
        <f>INSUMOS!J53</f>
        <v>134.01999999999998</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381.0195</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5104.7616535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255.238082675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267.99998680874995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39.18800021359868</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180.86769329353237</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0.03</v>
      </c>
      <c r="I118" s="36">
        <f>I120*H118</f>
        <v>180.86769329353237</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0.9335</v>
      </c>
      <c r="I120" s="36">
        <f>(I108+I111+I112)/H120</f>
        <v>6028.923109784412</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924.1614562844134</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511.58</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381.0195</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5104.7616535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924.1614562844134</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6028.92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f>I12</f>
        <v>1</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6028.92</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72347.04000000001</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39.xml><?xml version="1.0" encoding="utf-8"?>
<worksheet xmlns="http://schemas.openxmlformats.org/spreadsheetml/2006/main" xmlns:r="http://schemas.openxmlformats.org/officeDocument/2006/relationships">
  <sheetPr>
    <pageSetUpPr fitToPage="1"/>
  </sheetPr>
  <dimension ref="A1:K73"/>
  <sheetViews>
    <sheetView zoomScale="110" zoomScaleNormal="110" workbookViewId="0" topLeftCell="A1">
      <selection activeCell="A42" sqref="A42"/>
    </sheetView>
  </sheetViews>
  <sheetFormatPr defaultColWidth="9.140625" defaultRowHeight="15"/>
  <cols>
    <col min="1" max="7" width="9.00390625" style="0" customWidth="1"/>
    <col min="8" max="8" width="10.8515625" style="0" customWidth="1"/>
    <col min="9" max="9" width="11.140625" style="0" customWidth="1"/>
    <col min="10" max="10" width="9.00390625" style="0" customWidth="1"/>
    <col min="11" max="16384" width="10.8515625" style="0" customWidth="1"/>
  </cols>
  <sheetData>
    <row r="1" spans="1:10" ht="15">
      <c r="A1" s="1" t="s">
        <v>326</v>
      </c>
      <c r="B1" s="1"/>
      <c r="C1" s="1"/>
      <c r="D1" s="1"/>
      <c r="E1" s="1"/>
      <c r="F1" s="1"/>
      <c r="G1" s="1"/>
      <c r="H1" s="1"/>
      <c r="I1" s="1"/>
      <c r="J1" s="1"/>
    </row>
    <row r="2" spans="1:10" ht="15">
      <c r="A2" s="1" t="s">
        <v>327</v>
      </c>
      <c r="B2" s="1"/>
      <c r="C2" s="1"/>
      <c r="D2" s="1"/>
      <c r="E2" s="1"/>
      <c r="F2" s="1"/>
      <c r="G2" s="1"/>
      <c r="H2" s="1"/>
      <c r="I2" s="1"/>
      <c r="J2" s="1"/>
    </row>
    <row r="3" spans="1:10" ht="15">
      <c r="A3" s="15" t="s">
        <v>328</v>
      </c>
      <c r="B3" s="15"/>
      <c r="C3" s="15"/>
      <c r="D3" s="15"/>
      <c r="E3" s="15"/>
      <c r="F3" s="15"/>
      <c r="G3" s="15"/>
      <c r="H3" s="15"/>
      <c r="I3" s="15"/>
      <c r="J3" s="15"/>
    </row>
    <row r="4" spans="1:10" ht="25.5" customHeight="1">
      <c r="A4" s="121" t="s">
        <v>31</v>
      </c>
      <c r="B4" s="122" t="s">
        <v>329</v>
      </c>
      <c r="C4" s="122"/>
      <c r="D4" s="122"/>
      <c r="E4" s="123" t="s">
        <v>330</v>
      </c>
      <c r="F4" s="121" t="s">
        <v>331</v>
      </c>
      <c r="G4" s="121" t="s">
        <v>332</v>
      </c>
      <c r="H4" s="121" t="s">
        <v>333</v>
      </c>
      <c r="I4" s="121" t="s">
        <v>334</v>
      </c>
      <c r="J4" s="123" t="s">
        <v>335</v>
      </c>
    </row>
    <row r="5" spans="1:10" ht="87" customHeight="1">
      <c r="A5" s="124">
        <v>1</v>
      </c>
      <c r="B5" s="125" t="s">
        <v>336</v>
      </c>
      <c r="C5" s="125"/>
      <c r="D5" s="125"/>
      <c r="E5" s="126" t="s">
        <v>330</v>
      </c>
      <c r="F5" s="127">
        <v>3</v>
      </c>
      <c r="G5" s="128">
        <v>12</v>
      </c>
      <c r="H5" s="129">
        <v>196.47</v>
      </c>
      <c r="I5" s="130">
        <f aca="true" t="shared" si="0" ref="I5:I15">H5*F5</f>
        <v>589.41</v>
      </c>
      <c r="J5" s="131">
        <f aca="true" t="shared" si="1" ref="J5:J15">I5/G5</f>
        <v>49.1175</v>
      </c>
    </row>
    <row r="6" spans="1:10" ht="174.75" customHeight="1">
      <c r="A6" s="124">
        <v>2</v>
      </c>
      <c r="B6" s="125" t="s">
        <v>337</v>
      </c>
      <c r="C6" s="125"/>
      <c r="D6" s="125"/>
      <c r="E6" s="126" t="s">
        <v>338</v>
      </c>
      <c r="F6" s="127">
        <v>2</v>
      </c>
      <c r="G6" s="128">
        <v>12</v>
      </c>
      <c r="H6" s="129">
        <v>412.87</v>
      </c>
      <c r="I6" s="130">
        <f t="shared" si="0"/>
        <v>825.74</v>
      </c>
      <c r="J6" s="131">
        <f t="shared" si="1"/>
        <v>68.81166666666667</v>
      </c>
    </row>
    <row r="7" spans="1:10" ht="48" customHeight="1">
      <c r="A7" s="124">
        <v>3</v>
      </c>
      <c r="B7" s="125" t="s">
        <v>339</v>
      </c>
      <c r="C7" s="125"/>
      <c r="D7" s="125"/>
      <c r="E7" s="126" t="s">
        <v>330</v>
      </c>
      <c r="F7" s="127">
        <v>2</v>
      </c>
      <c r="G7" s="128">
        <v>12</v>
      </c>
      <c r="H7" s="129">
        <v>26.92</v>
      </c>
      <c r="I7" s="131">
        <f t="shared" si="0"/>
        <v>53.84</v>
      </c>
      <c r="J7" s="131">
        <f t="shared" si="1"/>
        <v>4.486666666666667</v>
      </c>
    </row>
    <row r="8" spans="1:10" ht="26.25" customHeight="1">
      <c r="A8" s="124">
        <v>4</v>
      </c>
      <c r="B8" s="125" t="s">
        <v>340</v>
      </c>
      <c r="C8" s="125"/>
      <c r="D8" s="125"/>
      <c r="E8" s="126" t="s">
        <v>330</v>
      </c>
      <c r="F8" s="127">
        <v>5</v>
      </c>
      <c r="G8" s="128">
        <v>12</v>
      </c>
      <c r="H8" s="129">
        <v>66.91</v>
      </c>
      <c r="I8" s="131">
        <f t="shared" si="0"/>
        <v>334.54999999999995</v>
      </c>
      <c r="J8" s="131">
        <f t="shared" si="1"/>
        <v>27.879166666666663</v>
      </c>
    </row>
    <row r="9" spans="1:10" ht="42.75" customHeight="1">
      <c r="A9" s="124">
        <v>5</v>
      </c>
      <c r="B9" s="125" t="s">
        <v>341</v>
      </c>
      <c r="C9" s="125"/>
      <c r="D9" s="125"/>
      <c r="E9" s="126" t="s">
        <v>330</v>
      </c>
      <c r="F9" s="127">
        <v>5</v>
      </c>
      <c r="G9" s="128">
        <v>12</v>
      </c>
      <c r="H9" s="129">
        <v>73.32</v>
      </c>
      <c r="I9" s="131">
        <f t="shared" si="0"/>
        <v>366.59999999999997</v>
      </c>
      <c r="J9" s="131">
        <f t="shared" si="1"/>
        <v>30.549999999999997</v>
      </c>
    </row>
    <row r="10" spans="1:10" ht="60.75" customHeight="1">
      <c r="A10" s="124">
        <v>6</v>
      </c>
      <c r="B10" s="125" t="s">
        <v>342</v>
      </c>
      <c r="C10" s="125"/>
      <c r="D10" s="125"/>
      <c r="E10" s="126" t="s">
        <v>330</v>
      </c>
      <c r="F10" s="127">
        <v>1</v>
      </c>
      <c r="G10" s="128">
        <v>12</v>
      </c>
      <c r="H10" s="129">
        <v>104.2</v>
      </c>
      <c r="I10" s="131">
        <f t="shared" si="0"/>
        <v>104.2</v>
      </c>
      <c r="J10" s="131">
        <f t="shared" si="1"/>
        <v>8.683333333333334</v>
      </c>
    </row>
    <row r="11" spans="1:10" ht="26.25" customHeight="1">
      <c r="A11" s="124">
        <v>7</v>
      </c>
      <c r="B11" s="125" t="s">
        <v>343</v>
      </c>
      <c r="C11" s="125"/>
      <c r="D11" s="125"/>
      <c r="E11" s="126" t="s">
        <v>344</v>
      </c>
      <c r="F11" s="127">
        <v>5</v>
      </c>
      <c r="G11" s="128">
        <v>12</v>
      </c>
      <c r="H11" s="129">
        <v>13.41</v>
      </c>
      <c r="I11" s="131">
        <f t="shared" si="0"/>
        <v>67.05</v>
      </c>
      <c r="J11" s="131">
        <f t="shared" si="1"/>
        <v>5.5874999999999995</v>
      </c>
    </row>
    <row r="12" spans="1:10" ht="79.5" customHeight="1">
      <c r="A12" s="124">
        <v>8</v>
      </c>
      <c r="B12" s="125" t="s">
        <v>345</v>
      </c>
      <c r="C12" s="125"/>
      <c r="D12" s="125"/>
      <c r="E12" s="126" t="s">
        <v>330</v>
      </c>
      <c r="F12" s="127">
        <v>1</v>
      </c>
      <c r="G12" s="128">
        <v>12</v>
      </c>
      <c r="H12" s="129">
        <v>55.14</v>
      </c>
      <c r="I12" s="131">
        <f t="shared" si="0"/>
        <v>55.14</v>
      </c>
      <c r="J12" s="131">
        <f t="shared" si="1"/>
        <v>4.595</v>
      </c>
    </row>
    <row r="13" spans="1:10" ht="133.5" customHeight="1">
      <c r="A13" s="124">
        <v>9</v>
      </c>
      <c r="B13" s="125" t="s">
        <v>346</v>
      </c>
      <c r="C13" s="125"/>
      <c r="D13" s="125"/>
      <c r="E13" s="126" t="s">
        <v>330</v>
      </c>
      <c r="F13" s="127">
        <v>2</v>
      </c>
      <c r="G13" s="128">
        <v>12</v>
      </c>
      <c r="H13" s="129">
        <v>73.27</v>
      </c>
      <c r="I13" s="131">
        <f t="shared" si="0"/>
        <v>146.54</v>
      </c>
      <c r="J13" s="131">
        <f t="shared" si="1"/>
        <v>12.211666666666666</v>
      </c>
    </row>
    <row r="14" spans="1:10" ht="30.75" customHeight="1">
      <c r="A14" s="124">
        <v>10</v>
      </c>
      <c r="B14" s="125" t="s">
        <v>347</v>
      </c>
      <c r="C14" s="125"/>
      <c r="D14" s="125"/>
      <c r="E14" s="126" t="s">
        <v>330</v>
      </c>
      <c r="F14" s="127">
        <v>1</v>
      </c>
      <c r="G14" s="128">
        <v>12</v>
      </c>
      <c r="H14" s="129">
        <v>43.96</v>
      </c>
      <c r="I14" s="131">
        <f t="shared" si="0"/>
        <v>43.96</v>
      </c>
      <c r="J14" s="131">
        <f t="shared" si="1"/>
        <v>3.6633333333333336</v>
      </c>
    </row>
    <row r="15" spans="1:10" ht="33" customHeight="1">
      <c r="A15" s="124">
        <v>11</v>
      </c>
      <c r="B15" s="125" t="s">
        <v>348</v>
      </c>
      <c r="C15" s="125"/>
      <c r="D15" s="125"/>
      <c r="E15" s="126" t="s">
        <v>330</v>
      </c>
      <c r="F15" s="127">
        <v>1</v>
      </c>
      <c r="G15" s="128">
        <v>30</v>
      </c>
      <c r="H15" s="129">
        <v>151.53</v>
      </c>
      <c r="I15" s="131">
        <f t="shared" si="0"/>
        <v>151.53</v>
      </c>
      <c r="J15" s="131">
        <f t="shared" si="1"/>
        <v>5.051</v>
      </c>
    </row>
    <row r="16" spans="1:10" ht="15">
      <c r="A16" s="132"/>
      <c r="B16" s="133" t="s">
        <v>349</v>
      </c>
      <c r="C16" s="133"/>
      <c r="D16" s="133"/>
      <c r="E16" s="133"/>
      <c r="F16" s="133"/>
      <c r="G16" s="133"/>
      <c r="H16" s="133"/>
      <c r="I16" s="134">
        <f>SUM(J5:J15)</f>
        <v>220.63683333333333</v>
      </c>
      <c r="J16" s="134"/>
    </row>
    <row r="17" spans="1:10" ht="15">
      <c r="A17" s="42"/>
      <c r="B17" s="42"/>
      <c r="C17" s="42"/>
      <c r="D17" s="42"/>
      <c r="E17" s="42"/>
      <c r="F17" s="42"/>
      <c r="G17" s="42"/>
      <c r="H17" s="42"/>
      <c r="I17" s="43"/>
      <c r="J17" s="43"/>
    </row>
    <row r="18" spans="1:10" ht="15">
      <c r="A18" s="15" t="s">
        <v>350</v>
      </c>
      <c r="B18" s="15"/>
      <c r="C18" s="15"/>
      <c r="D18" s="15"/>
      <c r="E18" s="15"/>
      <c r="F18" s="15"/>
      <c r="G18" s="15"/>
      <c r="H18" s="15"/>
      <c r="I18" s="15"/>
      <c r="J18" s="15"/>
    </row>
    <row r="19" spans="1:10" ht="25.5" customHeight="1">
      <c r="A19" s="121" t="s">
        <v>31</v>
      </c>
      <c r="B19" s="122" t="s">
        <v>329</v>
      </c>
      <c r="C19" s="122"/>
      <c r="D19" s="122"/>
      <c r="E19" s="123" t="s">
        <v>330</v>
      </c>
      <c r="F19" s="121" t="s">
        <v>331</v>
      </c>
      <c r="G19" s="121" t="s">
        <v>332</v>
      </c>
      <c r="H19" s="121" t="s">
        <v>333</v>
      </c>
      <c r="I19" s="121" t="s">
        <v>334</v>
      </c>
      <c r="J19" s="123" t="s">
        <v>335</v>
      </c>
    </row>
    <row r="20" spans="1:10" ht="271.5" customHeight="1">
      <c r="A20" s="124">
        <v>12</v>
      </c>
      <c r="B20" s="125" t="s">
        <v>351</v>
      </c>
      <c r="C20" s="125"/>
      <c r="D20" s="125"/>
      <c r="E20" s="126" t="s">
        <v>330</v>
      </c>
      <c r="F20" s="127">
        <v>2</v>
      </c>
      <c r="G20" s="128">
        <v>12</v>
      </c>
      <c r="H20" s="129">
        <v>300.16</v>
      </c>
      <c r="I20" s="130">
        <f aca="true" t="shared" si="2" ref="I20:I27">H20*F20</f>
        <v>600.32</v>
      </c>
      <c r="J20" s="131">
        <f aca="true" t="shared" si="3" ref="J20:J27">I20/G20</f>
        <v>50.02666666666667</v>
      </c>
    </row>
    <row r="21" spans="1:10" ht="69.75" customHeight="1">
      <c r="A21" s="124">
        <v>13</v>
      </c>
      <c r="B21" s="125" t="s">
        <v>352</v>
      </c>
      <c r="C21" s="125"/>
      <c r="D21" s="125"/>
      <c r="E21" s="126" t="s">
        <v>330</v>
      </c>
      <c r="F21" s="127">
        <v>3</v>
      </c>
      <c r="G21" s="128">
        <v>12</v>
      </c>
      <c r="H21" s="129">
        <v>122.79</v>
      </c>
      <c r="I21" s="130">
        <f t="shared" si="2"/>
        <v>368.37</v>
      </c>
      <c r="J21" s="131">
        <f t="shared" si="3"/>
        <v>30.6975</v>
      </c>
    </row>
    <row r="22" spans="1:10" ht="74.25" customHeight="1">
      <c r="A22" s="124">
        <v>14</v>
      </c>
      <c r="B22" s="125" t="s">
        <v>353</v>
      </c>
      <c r="C22" s="125"/>
      <c r="D22" s="125"/>
      <c r="E22" s="126" t="s">
        <v>330</v>
      </c>
      <c r="F22" s="127">
        <v>2</v>
      </c>
      <c r="G22" s="128">
        <v>12</v>
      </c>
      <c r="H22" s="129">
        <v>34.74</v>
      </c>
      <c r="I22" s="131">
        <f t="shared" si="2"/>
        <v>69.48</v>
      </c>
      <c r="J22" s="131">
        <f t="shared" si="3"/>
        <v>5.79</v>
      </c>
    </row>
    <row r="23" spans="1:10" ht="122.25" customHeight="1">
      <c r="A23" s="124">
        <v>15</v>
      </c>
      <c r="B23" s="125" t="s">
        <v>354</v>
      </c>
      <c r="C23" s="125"/>
      <c r="D23" s="125"/>
      <c r="E23" s="126" t="s">
        <v>330</v>
      </c>
      <c r="F23" s="127">
        <v>5</v>
      </c>
      <c r="G23" s="128">
        <v>12</v>
      </c>
      <c r="H23" s="129">
        <v>90.19</v>
      </c>
      <c r="I23" s="131">
        <f t="shared" si="2"/>
        <v>450.95</v>
      </c>
      <c r="J23" s="131">
        <f t="shared" si="3"/>
        <v>37.579166666666666</v>
      </c>
    </row>
    <row r="24" spans="1:10" ht="113.25" customHeight="1">
      <c r="A24" s="124">
        <v>16</v>
      </c>
      <c r="B24" s="125" t="s">
        <v>355</v>
      </c>
      <c r="C24" s="125"/>
      <c r="D24" s="125"/>
      <c r="E24" s="126" t="s">
        <v>338</v>
      </c>
      <c r="F24" s="127">
        <v>2</v>
      </c>
      <c r="G24" s="128">
        <v>12</v>
      </c>
      <c r="H24" s="129">
        <v>111.46</v>
      </c>
      <c r="I24" s="131">
        <f t="shared" si="2"/>
        <v>222.92</v>
      </c>
      <c r="J24" s="131">
        <f t="shared" si="3"/>
        <v>18.576666666666664</v>
      </c>
    </row>
    <row r="25" spans="1:10" ht="68.25" customHeight="1">
      <c r="A25" s="124">
        <v>17</v>
      </c>
      <c r="B25" s="125" t="s">
        <v>356</v>
      </c>
      <c r="C25" s="125"/>
      <c r="D25" s="125"/>
      <c r="E25" s="126" t="s">
        <v>344</v>
      </c>
      <c r="F25" s="127">
        <v>5</v>
      </c>
      <c r="G25" s="128">
        <v>12</v>
      </c>
      <c r="H25" s="129">
        <v>28.95</v>
      </c>
      <c r="I25" s="131">
        <f t="shared" si="2"/>
        <v>144.75</v>
      </c>
      <c r="J25" s="131">
        <f t="shared" si="3"/>
        <v>12.0625</v>
      </c>
    </row>
    <row r="26" spans="1:10" ht="76.5" customHeight="1">
      <c r="A26" s="124">
        <v>18</v>
      </c>
      <c r="B26" s="125" t="s">
        <v>357</v>
      </c>
      <c r="C26" s="125"/>
      <c r="D26" s="125"/>
      <c r="E26" s="126" t="s">
        <v>330</v>
      </c>
      <c r="F26" s="127">
        <v>2</v>
      </c>
      <c r="G26" s="128">
        <v>12</v>
      </c>
      <c r="H26" s="129">
        <v>81.28</v>
      </c>
      <c r="I26" s="131">
        <f t="shared" si="2"/>
        <v>162.56</v>
      </c>
      <c r="J26" s="131">
        <f t="shared" si="3"/>
        <v>13.546666666666667</v>
      </c>
    </row>
    <row r="27" spans="1:10" ht="31.5" customHeight="1">
      <c r="A27" s="124">
        <v>19</v>
      </c>
      <c r="B27" s="125" t="s">
        <v>347</v>
      </c>
      <c r="C27" s="125"/>
      <c r="D27" s="125"/>
      <c r="E27" s="126" t="s">
        <v>330</v>
      </c>
      <c r="F27" s="127">
        <v>1</v>
      </c>
      <c r="G27" s="128">
        <v>60</v>
      </c>
      <c r="H27" s="129">
        <v>43.96</v>
      </c>
      <c r="I27" s="131">
        <f t="shared" si="2"/>
        <v>43.96</v>
      </c>
      <c r="J27" s="131">
        <f t="shared" si="3"/>
        <v>0.7326666666666667</v>
      </c>
    </row>
    <row r="28" spans="1:10" ht="15">
      <c r="A28" s="132"/>
      <c r="B28" s="133" t="s">
        <v>349</v>
      </c>
      <c r="C28" s="133"/>
      <c r="D28" s="133"/>
      <c r="E28" s="133"/>
      <c r="F28" s="133"/>
      <c r="G28" s="133"/>
      <c r="H28" s="133"/>
      <c r="I28" s="134">
        <f>SUM(J20:J27)</f>
        <v>169.01183333333333</v>
      </c>
      <c r="J28" s="134"/>
    </row>
    <row r="30" spans="1:10" ht="15">
      <c r="A30" s="15" t="s">
        <v>358</v>
      </c>
      <c r="B30" s="15"/>
      <c r="C30" s="15"/>
      <c r="D30" s="15"/>
      <c r="E30" s="15"/>
      <c r="F30" s="15"/>
      <c r="G30" s="15"/>
      <c r="H30" s="15"/>
      <c r="I30" s="15"/>
      <c r="J30" s="15"/>
    </row>
    <row r="31" spans="1:10" ht="25.5" customHeight="1">
      <c r="A31" s="121" t="s">
        <v>31</v>
      </c>
      <c r="B31" s="122" t="s">
        <v>329</v>
      </c>
      <c r="C31" s="122"/>
      <c r="D31" s="122"/>
      <c r="E31" s="123" t="s">
        <v>330</v>
      </c>
      <c r="F31" s="121" t="s">
        <v>331</v>
      </c>
      <c r="G31" s="121" t="s">
        <v>332</v>
      </c>
      <c r="H31" s="121" t="s">
        <v>333</v>
      </c>
      <c r="I31" s="121" t="s">
        <v>334</v>
      </c>
      <c r="J31" s="123" t="s">
        <v>335</v>
      </c>
    </row>
    <row r="32" spans="1:10" ht="90.75" customHeight="1">
      <c r="A32" s="124">
        <v>20</v>
      </c>
      <c r="B32" s="125" t="s">
        <v>359</v>
      </c>
      <c r="C32" s="125"/>
      <c r="D32" s="125"/>
      <c r="E32" s="126" t="s">
        <v>330</v>
      </c>
      <c r="F32" s="127">
        <v>1</v>
      </c>
      <c r="G32" s="128">
        <v>30</v>
      </c>
      <c r="H32" s="129">
        <v>125.9</v>
      </c>
      <c r="I32" s="130">
        <f aca="true" t="shared" si="4" ref="I32:I34">H32*F32</f>
        <v>125.9</v>
      </c>
      <c r="J32" s="131">
        <f aca="true" t="shared" si="5" ref="J32:J34">I32/G32</f>
        <v>4.196666666666667</v>
      </c>
    </row>
    <row r="33" spans="1:10" ht="219.75" customHeight="1">
      <c r="A33" s="124">
        <v>21</v>
      </c>
      <c r="B33" s="125" t="s">
        <v>360</v>
      </c>
      <c r="C33" s="125"/>
      <c r="D33" s="125"/>
      <c r="E33" s="126" t="s">
        <v>330</v>
      </c>
      <c r="F33" s="127">
        <v>1</v>
      </c>
      <c r="G33" s="128">
        <v>60</v>
      </c>
      <c r="H33" s="129">
        <v>709.66</v>
      </c>
      <c r="I33" s="130">
        <f t="shared" si="4"/>
        <v>709.66</v>
      </c>
      <c r="J33" s="131">
        <f t="shared" si="5"/>
        <v>11.827666666666666</v>
      </c>
    </row>
    <row r="34" spans="1:10" ht="45" customHeight="1">
      <c r="A34" s="124">
        <v>22</v>
      </c>
      <c r="B34" s="125" t="s">
        <v>361</v>
      </c>
      <c r="C34" s="125"/>
      <c r="D34" s="125"/>
      <c r="E34" s="126" t="s">
        <v>330</v>
      </c>
      <c r="F34" s="127">
        <v>2</v>
      </c>
      <c r="G34" s="128">
        <v>12</v>
      </c>
      <c r="H34" s="129">
        <v>62.03</v>
      </c>
      <c r="I34" s="131">
        <f t="shared" si="4"/>
        <v>124.06</v>
      </c>
      <c r="J34" s="131">
        <f t="shared" si="5"/>
        <v>10.338333333333333</v>
      </c>
    </row>
    <row r="35" spans="1:10" ht="15">
      <c r="A35" s="132"/>
      <c r="B35" s="133" t="s">
        <v>349</v>
      </c>
      <c r="C35" s="133"/>
      <c r="D35" s="133"/>
      <c r="E35" s="133"/>
      <c r="F35" s="133"/>
      <c r="G35" s="133"/>
      <c r="H35" s="133"/>
      <c r="I35" s="134">
        <f>SUM(J32:J34)</f>
        <v>26.362666666666666</v>
      </c>
      <c r="J35" s="134"/>
    </row>
    <row r="38" spans="1:10" ht="15">
      <c r="A38" s="15" t="s">
        <v>362</v>
      </c>
      <c r="B38" s="15"/>
      <c r="C38" s="15"/>
      <c r="D38" s="15"/>
      <c r="E38" s="15"/>
      <c r="F38" s="15"/>
      <c r="G38" s="15"/>
      <c r="H38" s="15"/>
      <c r="I38" s="15"/>
      <c r="J38" s="15"/>
    </row>
    <row r="39" spans="1:10" ht="25.5" customHeight="1">
      <c r="A39" s="121" t="s">
        <v>31</v>
      </c>
      <c r="B39" s="122" t="s">
        <v>329</v>
      </c>
      <c r="C39" s="122"/>
      <c r="D39" s="122"/>
      <c r="E39" s="123" t="s">
        <v>330</v>
      </c>
      <c r="F39" s="121" t="s">
        <v>331</v>
      </c>
      <c r="G39" s="121" t="s">
        <v>332</v>
      </c>
      <c r="H39" s="121" t="s">
        <v>333</v>
      </c>
      <c r="I39" s="121" t="s">
        <v>334</v>
      </c>
      <c r="J39" s="123" t="s">
        <v>335</v>
      </c>
    </row>
    <row r="40" spans="1:10" ht="33" customHeight="1">
      <c r="A40" s="124">
        <v>23</v>
      </c>
      <c r="B40" s="125" t="s">
        <v>363</v>
      </c>
      <c r="C40" s="125"/>
      <c r="D40" s="125"/>
      <c r="E40" s="126" t="s">
        <v>330</v>
      </c>
      <c r="F40" s="127">
        <v>48</v>
      </c>
      <c r="G40" s="128">
        <v>60</v>
      </c>
      <c r="H40" s="129">
        <v>4781.99</v>
      </c>
      <c r="I40" s="130">
        <f aca="true" t="shared" si="6" ref="I40:I50">H40*F40</f>
        <v>229535.52</v>
      </c>
      <c r="J40" s="131">
        <f aca="true" t="shared" si="7" ref="J40:J50">I40/G40</f>
        <v>3825.5919999999996</v>
      </c>
    </row>
    <row r="41" spans="1:10" ht="23.25" customHeight="1">
      <c r="A41" s="124">
        <v>24</v>
      </c>
      <c r="B41" s="125" t="s">
        <v>364</v>
      </c>
      <c r="C41" s="125"/>
      <c r="D41" s="125"/>
      <c r="E41" s="126" t="s">
        <v>330</v>
      </c>
      <c r="F41" s="127">
        <v>576</v>
      </c>
      <c r="G41" s="128">
        <v>12</v>
      </c>
      <c r="H41" s="129">
        <v>12.39</v>
      </c>
      <c r="I41" s="130">
        <f t="shared" si="6"/>
        <v>7136.64</v>
      </c>
      <c r="J41" s="131">
        <f t="shared" si="7"/>
        <v>594.72</v>
      </c>
    </row>
    <row r="42" spans="1:10" ht="31.5" customHeight="1">
      <c r="A42" s="124">
        <v>25</v>
      </c>
      <c r="B42" s="135" t="s">
        <v>365</v>
      </c>
      <c r="C42" s="135"/>
      <c r="D42" s="135"/>
      <c r="E42" s="126" t="s">
        <v>330</v>
      </c>
      <c r="F42" s="127">
        <v>48</v>
      </c>
      <c r="G42" s="128">
        <v>60</v>
      </c>
      <c r="H42" s="129">
        <v>57.06</v>
      </c>
      <c r="I42" s="131">
        <f t="shared" si="6"/>
        <v>2738.88</v>
      </c>
      <c r="J42" s="131">
        <f t="shared" si="7"/>
        <v>45.648</v>
      </c>
    </row>
    <row r="43" spans="1:10" ht="41.25" customHeight="1">
      <c r="A43" s="124">
        <v>26</v>
      </c>
      <c r="B43" s="125" t="s">
        <v>366</v>
      </c>
      <c r="C43" s="125"/>
      <c r="D43" s="125"/>
      <c r="E43" s="126" t="s">
        <v>330</v>
      </c>
      <c r="F43" s="127">
        <v>24</v>
      </c>
      <c r="G43" s="128">
        <v>60</v>
      </c>
      <c r="H43" s="129">
        <v>804.62</v>
      </c>
      <c r="I43" s="131">
        <f t="shared" si="6"/>
        <v>19310.88</v>
      </c>
      <c r="J43" s="131">
        <f t="shared" si="7"/>
        <v>321.848</v>
      </c>
    </row>
    <row r="44" spans="1:11" ht="15.75" customHeight="1">
      <c r="A44" s="136">
        <v>27</v>
      </c>
      <c r="B44" s="137" t="s">
        <v>367</v>
      </c>
      <c r="C44" s="137"/>
      <c r="D44" s="137"/>
      <c r="E44" s="138" t="s">
        <v>330</v>
      </c>
      <c r="F44" s="139">
        <v>0</v>
      </c>
      <c r="G44" s="140">
        <v>60</v>
      </c>
      <c r="H44" s="141"/>
      <c r="I44" s="142">
        <f t="shared" si="6"/>
        <v>0</v>
      </c>
      <c r="J44" s="142">
        <f t="shared" si="7"/>
        <v>0</v>
      </c>
      <c r="K44" t="s">
        <v>368</v>
      </c>
    </row>
    <row r="45" spans="1:10" ht="26.25" customHeight="1">
      <c r="A45" s="124">
        <v>28</v>
      </c>
      <c r="B45" s="125" t="s">
        <v>369</v>
      </c>
      <c r="C45" s="125"/>
      <c r="D45" s="125"/>
      <c r="E45" s="126" t="s">
        <v>330</v>
      </c>
      <c r="F45" s="127">
        <v>48</v>
      </c>
      <c r="G45" s="128">
        <v>60</v>
      </c>
      <c r="H45" s="143">
        <v>2056.44</v>
      </c>
      <c r="I45" s="144">
        <f t="shared" si="6"/>
        <v>98709.12</v>
      </c>
      <c r="J45" s="131">
        <f t="shared" si="7"/>
        <v>1645.1519999999998</v>
      </c>
    </row>
    <row r="46" spans="1:10" ht="26.25" customHeight="1">
      <c r="A46" s="124">
        <v>29</v>
      </c>
      <c r="B46" s="145" t="s">
        <v>370</v>
      </c>
      <c r="C46" s="145"/>
      <c r="D46" s="145"/>
      <c r="E46" s="126" t="s">
        <v>330</v>
      </c>
      <c r="F46" s="127">
        <v>48</v>
      </c>
      <c r="G46" s="128">
        <v>60</v>
      </c>
      <c r="H46" s="143">
        <v>554.79</v>
      </c>
      <c r="I46" s="144">
        <f t="shared" si="6"/>
        <v>26629.92</v>
      </c>
      <c r="J46" s="131">
        <f t="shared" si="7"/>
        <v>443.832</v>
      </c>
    </row>
    <row r="47" spans="1:10" ht="26.25" customHeight="1">
      <c r="A47" s="124">
        <v>30</v>
      </c>
      <c r="B47" s="125" t="s">
        <v>371</v>
      </c>
      <c r="C47" s="125"/>
      <c r="D47" s="125"/>
      <c r="E47" s="126" t="s">
        <v>330</v>
      </c>
      <c r="F47" s="127">
        <v>24</v>
      </c>
      <c r="G47" s="128">
        <v>12</v>
      </c>
      <c r="H47" s="143">
        <v>21.09</v>
      </c>
      <c r="I47" s="144">
        <f t="shared" si="6"/>
        <v>506.15999999999997</v>
      </c>
      <c r="J47" s="131">
        <f t="shared" si="7"/>
        <v>42.18</v>
      </c>
    </row>
    <row r="48" spans="1:10" ht="31.5" customHeight="1">
      <c r="A48" s="124">
        <v>31</v>
      </c>
      <c r="B48" s="125" t="s">
        <v>372</v>
      </c>
      <c r="C48" s="125"/>
      <c r="D48" s="125"/>
      <c r="E48" s="126" t="s">
        <v>330</v>
      </c>
      <c r="F48" s="127">
        <v>48</v>
      </c>
      <c r="G48" s="128">
        <v>60</v>
      </c>
      <c r="H48" s="143">
        <v>46.69</v>
      </c>
      <c r="I48" s="144">
        <f t="shared" si="6"/>
        <v>2241.12</v>
      </c>
      <c r="J48" s="131">
        <f t="shared" si="7"/>
        <v>37.352</v>
      </c>
    </row>
    <row r="49" spans="1:10" ht="21.75" customHeight="1">
      <c r="A49" s="124">
        <v>32</v>
      </c>
      <c r="B49" s="125" t="s">
        <v>373</v>
      </c>
      <c r="C49" s="125"/>
      <c r="D49" s="125"/>
      <c r="E49" s="126" t="s">
        <v>330</v>
      </c>
      <c r="F49" s="127">
        <v>144</v>
      </c>
      <c r="G49" s="128">
        <v>12</v>
      </c>
      <c r="H49" s="143">
        <v>1.45</v>
      </c>
      <c r="I49" s="144">
        <f t="shared" si="6"/>
        <v>208.79999999999998</v>
      </c>
      <c r="J49" s="131">
        <f t="shared" si="7"/>
        <v>17.4</v>
      </c>
    </row>
    <row r="50" spans="1:10" ht="31.5" customHeight="1">
      <c r="A50" s="124">
        <v>33</v>
      </c>
      <c r="B50" s="125" t="s">
        <v>374</v>
      </c>
      <c r="C50" s="125"/>
      <c r="D50" s="125"/>
      <c r="E50" s="126" t="s">
        <v>330</v>
      </c>
      <c r="F50" s="127">
        <v>0</v>
      </c>
      <c r="G50" s="128">
        <v>60</v>
      </c>
      <c r="H50" s="143">
        <v>773.16</v>
      </c>
      <c r="I50" s="144">
        <f t="shared" si="6"/>
        <v>0</v>
      </c>
      <c r="J50" s="131">
        <f t="shared" si="7"/>
        <v>0</v>
      </c>
    </row>
    <row r="51" spans="1:10" ht="15">
      <c r="A51" s="132"/>
      <c r="B51" s="133" t="s">
        <v>349</v>
      </c>
      <c r="C51" s="133"/>
      <c r="D51" s="133"/>
      <c r="E51" s="133"/>
      <c r="F51" s="133"/>
      <c r="G51" s="133"/>
      <c r="H51" s="133"/>
      <c r="I51" s="134">
        <f>SUM(J40:J45)</f>
        <v>6432.959999999999</v>
      </c>
      <c r="J51" s="134"/>
    </row>
    <row r="52" spans="1:10" ht="15">
      <c r="A52" t="s">
        <v>375</v>
      </c>
      <c r="J52">
        <f>'Quadro Resumo'!F35</f>
        <v>48</v>
      </c>
    </row>
    <row r="53" spans="1:10" ht="15">
      <c r="A53" s="146"/>
      <c r="B53" s="146"/>
      <c r="C53" s="146"/>
      <c r="D53" s="146"/>
      <c r="E53" s="146"/>
      <c r="F53" s="146"/>
      <c r="G53" s="146"/>
      <c r="H53" s="146"/>
      <c r="I53" s="146"/>
      <c r="J53" s="147">
        <f>I51/J52</f>
        <v>134.01999999999998</v>
      </c>
    </row>
    <row r="54" spans="1:10" ht="92.25" customHeight="1">
      <c r="A54" s="148" t="s">
        <v>376</v>
      </c>
      <c r="B54" s="148"/>
      <c r="C54" s="148"/>
      <c r="D54" s="148"/>
      <c r="E54" s="148"/>
      <c r="F54" s="148"/>
      <c r="G54" s="148"/>
      <c r="H54" s="148"/>
      <c r="I54" s="148"/>
      <c r="J54" s="148"/>
    </row>
    <row r="55" ht="15">
      <c r="A55" s="149"/>
    </row>
    <row r="57" spans="1:10" ht="15">
      <c r="A57" s="15" t="s">
        <v>377</v>
      </c>
      <c r="B57" s="15"/>
      <c r="C57" s="15"/>
      <c r="D57" s="15"/>
      <c r="E57" s="15"/>
      <c r="F57" s="15"/>
      <c r="G57" s="15"/>
      <c r="H57" s="15"/>
      <c r="I57" s="15"/>
      <c r="J57" s="15"/>
    </row>
    <row r="58" spans="1:10" ht="21.75" customHeight="1">
      <c r="A58" s="121" t="s">
        <v>31</v>
      </c>
      <c r="B58" s="122" t="s">
        <v>329</v>
      </c>
      <c r="C58" s="122"/>
      <c r="D58" s="122"/>
      <c r="E58" s="123" t="s">
        <v>330</v>
      </c>
      <c r="F58" s="121" t="s">
        <v>331</v>
      </c>
      <c r="G58" s="121" t="s">
        <v>332</v>
      </c>
      <c r="H58" s="121" t="s">
        <v>333</v>
      </c>
      <c r="I58" s="121" t="s">
        <v>334</v>
      </c>
      <c r="J58" s="123" t="s">
        <v>335</v>
      </c>
    </row>
    <row r="59" spans="1:10" ht="23.25" customHeight="1">
      <c r="A59" s="124">
        <v>34</v>
      </c>
      <c r="B59" s="125" t="s">
        <v>363</v>
      </c>
      <c r="C59" s="125"/>
      <c r="D59" s="125"/>
      <c r="E59" s="126" t="s">
        <v>330</v>
      </c>
      <c r="F59" s="127">
        <v>8</v>
      </c>
      <c r="G59" s="128">
        <v>60</v>
      </c>
      <c r="H59" s="129">
        <v>4781.99</v>
      </c>
      <c r="I59" s="130">
        <f aca="true" t="shared" si="8" ref="I59:I69">H59*F59</f>
        <v>38255.92</v>
      </c>
      <c r="J59" s="131">
        <f aca="true" t="shared" si="9" ref="J59:J69">I59/G59</f>
        <v>637.5986666666666</v>
      </c>
    </row>
    <row r="60" spans="1:10" ht="23.25" customHeight="1">
      <c r="A60" s="124">
        <v>35</v>
      </c>
      <c r="B60" s="125" t="s">
        <v>364</v>
      </c>
      <c r="C60" s="125"/>
      <c r="D60" s="125"/>
      <c r="E60" s="126" t="s">
        <v>330</v>
      </c>
      <c r="F60" s="127">
        <v>96</v>
      </c>
      <c r="G60" s="128">
        <v>12</v>
      </c>
      <c r="H60" s="129">
        <v>12.39</v>
      </c>
      <c r="I60" s="130">
        <f t="shared" si="8"/>
        <v>1189.44</v>
      </c>
      <c r="J60" s="131">
        <f t="shared" si="9"/>
        <v>99.12</v>
      </c>
    </row>
    <row r="61" spans="1:10" ht="33.75" customHeight="1">
      <c r="A61" s="124">
        <v>36</v>
      </c>
      <c r="B61" s="135" t="s">
        <v>365</v>
      </c>
      <c r="C61" s="135"/>
      <c r="D61" s="135"/>
      <c r="E61" s="126" t="s">
        <v>330</v>
      </c>
      <c r="F61" s="127">
        <v>8</v>
      </c>
      <c r="G61" s="128">
        <v>60</v>
      </c>
      <c r="H61" s="129">
        <v>57.06</v>
      </c>
      <c r="I61" s="131">
        <f t="shared" si="8"/>
        <v>456.48</v>
      </c>
      <c r="J61" s="131">
        <f t="shared" si="9"/>
        <v>7.6080000000000005</v>
      </c>
    </row>
    <row r="62" spans="1:10" ht="41.25" customHeight="1">
      <c r="A62" s="124">
        <v>37</v>
      </c>
      <c r="B62" s="125" t="s">
        <v>366</v>
      </c>
      <c r="C62" s="125"/>
      <c r="D62" s="125"/>
      <c r="E62" s="126" t="s">
        <v>330</v>
      </c>
      <c r="F62" s="127">
        <v>1</v>
      </c>
      <c r="G62" s="128">
        <v>60</v>
      </c>
      <c r="H62" s="129">
        <v>804.62</v>
      </c>
      <c r="I62" s="144">
        <f t="shared" si="8"/>
        <v>804.62</v>
      </c>
      <c r="J62" s="131">
        <f t="shared" si="9"/>
        <v>13.410333333333334</v>
      </c>
    </row>
    <row r="63" spans="1:10" ht="15.75" customHeight="1">
      <c r="A63" s="124">
        <v>38</v>
      </c>
      <c r="B63" s="125" t="s">
        <v>367</v>
      </c>
      <c r="C63" s="125"/>
      <c r="D63" s="125"/>
      <c r="E63" s="126" t="s">
        <v>330</v>
      </c>
      <c r="F63" s="127">
        <v>1</v>
      </c>
      <c r="G63" s="128">
        <v>60</v>
      </c>
      <c r="H63" s="143">
        <v>1843.33</v>
      </c>
      <c r="I63" s="144">
        <f t="shared" si="8"/>
        <v>1843.33</v>
      </c>
      <c r="J63" s="131">
        <f t="shared" si="9"/>
        <v>30.722166666666666</v>
      </c>
    </row>
    <row r="64" spans="1:10" ht="15.75" customHeight="1">
      <c r="A64" s="124">
        <v>39</v>
      </c>
      <c r="B64" s="125" t="s">
        <v>369</v>
      </c>
      <c r="C64" s="125"/>
      <c r="D64" s="125"/>
      <c r="E64" s="126" t="s">
        <v>330</v>
      </c>
      <c r="F64" s="127">
        <v>8</v>
      </c>
      <c r="G64" s="128">
        <v>60</v>
      </c>
      <c r="H64" s="143">
        <v>2056.44</v>
      </c>
      <c r="I64" s="144">
        <f t="shared" si="8"/>
        <v>16451.52</v>
      </c>
      <c r="J64" s="131">
        <f t="shared" si="9"/>
        <v>274.192</v>
      </c>
    </row>
    <row r="65" spans="1:10" ht="15.75">
      <c r="A65" s="124">
        <v>40</v>
      </c>
      <c r="B65" s="145" t="s">
        <v>370</v>
      </c>
      <c r="C65" s="145"/>
      <c r="D65" s="145"/>
      <c r="E65" s="126" t="s">
        <v>330</v>
      </c>
      <c r="F65" s="127">
        <v>30</v>
      </c>
      <c r="G65" s="128">
        <v>60</v>
      </c>
      <c r="H65" s="143">
        <v>554.79</v>
      </c>
      <c r="I65" s="144">
        <f t="shared" si="8"/>
        <v>16643.699999999997</v>
      </c>
      <c r="J65" s="131">
        <f t="shared" si="9"/>
        <v>277.3949999999999</v>
      </c>
    </row>
    <row r="66" spans="1:10" ht="21.75" customHeight="1">
      <c r="A66" s="124">
        <v>41</v>
      </c>
      <c r="B66" s="125" t="s">
        <v>371</v>
      </c>
      <c r="C66" s="125"/>
      <c r="D66" s="125"/>
      <c r="E66" s="126" t="s">
        <v>330</v>
      </c>
      <c r="F66" s="127">
        <v>12</v>
      </c>
      <c r="G66" s="128">
        <v>12</v>
      </c>
      <c r="H66" s="143">
        <v>21.09</v>
      </c>
      <c r="I66" s="144">
        <f t="shared" si="8"/>
        <v>253.07999999999998</v>
      </c>
      <c r="J66" s="131">
        <f t="shared" si="9"/>
        <v>21.09</v>
      </c>
    </row>
    <row r="67" spans="1:10" ht="31.5" customHeight="1">
      <c r="A67" s="124">
        <v>42</v>
      </c>
      <c r="B67" s="125" t="s">
        <v>372</v>
      </c>
      <c r="C67" s="125"/>
      <c r="D67" s="125"/>
      <c r="E67" s="126" t="s">
        <v>330</v>
      </c>
      <c r="F67" s="127">
        <v>23</v>
      </c>
      <c r="G67" s="128">
        <v>60</v>
      </c>
      <c r="H67" s="143">
        <v>46.69</v>
      </c>
      <c r="I67" s="144">
        <f t="shared" si="8"/>
        <v>1073.87</v>
      </c>
      <c r="J67" s="131">
        <f t="shared" si="9"/>
        <v>17.89783333333333</v>
      </c>
    </row>
    <row r="68" spans="1:10" ht="21.75" customHeight="1">
      <c r="A68" s="124">
        <v>43</v>
      </c>
      <c r="B68" s="125" t="s">
        <v>373</v>
      </c>
      <c r="C68" s="125"/>
      <c r="D68" s="125"/>
      <c r="E68" s="126" t="s">
        <v>330</v>
      </c>
      <c r="F68" s="127">
        <v>132</v>
      </c>
      <c r="G68" s="128">
        <v>12</v>
      </c>
      <c r="H68" s="143">
        <v>1.45</v>
      </c>
      <c r="I68" s="144">
        <f t="shared" si="8"/>
        <v>191.4</v>
      </c>
      <c r="J68" s="131">
        <f t="shared" si="9"/>
        <v>15.950000000000001</v>
      </c>
    </row>
    <row r="69" spans="1:10" ht="31.5" customHeight="1">
      <c r="A69" s="124">
        <v>44</v>
      </c>
      <c r="B69" s="125" t="s">
        <v>374</v>
      </c>
      <c r="C69" s="125"/>
      <c r="D69" s="125"/>
      <c r="E69" s="126" t="s">
        <v>330</v>
      </c>
      <c r="F69" s="127">
        <v>1</v>
      </c>
      <c r="G69" s="128">
        <v>60</v>
      </c>
      <c r="H69" s="143">
        <v>773.16</v>
      </c>
      <c r="I69" s="144">
        <f t="shared" si="8"/>
        <v>773.16</v>
      </c>
      <c r="J69" s="131">
        <f t="shared" si="9"/>
        <v>12.886</v>
      </c>
    </row>
    <row r="70" spans="1:10" ht="15">
      <c r="A70" s="132"/>
      <c r="B70" s="133" t="s">
        <v>349</v>
      </c>
      <c r="C70" s="133"/>
      <c r="D70" s="133"/>
      <c r="E70" s="133"/>
      <c r="F70" s="133"/>
      <c r="G70" s="133"/>
      <c r="H70" s="133"/>
      <c r="I70" s="134">
        <f>SUM(J59:J62)</f>
        <v>757.737</v>
      </c>
      <c r="J70" s="134"/>
    </row>
    <row r="71" spans="1:11" ht="15">
      <c r="A71" t="s">
        <v>378</v>
      </c>
      <c r="J71">
        <f>'Quadro Resumo'!F4+'Quadro Resumo'!F5</f>
        <v>15</v>
      </c>
      <c r="K71" s="47" t="s">
        <v>379</v>
      </c>
    </row>
    <row r="72" spans="1:10" ht="24.75" customHeight="1">
      <c r="A72" s="148" t="s">
        <v>380</v>
      </c>
      <c r="B72" s="148"/>
      <c r="C72" s="148"/>
      <c r="D72" s="148"/>
      <c r="E72" s="148"/>
      <c r="F72" s="148"/>
      <c r="G72" s="148"/>
      <c r="H72" s="148"/>
      <c r="I72" s="148"/>
      <c r="J72" s="147">
        <f>(I70/J71)/2</f>
        <v>25.2579</v>
      </c>
    </row>
    <row r="73" spans="1:10" ht="81.75" customHeight="1">
      <c r="A73" s="150" t="s">
        <v>381</v>
      </c>
      <c r="B73" s="150"/>
      <c r="C73" s="150"/>
      <c r="D73" s="150"/>
      <c r="E73" s="150"/>
      <c r="F73" s="150"/>
      <c r="G73" s="150"/>
      <c r="H73" s="150"/>
      <c r="I73" s="150"/>
      <c r="J73" s="150"/>
    </row>
  </sheetData>
  <sheetProtection selectLockedCells="1" selectUnlockedCells="1"/>
  <mergeCells count="70">
    <mergeCell ref="A1:J1"/>
    <mergeCell ref="A2:J2"/>
    <mergeCell ref="A3:J3"/>
    <mergeCell ref="B4:D4"/>
    <mergeCell ref="B5:D5"/>
    <mergeCell ref="B6:D6"/>
    <mergeCell ref="B7:D7"/>
    <mergeCell ref="B8:D8"/>
    <mergeCell ref="B9:D9"/>
    <mergeCell ref="B10:D10"/>
    <mergeCell ref="B11:D11"/>
    <mergeCell ref="B12:D12"/>
    <mergeCell ref="B13:D13"/>
    <mergeCell ref="B14:D14"/>
    <mergeCell ref="B15:D15"/>
    <mergeCell ref="B16:H16"/>
    <mergeCell ref="I16:J16"/>
    <mergeCell ref="A18:J18"/>
    <mergeCell ref="B19:D19"/>
    <mergeCell ref="B20:D20"/>
    <mergeCell ref="B21:D21"/>
    <mergeCell ref="B22:D22"/>
    <mergeCell ref="B23:D23"/>
    <mergeCell ref="B24:D24"/>
    <mergeCell ref="B25:D25"/>
    <mergeCell ref="B26:D26"/>
    <mergeCell ref="B27:D27"/>
    <mergeCell ref="B28:H28"/>
    <mergeCell ref="I28:J28"/>
    <mergeCell ref="A30:J30"/>
    <mergeCell ref="B31:D31"/>
    <mergeCell ref="B32:D32"/>
    <mergeCell ref="B33:D33"/>
    <mergeCell ref="B34:D34"/>
    <mergeCell ref="B35:H35"/>
    <mergeCell ref="I35:J35"/>
    <mergeCell ref="A38:J38"/>
    <mergeCell ref="B39:D39"/>
    <mergeCell ref="B40:D40"/>
    <mergeCell ref="B41:D41"/>
    <mergeCell ref="B42:D42"/>
    <mergeCell ref="B43:D43"/>
    <mergeCell ref="B44:D44"/>
    <mergeCell ref="B45:D45"/>
    <mergeCell ref="B46:D46"/>
    <mergeCell ref="B47:D47"/>
    <mergeCell ref="B48:D48"/>
    <mergeCell ref="B49:D49"/>
    <mergeCell ref="B50:D50"/>
    <mergeCell ref="B51:H51"/>
    <mergeCell ref="I51:J51"/>
    <mergeCell ref="A53:I53"/>
    <mergeCell ref="A54:J54"/>
    <mergeCell ref="A57:J57"/>
    <mergeCell ref="B58:D58"/>
    <mergeCell ref="B59:D59"/>
    <mergeCell ref="B60:D60"/>
    <mergeCell ref="B61:D61"/>
    <mergeCell ref="B62:D62"/>
    <mergeCell ref="B63:D63"/>
    <mergeCell ref="B64:D64"/>
    <mergeCell ref="B65:D65"/>
    <mergeCell ref="B66:D66"/>
    <mergeCell ref="B67:D67"/>
    <mergeCell ref="B68:D68"/>
    <mergeCell ref="B69:D69"/>
    <mergeCell ref="B70:H70"/>
    <mergeCell ref="I70:J70"/>
    <mergeCell ref="A72:I72"/>
    <mergeCell ref="A73:J73"/>
  </mergeCells>
  <printOptions/>
  <pageMargins left="0.5118055555555556" right="0.5118055555555556" top="1.1812500000000001" bottom="1.1812500000000001" header="0.5118110236220472" footer="0.5118110236220472"/>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L59"/>
  <sheetViews>
    <sheetView zoomScale="110" zoomScaleNormal="110" workbookViewId="0" topLeftCell="A1">
      <selection activeCell="A1" sqref="A1"/>
    </sheetView>
  </sheetViews>
  <sheetFormatPr defaultColWidth="9.140625" defaultRowHeight="15"/>
  <sheetData>
    <row r="1" spans="1:20" ht="15">
      <c r="A1" s="103" t="s">
        <v>271</v>
      </c>
      <c r="B1" s="103"/>
      <c r="C1" s="103"/>
      <c r="D1" s="103"/>
      <c r="E1" s="103"/>
      <c r="F1" s="103"/>
      <c r="G1" s="103"/>
      <c r="H1" s="103"/>
      <c r="I1" s="103"/>
      <c r="J1" s="103"/>
      <c r="K1" s="103"/>
      <c r="L1" s="103"/>
      <c r="M1" s="103"/>
      <c r="N1" s="103"/>
      <c r="O1" s="103"/>
      <c r="P1" s="103"/>
      <c r="Q1" s="103"/>
      <c r="R1" s="103"/>
      <c r="S1" s="103"/>
      <c r="T1" s="103"/>
    </row>
    <row r="2" spans="1:20" ht="15">
      <c r="A2" s="104" t="s">
        <v>1</v>
      </c>
      <c r="B2" s="104"/>
      <c r="C2" s="104"/>
      <c r="D2" s="104"/>
      <c r="E2" s="104"/>
      <c r="F2" s="104"/>
      <c r="G2" s="104"/>
      <c r="H2" s="104"/>
      <c r="I2" s="104"/>
      <c r="J2" s="104"/>
      <c r="K2" s="104"/>
      <c r="L2" s="104"/>
      <c r="M2" s="104"/>
      <c r="N2" s="104"/>
      <c r="O2" s="104"/>
      <c r="P2" s="104"/>
      <c r="Q2" s="104"/>
      <c r="R2" s="104"/>
      <c r="S2" s="104"/>
      <c r="T2" s="104"/>
    </row>
    <row r="3" spans="1:20" ht="15">
      <c r="A3" s="33"/>
      <c r="B3" s="40" t="s">
        <v>272</v>
      </c>
      <c r="C3" s="40"/>
      <c r="D3" s="40"/>
      <c r="E3" s="40"/>
      <c r="F3" s="40"/>
      <c r="G3" s="40"/>
      <c r="H3" s="40"/>
      <c r="I3" s="105" t="s">
        <v>273</v>
      </c>
      <c r="J3" s="105"/>
      <c r="K3" s="105" t="s">
        <v>274</v>
      </c>
      <c r="L3" s="105"/>
      <c r="M3" s="105" t="s">
        <v>275</v>
      </c>
      <c r="N3" s="105"/>
      <c r="O3" s="105" t="s">
        <v>276</v>
      </c>
      <c r="P3" s="105"/>
      <c r="Q3" s="105" t="s">
        <v>277</v>
      </c>
      <c r="R3" s="105"/>
      <c r="S3" s="105" t="s">
        <v>278</v>
      </c>
      <c r="T3" s="105"/>
    </row>
    <row r="4" spans="1:20" ht="15">
      <c r="A4" s="33"/>
      <c r="B4" s="35" t="s">
        <v>279</v>
      </c>
      <c r="C4" s="35"/>
      <c r="D4" s="35"/>
      <c r="E4" s="35"/>
      <c r="F4" s="35"/>
      <c r="G4" s="35"/>
      <c r="H4" s="35"/>
      <c r="I4" s="53">
        <v>1</v>
      </c>
      <c r="J4" s="53"/>
      <c r="K4" s="53">
        <v>2</v>
      </c>
      <c r="L4" s="53"/>
      <c r="M4" s="53">
        <v>1</v>
      </c>
      <c r="N4" s="53"/>
      <c r="O4" s="53">
        <v>1</v>
      </c>
      <c r="P4" s="53"/>
      <c r="Q4" s="53">
        <v>1</v>
      </c>
      <c r="R4" s="53"/>
      <c r="S4" s="53">
        <v>2</v>
      </c>
      <c r="T4" s="53"/>
    </row>
    <row r="5" spans="1:20" ht="15">
      <c r="A5" s="106" t="s">
        <v>90</v>
      </c>
      <c r="B5" s="106"/>
      <c r="C5" s="106"/>
      <c r="D5" s="106"/>
      <c r="E5" s="106"/>
      <c r="F5" s="106"/>
      <c r="G5" s="106"/>
      <c r="H5" s="106"/>
      <c r="I5" s="106"/>
      <c r="J5" s="106"/>
      <c r="K5" s="106"/>
      <c r="L5" s="106"/>
      <c r="M5" s="106"/>
      <c r="N5" s="106"/>
      <c r="O5" s="106"/>
      <c r="P5" s="106"/>
      <c r="Q5" s="106"/>
      <c r="R5" s="106"/>
      <c r="S5" s="106"/>
      <c r="T5" s="106"/>
    </row>
    <row r="6" spans="1:20" ht="15">
      <c r="A6" s="23"/>
      <c r="B6" s="35" t="s">
        <v>280</v>
      </c>
      <c r="C6" s="35"/>
      <c r="D6" s="35"/>
      <c r="E6" s="35"/>
      <c r="F6" s="35"/>
      <c r="G6" s="35"/>
      <c r="H6" s="35"/>
      <c r="I6" s="52">
        <v>7800</v>
      </c>
      <c r="J6" s="52"/>
      <c r="K6" s="52">
        <v>1911.79</v>
      </c>
      <c r="L6" s="52"/>
      <c r="M6" s="52">
        <v>1911.79</v>
      </c>
      <c r="N6" s="52"/>
      <c r="O6" s="52">
        <v>1911.79</v>
      </c>
      <c r="P6" s="52"/>
      <c r="Q6" s="52">
        <v>1911.79</v>
      </c>
      <c r="R6" s="52"/>
      <c r="S6" s="52">
        <v>948</v>
      </c>
      <c r="T6" s="52"/>
    </row>
    <row r="7" spans="1:20" ht="15">
      <c r="A7" s="106" t="s">
        <v>118</v>
      </c>
      <c r="B7" s="106"/>
      <c r="C7" s="106"/>
      <c r="D7" s="106"/>
      <c r="E7" s="106"/>
      <c r="F7" s="106"/>
      <c r="G7" s="106"/>
      <c r="H7" s="106"/>
      <c r="I7" s="106"/>
      <c r="J7" s="106"/>
      <c r="K7" s="106"/>
      <c r="L7" s="106"/>
      <c r="M7" s="106"/>
      <c r="N7" s="106"/>
      <c r="O7" s="106"/>
      <c r="P7" s="106"/>
      <c r="Q7" s="106"/>
      <c r="R7" s="106"/>
      <c r="S7" s="106"/>
      <c r="T7" s="106"/>
    </row>
    <row r="8" spans="1:20" ht="15">
      <c r="A8" s="23" t="s">
        <v>94</v>
      </c>
      <c r="B8" s="35" t="s">
        <v>281</v>
      </c>
      <c r="C8" s="35"/>
      <c r="D8" s="35"/>
      <c r="E8" s="35"/>
      <c r="F8" s="35"/>
      <c r="G8" s="35"/>
      <c r="H8" s="35"/>
      <c r="I8" s="52">
        <v>0</v>
      </c>
      <c r="J8" s="52"/>
      <c r="K8" s="52">
        <v>3.7</v>
      </c>
      <c r="L8" s="52"/>
      <c r="M8" s="52">
        <v>3.7</v>
      </c>
      <c r="N8" s="52"/>
      <c r="O8" s="52">
        <v>3.7</v>
      </c>
      <c r="P8" s="52"/>
      <c r="Q8" s="52">
        <v>3.7</v>
      </c>
      <c r="R8" s="52"/>
      <c r="S8" s="52">
        <v>3.7</v>
      </c>
      <c r="T8" s="52"/>
    </row>
    <row r="9" spans="1:20" ht="15">
      <c r="A9" s="23" t="s">
        <v>96</v>
      </c>
      <c r="B9" s="35" t="s">
        <v>127</v>
      </c>
      <c r="C9" s="35"/>
      <c r="D9" s="35"/>
      <c r="E9" s="35"/>
      <c r="F9" s="35"/>
      <c r="G9" s="35"/>
      <c r="H9" s="35"/>
      <c r="I9" s="52">
        <v>0</v>
      </c>
      <c r="J9" s="52"/>
      <c r="K9" s="52">
        <v>12</v>
      </c>
      <c r="L9" s="52"/>
      <c r="M9" s="52">
        <v>12</v>
      </c>
      <c r="N9" s="52"/>
      <c r="O9" s="52">
        <v>12</v>
      </c>
      <c r="P9" s="52"/>
      <c r="Q9" s="52">
        <v>12</v>
      </c>
      <c r="R9" s="52"/>
      <c r="S9" s="52">
        <v>12</v>
      </c>
      <c r="T9" s="52"/>
    </row>
    <row r="10" spans="1:20" ht="15">
      <c r="A10" s="23" t="s">
        <v>98</v>
      </c>
      <c r="B10" s="35" t="s">
        <v>129</v>
      </c>
      <c r="C10" s="35"/>
      <c r="D10" s="35"/>
      <c r="E10" s="35"/>
      <c r="F10" s="35"/>
      <c r="G10" s="35"/>
      <c r="H10" s="35"/>
      <c r="I10" s="52">
        <v>0</v>
      </c>
      <c r="J10" s="52"/>
      <c r="K10" s="52">
        <v>0</v>
      </c>
      <c r="L10" s="52"/>
      <c r="M10" s="52">
        <v>0</v>
      </c>
      <c r="N10" s="52"/>
      <c r="O10" s="52">
        <v>0</v>
      </c>
      <c r="P10" s="52"/>
      <c r="Q10" s="52">
        <v>0</v>
      </c>
      <c r="R10" s="52"/>
      <c r="S10" s="52">
        <v>0</v>
      </c>
      <c r="T10" s="52"/>
    </row>
    <row r="11" spans="1:20" ht="15">
      <c r="A11" s="23" t="s">
        <v>100</v>
      </c>
      <c r="B11" s="35" t="s">
        <v>133</v>
      </c>
      <c r="C11" s="35"/>
      <c r="D11" s="35"/>
      <c r="E11" s="35"/>
      <c r="F11" s="35"/>
      <c r="G11" s="35"/>
      <c r="H11" s="35"/>
      <c r="I11" s="52">
        <v>0</v>
      </c>
      <c r="J11" s="52"/>
      <c r="K11" s="52">
        <v>0</v>
      </c>
      <c r="L11" s="52"/>
      <c r="M11" s="52">
        <v>0</v>
      </c>
      <c r="N11" s="52"/>
      <c r="O11" s="52">
        <v>0</v>
      </c>
      <c r="P11" s="52"/>
      <c r="Q11" s="52">
        <v>0</v>
      </c>
      <c r="R11" s="52"/>
      <c r="S11" s="52">
        <v>0</v>
      </c>
      <c r="T11" s="52"/>
    </row>
    <row r="12" spans="1:20" ht="15">
      <c r="A12" s="23" t="s">
        <v>102</v>
      </c>
      <c r="B12" s="35" t="s">
        <v>134</v>
      </c>
      <c r="C12" s="35"/>
      <c r="D12" s="35"/>
      <c r="E12" s="35"/>
      <c r="F12" s="35"/>
      <c r="G12" s="35"/>
      <c r="H12" s="35"/>
      <c r="I12" s="52">
        <v>0</v>
      </c>
      <c r="J12" s="52"/>
      <c r="K12" s="52">
        <v>1.12</v>
      </c>
      <c r="L12" s="52"/>
      <c r="M12" s="52">
        <v>1.12</v>
      </c>
      <c r="N12" s="52"/>
      <c r="O12" s="52">
        <v>1.12</v>
      </c>
      <c r="P12" s="52"/>
      <c r="Q12" s="52">
        <v>1.12</v>
      </c>
      <c r="R12" s="52"/>
      <c r="S12" s="52">
        <v>1.12</v>
      </c>
      <c r="T12" s="52"/>
    </row>
    <row r="13" spans="1:20" ht="15">
      <c r="A13" s="23" t="s">
        <v>104</v>
      </c>
      <c r="B13" s="35" t="s">
        <v>109</v>
      </c>
      <c r="C13" s="35"/>
      <c r="D13" s="35"/>
      <c r="E13" s="35"/>
      <c r="F13" s="35"/>
      <c r="G13" s="35"/>
      <c r="H13" s="35"/>
      <c r="I13" s="52">
        <v>0</v>
      </c>
      <c r="J13" s="52"/>
      <c r="K13" s="52">
        <v>0</v>
      </c>
      <c r="L13" s="52"/>
      <c r="M13" s="52">
        <v>0</v>
      </c>
      <c r="N13" s="52"/>
      <c r="O13" s="52">
        <v>0</v>
      </c>
      <c r="P13" s="52"/>
      <c r="Q13" s="52">
        <v>0</v>
      </c>
      <c r="R13" s="52"/>
      <c r="S13" s="52">
        <v>0</v>
      </c>
      <c r="T13" s="52"/>
    </row>
    <row r="14" spans="1:20" ht="15">
      <c r="A14" s="106" t="s">
        <v>140</v>
      </c>
      <c r="B14" s="106"/>
      <c r="C14" s="106"/>
      <c r="D14" s="106"/>
      <c r="E14" s="106"/>
      <c r="F14" s="106"/>
      <c r="G14" s="106"/>
      <c r="H14" s="106"/>
      <c r="I14" s="106"/>
      <c r="J14" s="106"/>
      <c r="K14" s="106"/>
      <c r="L14" s="106"/>
      <c r="M14" s="106"/>
      <c r="N14" s="106"/>
      <c r="O14" s="106"/>
      <c r="P14" s="106"/>
      <c r="Q14" s="106"/>
      <c r="R14" s="106"/>
      <c r="S14" s="106"/>
      <c r="T14" s="106"/>
    </row>
    <row r="15" spans="1:20" ht="15">
      <c r="A15" s="23" t="s">
        <v>94</v>
      </c>
      <c r="B15" s="35" t="s">
        <v>282</v>
      </c>
      <c r="C15" s="35"/>
      <c r="D15" s="35"/>
      <c r="E15" s="35"/>
      <c r="F15" s="35"/>
      <c r="G15" s="35"/>
      <c r="H15" s="35"/>
      <c r="I15" s="52">
        <v>60</v>
      </c>
      <c r="J15" s="52"/>
      <c r="K15" s="52">
        <f>I15</f>
        <v>60</v>
      </c>
      <c r="L15" s="52"/>
      <c r="M15" s="52">
        <f>K15</f>
        <v>60</v>
      </c>
      <c r="N15" s="52"/>
      <c r="O15" s="52">
        <f>M15</f>
        <v>60</v>
      </c>
      <c r="P15" s="52"/>
      <c r="Q15" s="52">
        <f>O15</f>
        <v>60</v>
      </c>
      <c r="R15" s="52"/>
      <c r="S15" s="52">
        <f>Q15</f>
        <v>60</v>
      </c>
      <c r="T15" s="52"/>
    </row>
    <row r="16" spans="1:20" ht="15">
      <c r="A16" s="23" t="s">
        <v>96</v>
      </c>
      <c r="B16" s="35" t="s">
        <v>283</v>
      </c>
      <c r="C16" s="35"/>
      <c r="D16" s="35"/>
      <c r="E16" s="35"/>
      <c r="F16" s="35"/>
      <c r="G16" s="35"/>
      <c r="H16" s="35"/>
      <c r="I16" s="52">
        <v>0</v>
      </c>
      <c r="J16" s="52"/>
      <c r="K16" s="52">
        <v>0</v>
      </c>
      <c r="L16" s="52"/>
      <c r="M16" s="52">
        <v>0</v>
      </c>
      <c r="N16" s="52"/>
      <c r="O16" s="52">
        <v>0</v>
      </c>
      <c r="P16" s="52"/>
      <c r="Q16" s="52">
        <v>0</v>
      </c>
      <c r="R16" s="52"/>
      <c r="S16" s="52">
        <v>0</v>
      </c>
      <c r="T16" s="52"/>
    </row>
    <row r="17" spans="1:20" ht="15">
      <c r="A17" s="23" t="s">
        <v>98</v>
      </c>
      <c r="B17" s="35" t="s">
        <v>284</v>
      </c>
      <c r="C17" s="35"/>
      <c r="D17" s="35"/>
      <c r="E17" s="35"/>
      <c r="F17" s="35"/>
      <c r="G17" s="35"/>
      <c r="H17" s="35"/>
      <c r="I17" s="52">
        <v>0</v>
      </c>
      <c r="J17" s="52"/>
      <c r="K17" s="52">
        <v>0</v>
      </c>
      <c r="L17" s="52"/>
      <c r="M17" s="52">
        <v>0</v>
      </c>
      <c r="N17" s="52"/>
      <c r="O17" s="52">
        <v>0</v>
      </c>
      <c r="P17" s="52"/>
      <c r="Q17" s="52">
        <v>0</v>
      </c>
      <c r="R17" s="52"/>
      <c r="S17" s="52">
        <v>0</v>
      </c>
      <c r="T17" s="52"/>
    </row>
    <row r="18" spans="1:20" ht="15">
      <c r="A18" s="23" t="s">
        <v>100</v>
      </c>
      <c r="B18" s="35" t="s">
        <v>145</v>
      </c>
      <c r="C18" s="35"/>
      <c r="D18" s="35"/>
      <c r="E18" s="35"/>
      <c r="F18" s="35"/>
      <c r="G18" s="35"/>
      <c r="H18" s="35"/>
      <c r="I18" s="52">
        <v>100</v>
      </c>
      <c r="J18" s="52"/>
      <c r="K18" s="52">
        <f>I18</f>
        <v>100</v>
      </c>
      <c r="L18" s="52"/>
      <c r="M18" s="52">
        <f>K18</f>
        <v>100</v>
      </c>
      <c r="N18" s="52"/>
      <c r="O18" s="52">
        <f>M18</f>
        <v>100</v>
      </c>
      <c r="P18" s="52"/>
      <c r="Q18" s="52">
        <f>O18</f>
        <v>100</v>
      </c>
      <c r="R18" s="52"/>
      <c r="S18" s="52">
        <f>Q18</f>
        <v>100</v>
      </c>
      <c r="T18" s="52"/>
    </row>
    <row r="19" spans="1:64" ht="15">
      <c r="A19" s="15" t="s">
        <v>147</v>
      </c>
      <c r="B19" s="15"/>
      <c r="C19" s="15"/>
      <c r="D19" s="15"/>
      <c r="E19" s="15"/>
      <c r="F19" s="15"/>
      <c r="G19" s="15"/>
      <c r="H19" s="15"/>
      <c r="I19" s="15"/>
      <c r="J19" s="15"/>
      <c r="K19" s="15"/>
      <c r="L19" s="15"/>
      <c r="M19" s="15"/>
      <c r="N19" s="15"/>
      <c r="O19" s="15"/>
      <c r="P19" s="15"/>
      <c r="Q19" s="15"/>
      <c r="R19" s="15"/>
      <c r="S19" s="15"/>
      <c r="T19" s="15"/>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row>
    <row r="20" spans="1:64" ht="15">
      <c r="A20" s="15" t="s">
        <v>148</v>
      </c>
      <c r="B20" s="15"/>
      <c r="C20" s="15"/>
      <c r="D20" s="15"/>
      <c r="E20" s="15"/>
      <c r="F20" s="15"/>
      <c r="G20" s="15"/>
      <c r="H20" s="15"/>
      <c r="I20" s="15"/>
      <c r="J20" s="15"/>
      <c r="K20" s="15"/>
      <c r="L20" s="15"/>
      <c r="M20" s="15"/>
      <c r="N20" s="15"/>
      <c r="O20" s="15"/>
      <c r="P20" s="15"/>
      <c r="Q20" s="15"/>
      <c r="R20" s="15"/>
      <c r="S20" s="15"/>
      <c r="T20" s="15"/>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ht="15">
      <c r="A21" s="33" t="s">
        <v>150</v>
      </c>
      <c r="B21" s="34" t="s">
        <v>151</v>
      </c>
      <c r="C21" s="34"/>
      <c r="D21" s="34"/>
      <c r="E21" s="34"/>
      <c r="F21" s="34"/>
      <c r="G21" s="34"/>
      <c r="H21" s="34"/>
      <c r="I21" s="34"/>
      <c r="J21" s="34"/>
      <c r="K21" s="34"/>
      <c r="L21" s="34"/>
      <c r="M21" s="34"/>
      <c r="N21" s="34"/>
      <c r="O21" s="34"/>
      <c r="P21" s="34"/>
      <c r="Q21" s="34"/>
      <c r="R21" s="34"/>
      <c r="S21" s="34"/>
      <c r="T21" s="34"/>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row>
    <row r="22" spans="1:64" ht="15">
      <c r="A22" s="23" t="s">
        <v>94</v>
      </c>
      <c r="B22" s="35" t="s">
        <v>285</v>
      </c>
      <c r="C22" s="35"/>
      <c r="D22" s="35"/>
      <c r="E22" s="35"/>
      <c r="F22" s="35"/>
      <c r="G22" s="35"/>
      <c r="H22" s="35"/>
      <c r="I22" s="19">
        <v>0.2</v>
      </c>
      <c r="J22" s="19"/>
      <c r="K22" s="19">
        <f aca="true" t="shared" si="0" ref="K22:K29">I22</f>
        <v>0.2</v>
      </c>
      <c r="L22" s="19"/>
      <c r="M22" s="19">
        <f aca="true" t="shared" si="1" ref="M22:M29">K22</f>
        <v>0.2</v>
      </c>
      <c r="N22" s="19"/>
      <c r="O22" s="19">
        <f aca="true" t="shared" si="2" ref="O22:O29">M22</f>
        <v>0.2</v>
      </c>
      <c r="P22" s="19"/>
      <c r="Q22" s="19">
        <f aca="true" t="shared" si="3" ref="Q22:Q29">O22</f>
        <v>0.2</v>
      </c>
      <c r="R22" s="19"/>
      <c r="S22" s="19">
        <f aca="true" t="shared" si="4" ref="S22:S29">Q22</f>
        <v>0.2</v>
      </c>
      <c r="T22" s="19"/>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row>
    <row r="23" spans="1:64" ht="15">
      <c r="A23" s="23" t="s">
        <v>96</v>
      </c>
      <c r="B23" s="35" t="s">
        <v>154</v>
      </c>
      <c r="C23" s="35"/>
      <c r="D23" s="35"/>
      <c r="E23" s="35"/>
      <c r="F23" s="35"/>
      <c r="G23" s="35"/>
      <c r="H23" s="35"/>
      <c r="I23" s="19">
        <v>0.015</v>
      </c>
      <c r="J23" s="19"/>
      <c r="K23" s="19">
        <f t="shared" si="0"/>
        <v>0.015</v>
      </c>
      <c r="L23" s="19"/>
      <c r="M23" s="19">
        <f t="shared" si="1"/>
        <v>0.015</v>
      </c>
      <c r="N23" s="19"/>
      <c r="O23" s="19">
        <f t="shared" si="2"/>
        <v>0.015</v>
      </c>
      <c r="P23" s="19"/>
      <c r="Q23" s="19">
        <f t="shared" si="3"/>
        <v>0.015</v>
      </c>
      <c r="R23" s="19"/>
      <c r="S23" s="19">
        <f t="shared" si="4"/>
        <v>0.015</v>
      </c>
      <c r="T23" s="19"/>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row>
    <row r="24" spans="1:64" ht="15">
      <c r="A24" s="23" t="s">
        <v>98</v>
      </c>
      <c r="B24" s="35" t="s">
        <v>156</v>
      </c>
      <c r="C24" s="35"/>
      <c r="D24" s="35"/>
      <c r="E24" s="35"/>
      <c r="F24" s="35"/>
      <c r="G24" s="35"/>
      <c r="H24" s="35"/>
      <c r="I24" s="107">
        <v>0.01</v>
      </c>
      <c r="J24" s="107"/>
      <c r="K24" s="19">
        <f t="shared" si="0"/>
        <v>0.01</v>
      </c>
      <c r="L24" s="19"/>
      <c r="M24" s="19">
        <f t="shared" si="1"/>
        <v>0.01</v>
      </c>
      <c r="N24" s="19"/>
      <c r="O24" s="19">
        <f t="shared" si="2"/>
        <v>0.01</v>
      </c>
      <c r="P24" s="19"/>
      <c r="Q24" s="19">
        <f t="shared" si="3"/>
        <v>0.01</v>
      </c>
      <c r="R24" s="19"/>
      <c r="S24" s="19">
        <f t="shared" si="4"/>
        <v>0.01</v>
      </c>
      <c r="T24" s="19"/>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row>
    <row r="25" spans="1:64" ht="15">
      <c r="A25" s="23" t="s">
        <v>100</v>
      </c>
      <c r="B25" s="35" t="s">
        <v>158</v>
      </c>
      <c r="C25" s="35"/>
      <c r="D25" s="35"/>
      <c r="E25" s="35"/>
      <c r="F25" s="35"/>
      <c r="G25" s="35"/>
      <c r="H25" s="35"/>
      <c r="I25" s="107">
        <v>0.002</v>
      </c>
      <c r="J25" s="107"/>
      <c r="K25" s="19">
        <f t="shared" si="0"/>
        <v>0.002</v>
      </c>
      <c r="L25" s="19"/>
      <c r="M25" s="19">
        <f t="shared" si="1"/>
        <v>0.002</v>
      </c>
      <c r="N25" s="19"/>
      <c r="O25" s="19">
        <f t="shared" si="2"/>
        <v>0.002</v>
      </c>
      <c r="P25" s="19"/>
      <c r="Q25" s="19">
        <f t="shared" si="3"/>
        <v>0.002</v>
      </c>
      <c r="R25" s="19"/>
      <c r="S25" s="19">
        <f t="shared" si="4"/>
        <v>0.002</v>
      </c>
      <c r="T25" s="19"/>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row>
    <row r="26" spans="1:64" ht="15">
      <c r="A26" s="23" t="s">
        <v>102</v>
      </c>
      <c r="B26" s="35" t="s">
        <v>286</v>
      </c>
      <c r="C26" s="35"/>
      <c r="D26" s="35"/>
      <c r="E26" s="35"/>
      <c r="F26" s="35"/>
      <c r="G26" s="35"/>
      <c r="H26" s="35"/>
      <c r="I26" s="107">
        <v>0.025</v>
      </c>
      <c r="J26" s="107"/>
      <c r="K26" s="19">
        <f t="shared" si="0"/>
        <v>0.025</v>
      </c>
      <c r="L26" s="19"/>
      <c r="M26" s="19">
        <f t="shared" si="1"/>
        <v>0.025</v>
      </c>
      <c r="N26" s="19"/>
      <c r="O26" s="19">
        <f t="shared" si="2"/>
        <v>0.025</v>
      </c>
      <c r="P26" s="19"/>
      <c r="Q26" s="19">
        <f t="shared" si="3"/>
        <v>0.025</v>
      </c>
      <c r="R26" s="19"/>
      <c r="S26" s="19">
        <f t="shared" si="4"/>
        <v>0.025</v>
      </c>
      <c r="T26" s="19"/>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row>
    <row r="27" spans="1:64" ht="15">
      <c r="A27" s="23" t="s">
        <v>104</v>
      </c>
      <c r="B27" s="35" t="s">
        <v>162</v>
      </c>
      <c r="C27" s="35"/>
      <c r="D27" s="35"/>
      <c r="E27" s="35"/>
      <c r="F27" s="35"/>
      <c r="G27" s="35"/>
      <c r="H27" s="35"/>
      <c r="I27" s="107">
        <v>0.08</v>
      </c>
      <c r="J27" s="107"/>
      <c r="K27" s="19">
        <f t="shared" si="0"/>
        <v>0.08</v>
      </c>
      <c r="L27" s="19"/>
      <c r="M27" s="19">
        <f t="shared" si="1"/>
        <v>0.08</v>
      </c>
      <c r="N27" s="19"/>
      <c r="O27" s="19">
        <f t="shared" si="2"/>
        <v>0.08</v>
      </c>
      <c r="P27" s="19"/>
      <c r="Q27" s="19">
        <f t="shared" si="3"/>
        <v>0.08</v>
      </c>
      <c r="R27" s="19"/>
      <c r="S27" s="19">
        <f t="shared" si="4"/>
        <v>0.08</v>
      </c>
      <c r="T27" s="19"/>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row>
    <row r="28" spans="1:64" ht="15">
      <c r="A28" s="23" t="s">
        <v>106</v>
      </c>
      <c r="B28" s="35" t="s">
        <v>287</v>
      </c>
      <c r="C28" s="35"/>
      <c r="D28" s="35"/>
      <c r="E28" s="35"/>
      <c r="F28" s="35"/>
      <c r="G28" s="35"/>
      <c r="H28" s="35"/>
      <c r="I28" s="107">
        <v>0.03</v>
      </c>
      <c r="J28" s="107"/>
      <c r="K28" s="19">
        <f t="shared" si="0"/>
        <v>0.03</v>
      </c>
      <c r="L28" s="19"/>
      <c r="M28" s="19">
        <f t="shared" si="1"/>
        <v>0.03</v>
      </c>
      <c r="N28" s="19"/>
      <c r="O28" s="19">
        <f t="shared" si="2"/>
        <v>0.03</v>
      </c>
      <c r="P28" s="19"/>
      <c r="Q28" s="19">
        <f t="shared" si="3"/>
        <v>0.03</v>
      </c>
      <c r="R28" s="19"/>
      <c r="S28" s="19">
        <f t="shared" si="4"/>
        <v>0.03</v>
      </c>
      <c r="T28" s="19"/>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row r="29" spans="1:20" s="65" customFormat="1" ht="15">
      <c r="A29" s="23" t="s">
        <v>108</v>
      </c>
      <c r="B29" s="35" t="s">
        <v>166</v>
      </c>
      <c r="C29" s="35"/>
      <c r="D29" s="35"/>
      <c r="E29" s="35"/>
      <c r="F29" s="35"/>
      <c r="G29" s="35"/>
      <c r="H29" s="35"/>
      <c r="I29" s="107">
        <v>0.006</v>
      </c>
      <c r="J29" s="107"/>
      <c r="K29" s="19">
        <f t="shared" si="0"/>
        <v>0.006</v>
      </c>
      <c r="L29" s="19"/>
      <c r="M29" s="19">
        <f t="shared" si="1"/>
        <v>0.006</v>
      </c>
      <c r="N29" s="19"/>
      <c r="O29" s="19">
        <f t="shared" si="2"/>
        <v>0.006</v>
      </c>
      <c r="P29" s="19"/>
      <c r="Q29" s="19">
        <f t="shared" si="3"/>
        <v>0.006</v>
      </c>
      <c r="R29" s="19"/>
      <c r="S29" s="19">
        <f t="shared" si="4"/>
        <v>0.006</v>
      </c>
      <c r="T29" s="19"/>
    </row>
    <row r="30" spans="1:20" ht="15">
      <c r="A30" s="15" t="s">
        <v>170</v>
      </c>
      <c r="B30" s="15"/>
      <c r="C30" s="15"/>
      <c r="D30" s="15"/>
      <c r="E30" s="15"/>
      <c r="F30" s="15"/>
      <c r="G30" s="15"/>
      <c r="H30" s="15"/>
      <c r="I30" s="15"/>
      <c r="J30" s="15"/>
      <c r="K30" s="15"/>
      <c r="L30" s="15"/>
      <c r="M30" s="15"/>
      <c r="N30" s="15"/>
      <c r="O30" s="15"/>
      <c r="P30" s="15"/>
      <c r="Q30" s="15"/>
      <c r="R30" s="15"/>
      <c r="S30" s="15"/>
      <c r="T30" s="15"/>
    </row>
    <row r="31" spans="1:20" ht="15">
      <c r="A31" s="66" t="s">
        <v>172</v>
      </c>
      <c r="B31" s="2" t="s">
        <v>173</v>
      </c>
      <c r="C31" s="2"/>
      <c r="D31" s="2"/>
      <c r="E31" s="2"/>
      <c r="F31" s="2"/>
      <c r="G31" s="2"/>
      <c r="H31" s="2"/>
      <c r="I31" s="2"/>
      <c r="J31" s="2"/>
      <c r="K31" s="2"/>
      <c r="L31" s="2"/>
      <c r="M31" s="2"/>
      <c r="N31" s="2"/>
      <c r="O31" s="2"/>
      <c r="P31" s="2"/>
      <c r="Q31" s="2"/>
      <c r="R31" s="2"/>
      <c r="S31" s="2"/>
      <c r="T31" s="2"/>
    </row>
    <row r="32" spans="1:20" ht="15">
      <c r="A32" s="67" t="s">
        <v>94</v>
      </c>
      <c r="B32" s="68" t="s">
        <v>174</v>
      </c>
      <c r="C32" s="68"/>
      <c r="D32" s="68"/>
      <c r="E32" s="68"/>
      <c r="F32" s="68"/>
      <c r="G32" s="68"/>
      <c r="H32" s="68"/>
      <c r="I32" s="19">
        <v>0.0833</v>
      </c>
      <c r="J32" s="19"/>
      <c r="K32" s="19">
        <f aca="true" t="shared" si="5" ref="K32:K33">I32</f>
        <v>0.0833</v>
      </c>
      <c r="L32" s="19"/>
      <c r="M32" s="19">
        <f aca="true" t="shared" si="6" ref="M32:M33">K32</f>
        <v>0.0833</v>
      </c>
      <c r="N32" s="19"/>
      <c r="O32" s="19">
        <f aca="true" t="shared" si="7" ref="O32:O33">M32</f>
        <v>0.0833</v>
      </c>
      <c r="P32" s="19"/>
      <c r="Q32" s="19">
        <f aca="true" t="shared" si="8" ref="Q32:Q33">O32</f>
        <v>0.0833</v>
      </c>
      <c r="R32" s="19"/>
      <c r="S32" s="19">
        <f aca="true" t="shared" si="9" ref="S32:S33">Q32</f>
        <v>0.0833</v>
      </c>
      <c r="T32" s="19"/>
    </row>
    <row r="33" spans="1:20" ht="15" customHeight="1">
      <c r="A33" s="67" t="s">
        <v>96</v>
      </c>
      <c r="B33" s="68" t="s">
        <v>176</v>
      </c>
      <c r="C33" s="68"/>
      <c r="D33" s="68"/>
      <c r="E33" s="68"/>
      <c r="F33" s="68"/>
      <c r="G33" s="68"/>
      <c r="H33" s="68"/>
      <c r="I33" s="19">
        <v>0.0278</v>
      </c>
      <c r="J33" s="19"/>
      <c r="K33" s="19">
        <f t="shared" si="5"/>
        <v>0.0278</v>
      </c>
      <c r="L33" s="19"/>
      <c r="M33" s="19">
        <f t="shared" si="6"/>
        <v>0.0278</v>
      </c>
      <c r="N33" s="19"/>
      <c r="O33" s="19">
        <f t="shared" si="7"/>
        <v>0.0278</v>
      </c>
      <c r="P33" s="19"/>
      <c r="Q33" s="19">
        <f t="shared" si="8"/>
        <v>0.0278</v>
      </c>
      <c r="R33" s="19"/>
      <c r="S33" s="19">
        <f t="shared" si="9"/>
        <v>0.0278</v>
      </c>
      <c r="T33" s="19"/>
    </row>
    <row r="34" spans="1:20" ht="15">
      <c r="A34" s="15" t="s">
        <v>181</v>
      </c>
      <c r="B34" s="15"/>
      <c r="C34" s="15"/>
      <c r="D34" s="15"/>
      <c r="E34" s="15"/>
      <c r="F34" s="15"/>
      <c r="G34" s="15"/>
      <c r="H34" s="15"/>
      <c r="I34" s="15"/>
      <c r="J34" s="15"/>
      <c r="K34" s="15"/>
      <c r="L34" s="15"/>
      <c r="M34" s="15"/>
      <c r="N34" s="15"/>
      <c r="O34" s="15"/>
      <c r="P34" s="15"/>
      <c r="Q34" s="15"/>
      <c r="R34" s="15"/>
      <c r="S34" s="15"/>
      <c r="T34" s="15"/>
    </row>
    <row r="35" spans="1:20" ht="15">
      <c r="A35" s="66" t="s">
        <v>184</v>
      </c>
      <c r="B35" s="2" t="s">
        <v>185</v>
      </c>
      <c r="C35" s="2"/>
      <c r="D35" s="2"/>
      <c r="E35" s="2"/>
      <c r="F35" s="2"/>
      <c r="G35" s="2"/>
      <c r="H35" s="2"/>
      <c r="I35" s="2"/>
      <c r="J35" s="2"/>
      <c r="K35" s="2"/>
      <c r="L35" s="2"/>
      <c r="M35" s="2"/>
      <c r="N35" s="2"/>
      <c r="O35" s="2"/>
      <c r="P35" s="2"/>
      <c r="Q35" s="2"/>
      <c r="R35" s="2"/>
      <c r="S35" s="2"/>
      <c r="T35" s="2"/>
    </row>
    <row r="36" spans="1:20" ht="15">
      <c r="A36" s="67" t="s">
        <v>94</v>
      </c>
      <c r="B36" s="68" t="s">
        <v>185</v>
      </c>
      <c r="C36" s="68"/>
      <c r="D36" s="68"/>
      <c r="E36" s="68"/>
      <c r="F36" s="68"/>
      <c r="G36" s="68"/>
      <c r="H36" s="68"/>
      <c r="I36" s="19">
        <v>0.0003</v>
      </c>
      <c r="J36" s="19"/>
      <c r="K36" s="19">
        <f>I36</f>
        <v>0.0003</v>
      </c>
      <c r="L36" s="19"/>
      <c r="M36" s="19">
        <f>K36</f>
        <v>0.0003</v>
      </c>
      <c r="N36" s="19"/>
      <c r="O36" s="19">
        <f>M36</f>
        <v>0.0003</v>
      </c>
      <c r="P36" s="19"/>
      <c r="Q36" s="19">
        <f>O36</f>
        <v>0.0003</v>
      </c>
      <c r="R36" s="19"/>
      <c r="S36" s="19">
        <f>Q36</f>
        <v>0.0003</v>
      </c>
      <c r="T36" s="19"/>
    </row>
    <row r="37" spans="1:20" ht="15">
      <c r="A37" s="15" t="s">
        <v>191</v>
      </c>
      <c r="B37" s="15"/>
      <c r="C37" s="15"/>
      <c r="D37" s="15"/>
      <c r="E37" s="15"/>
      <c r="F37" s="15"/>
      <c r="G37" s="15"/>
      <c r="H37" s="15"/>
      <c r="I37" s="15"/>
      <c r="J37" s="15"/>
      <c r="K37" s="15"/>
      <c r="L37" s="15"/>
      <c r="M37" s="15"/>
      <c r="N37" s="15"/>
      <c r="O37" s="15"/>
      <c r="P37" s="15"/>
      <c r="Q37" s="15"/>
      <c r="R37" s="15"/>
      <c r="S37" s="15"/>
      <c r="T37" s="15"/>
    </row>
    <row r="38" spans="1:20" ht="15">
      <c r="A38" s="108" t="s">
        <v>192</v>
      </c>
      <c r="B38" s="2" t="s">
        <v>193</v>
      </c>
      <c r="C38" s="2"/>
      <c r="D38" s="2"/>
      <c r="E38" s="2"/>
      <c r="F38" s="2"/>
      <c r="G38" s="2"/>
      <c r="H38" s="2"/>
      <c r="I38" s="2"/>
      <c r="J38" s="2"/>
      <c r="K38" s="2"/>
      <c r="L38" s="2"/>
      <c r="M38" s="2"/>
      <c r="N38" s="2"/>
      <c r="O38" s="2"/>
      <c r="P38" s="2"/>
      <c r="Q38" s="2"/>
      <c r="R38" s="2"/>
      <c r="S38" s="2"/>
      <c r="T38" s="2"/>
    </row>
    <row r="39" spans="1:20" ht="15">
      <c r="A39" s="67" t="s">
        <v>94</v>
      </c>
      <c r="B39" s="68" t="s">
        <v>194</v>
      </c>
      <c r="C39" s="68"/>
      <c r="D39" s="68"/>
      <c r="E39" s="68"/>
      <c r="F39" s="68"/>
      <c r="G39" s="68"/>
      <c r="H39" s="68"/>
      <c r="I39" s="107">
        <v>0.0046</v>
      </c>
      <c r="J39" s="107"/>
      <c r="K39" s="107">
        <f aca="true" t="shared" si="10" ref="K39:K43">I39</f>
        <v>0.0046</v>
      </c>
      <c r="L39" s="107"/>
      <c r="M39" s="107">
        <f aca="true" t="shared" si="11" ref="M39:M43">K39</f>
        <v>0.0046</v>
      </c>
      <c r="N39" s="107"/>
      <c r="O39" s="107">
        <f aca="true" t="shared" si="12" ref="O39:O43">M39</f>
        <v>0.0046</v>
      </c>
      <c r="P39" s="107"/>
      <c r="Q39" s="107">
        <f aca="true" t="shared" si="13" ref="Q39:Q43">O39</f>
        <v>0.0046</v>
      </c>
      <c r="R39" s="107"/>
      <c r="S39" s="107">
        <f aca="true" t="shared" si="14" ref="S39:S43">Q39</f>
        <v>0.0046</v>
      </c>
      <c r="T39" s="107"/>
    </row>
    <row r="40" spans="1:20" ht="15">
      <c r="A40" s="67" t="s">
        <v>96</v>
      </c>
      <c r="B40" s="68" t="s">
        <v>197</v>
      </c>
      <c r="C40" s="68"/>
      <c r="D40" s="68"/>
      <c r="E40" s="68"/>
      <c r="F40" s="68"/>
      <c r="G40" s="68"/>
      <c r="H40" s="68"/>
      <c r="I40" s="19">
        <v>0.0004</v>
      </c>
      <c r="J40" s="19"/>
      <c r="K40" s="107">
        <f t="shared" si="10"/>
        <v>0.0004</v>
      </c>
      <c r="L40" s="107"/>
      <c r="M40" s="107">
        <f t="shared" si="11"/>
        <v>0.0004</v>
      </c>
      <c r="N40" s="107"/>
      <c r="O40" s="107">
        <f t="shared" si="12"/>
        <v>0.0004</v>
      </c>
      <c r="P40" s="107"/>
      <c r="Q40" s="107">
        <f t="shared" si="13"/>
        <v>0.0004</v>
      </c>
      <c r="R40" s="107"/>
      <c r="S40" s="107">
        <f t="shared" si="14"/>
        <v>0.0004</v>
      </c>
      <c r="T40" s="107"/>
    </row>
    <row r="41" spans="1:20" ht="15">
      <c r="A41" s="67" t="s">
        <v>98</v>
      </c>
      <c r="B41" s="68" t="s">
        <v>199</v>
      </c>
      <c r="C41" s="68"/>
      <c r="D41" s="68"/>
      <c r="E41" s="68"/>
      <c r="F41" s="68"/>
      <c r="G41" s="68"/>
      <c r="H41" s="68"/>
      <c r="I41" s="107">
        <v>0.0215</v>
      </c>
      <c r="J41" s="107"/>
      <c r="K41" s="107">
        <f t="shared" si="10"/>
        <v>0.0215</v>
      </c>
      <c r="L41" s="107"/>
      <c r="M41" s="107">
        <f t="shared" si="11"/>
        <v>0.0215</v>
      </c>
      <c r="N41" s="107"/>
      <c r="O41" s="107">
        <f t="shared" si="12"/>
        <v>0.0215</v>
      </c>
      <c r="P41" s="107"/>
      <c r="Q41" s="107">
        <f t="shared" si="13"/>
        <v>0.0215</v>
      </c>
      <c r="R41" s="107"/>
      <c r="S41" s="107">
        <f t="shared" si="14"/>
        <v>0.0215</v>
      </c>
      <c r="T41" s="107"/>
    </row>
    <row r="42" spans="1:20" ht="15">
      <c r="A42" s="67" t="s">
        <v>100</v>
      </c>
      <c r="B42" s="68" t="s">
        <v>288</v>
      </c>
      <c r="C42" s="68"/>
      <c r="D42" s="68"/>
      <c r="E42" s="68"/>
      <c r="F42" s="68"/>
      <c r="G42" s="68"/>
      <c r="H42" s="68"/>
      <c r="I42" s="19">
        <v>0.0194</v>
      </c>
      <c r="J42" s="19"/>
      <c r="K42" s="107">
        <f t="shared" si="10"/>
        <v>0.0194</v>
      </c>
      <c r="L42" s="107"/>
      <c r="M42" s="107">
        <f t="shared" si="11"/>
        <v>0.0194</v>
      </c>
      <c r="N42" s="107"/>
      <c r="O42" s="107">
        <f t="shared" si="12"/>
        <v>0.0194</v>
      </c>
      <c r="P42" s="107"/>
      <c r="Q42" s="107">
        <f t="shared" si="13"/>
        <v>0.0194</v>
      </c>
      <c r="R42" s="107"/>
      <c r="S42" s="107">
        <f t="shared" si="14"/>
        <v>0.0194</v>
      </c>
      <c r="T42" s="107"/>
    </row>
    <row r="43" spans="1:20" ht="15">
      <c r="A43" s="67" t="s">
        <v>104</v>
      </c>
      <c r="B43" s="68" t="s">
        <v>206</v>
      </c>
      <c r="C43" s="68"/>
      <c r="D43" s="68"/>
      <c r="E43" s="68"/>
      <c r="F43" s="68"/>
      <c r="G43" s="68"/>
      <c r="H43" s="68"/>
      <c r="I43" s="19">
        <v>0.0215</v>
      </c>
      <c r="J43" s="19"/>
      <c r="K43" s="107">
        <f t="shared" si="10"/>
        <v>0.0215</v>
      </c>
      <c r="L43" s="107"/>
      <c r="M43" s="107">
        <f t="shared" si="11"/>
        <v>0.0215</v>
      </c>
      <c r="N43" s="107"/>
      <c r="O43" s="107">
        <f t="shared" si="12"/>
        <v>0.0215</v>
      </c>
      <c r="P43" s="107"/>
      <c r="Q43" s="107">
        <f t="shared" si="13"/>
        <v>0.0215</v>
      </c>
      <c r="R43" s="107"/>
      <c r="S43" s="107">
        <f t="shared" si="14"/>
        <v>0.0215</v>
      </c>
      <c r="T43" s="107"/>
    </row>
    <row r="44" spans="1:20" ht="15">
      <c r="A44" s="15" t="s">
        <v>209</v>
      </c>
      <c r="B44" s="15"/>
      <c r="C44" s="15"/>
      <c r="D44" s="15"/>
      <c r="E44" s="15"/>
      <c r="F44" s="15"/>
      <c r="G44" s="15"/>
      <c r="H44" s="15"/>
      <c r="I44" s="15"/>
      <c r="J44" s="15"/>
      <c r="K44" s="15"/>
      <c r="L44" s="15"/>
      <c r="M44" s="15"/>
      <c r="N44" s="15"/>
      <c r="O44" s="15"/>
      <c r="P44" s="15"/>
      <c r="Q44" s="15"/>
      <c r="R44" s="15"/>
      <c r="S44" s="15"/>
      <c r="T44" s="15"/>
    </row>
    <row r="45" spans="1:20" ht="15">
      <c r="A45" s="66" t="s">
        <v>210</v>
      </c>
      <c r="B45" s="2" t="s">
        <v>211</v>
      </c>
      <c r="C45" s="2"/>
      <c r="D45" s="2"/>
      <c r="E45" s="2"/>
      <c r="F45" s="2"/>
      <c r="G45" s="2"/>
      <c r="H45" s="2"/>
      <c r="I45" s="2"/>
      <c r="J45" s="2"/>
      <c r="K45" s="2"/>
      <c r="L45" s="2"/>
      <c r="M45" s="2"/>
      <c r="N45" s="2"/>
      <c r="O45" s="2"/>
      <c r="P45" s="2"/>
      <c r="Q45" s="2"/>
      <c r="R45" s="2"/>
      <c r="S45" s="2"/>
      <c r="T45" s="2"/>
    </row>
    <row r="46" spans="1:20" ht="15">
      <c r="A46" s="67" t="s">
        <v>94</v>
      </c>
      <c r="B46" s="68" t="s">
        <v>212</v>
      </c>
      <c r="C46" s="68"/>
      <c r="D46" s="68"/>
      <c r="E46" s="68"/>
      <c r="F46" s="68"/>
      <c r="G46" s="68"/>
      <c r="H46" s="68"/>
      <c r="I46" s="19">
        <v>0.0833</v>
      </c>
      <c r="J46" s="19"/>
      <c r="K46" s="19">
        <f aca="true" t="shared" si="15" ref="K46:K50">I46</f>
        <v>0.0833</v>
      </c>
      <c r="L46" s="19"/>
      <c r="M46" s="19">
        <f aca="true" t="shared" si="16" ref="M46:M50">K46</f>
        <v>0.0833</v>
      </c>
      <c r="N46" s="19"/>
      <c r="O46" s="19">
        <f aca="true" t="shared" si="17" ref="O46:O50">M46</f>
        <v>0.0833</v>
      </c>
      <c r="P46" s="19"/>
      <c r="Q46" s="19">
        <f aca="true" t="shared" si="18" ref="Q46:Q50">O46</f>
        <v>0.0833</v>
      </c>
      <c r="R46" s="19"/>
      <c r="S46" s="19">
        <f aca="true" t="shared" si="19" ref="S46:S50">Q46</f>
        <v>0.0833</v>
      </c>
      <c r="T46" s="19"/>
    </row>
    <row r="47" spans="1:20" ht="15">
      <c r="A47" s="67" t="s">
        <v>96</v>
      </c>
      <c r="B47" s="68" t="s">
        <v>214</v>
      </c>
      <c r="C47" s="68"/>
      <c r="D47" s="68"/>
      <c r="E47" s="68"/>
      <c r="F47" s="68"/>
      <c r="G47" s="68"/>
      <c r="H47" s="68"/>
      <c r="I47" s="19">
        <v>0.0166</v>
      </c>
      <c r="J47" s="19"/>
      <c r="K47" s="19">
        <f t="shared" si="15"/>
        <v>0.0166</v>
      </c>
      <c r="L47" s="19"/>
      <c r="M47" s="19">
        <f t="shared" si="16"/>
        <v>0.0166</v>
      </c>
      <c r="N47" s="19"/>
      <c r="O47" s="19">
        <f t="shared" si="17"/>
        <v>0.0166</v>
      </c>
      <c r="P47" s="19"/>
      <c r="Q47" s="19">
        <f t="shared" si="18"/>
        <v>0.0166</v>
      </c>
      <c r="R47" s="19"/>
      <c r="S47" s="19">
        <f t="shared" si="19"/>
        <v>0.0166</v>
      </c>
      <c r="T47" s="19"/>
    </row>
    <row r="48" spans="1:20" ht="15">
      <c r="A48" s="67" t="s">
        <v>98</v>
      </c>
      <c r="B48" s="68" t="s">
        <v>217</v>
      </c>
      <c r="C48" s="68"/>
      <c r="D48" s="68"/>
      <c r="E48" s="68"/>
      <c r="F48" s="68"/>
      <c r="G48" s="68"/>
      <c r="H48" s="68"/>
      <c r="I48" s="19">
        <v>0.0008</v>
      </c>
      <c r="J48" s="19"/>
      <c r="K48" s="19">
        <f t="shared" si="15"/>
        <v>0.0008</v>
      </c>
      <c r="L48" s="19"/>
      <c r="M48" s="19">
        <f t="shared" si="16"/>
        <v>0.0008</v>
      </c>
      <c r="N48" s="19"/>
      <c r="O48" s="19">
        <f t="shared" si="17"/>
        <v>0.0008</v>
      </c>
      <c r="P48" s="19"/>
      <c r="Q48" s="19">
        <f t="shared" si="18"/>
        <v>0.0008</v>
      </c>
      <c r="R48" s="19"/>
      <c r="S48" s="19">
        <f t="shared" si="19"/>
        <v>0.0008</v>
      </c>
      <c r="T48" s="19"/>
    </row>
    <row r="49" spans="1:20" ht="15">
      <c r="A49" s="67" t="s">
        <v>100</v>
      </c>
      <c r="B49" s="68" t="s">
        <v>219</v>
      </c>
      <c r="C49" s="68"/>
      <c r="D49" s="68"/>
      <c r="E49" s="68"/>
      <c r="F49" s="68"/>
      <c r="G49" s="68"/>
      <c r="H49" s="68"/>
      <c r="I49" s="19">
        <v>0.0073</v>
      </c>
      <c r="J49" s="19"/>
      <c r="K49" s="19">
        <f t="shared" si="15"/>
        <v>0.0073</v>
      </c>
      <c r="L49" s="19"/>
      <c r="M49" s="19">
        <f t="shared" si="16"/>
        <v>0.0073</v>
      </c>
      <c r="N49" s="19"/>
      <c r="O49" s="19">
        <f t="shared" si="17"/>
        <v>0.0073</v>
      </c>
      <c r="P49" s="19"/>
      <c r="Q49" s="19">
        <f t="shared" si="18"/>
        <v>0.0073</v>
      </c>
      <c r="R49" s="19"/>
      <c r="S49" s="19">
        <f t="shared" si="19"/>
        <v>0.0073</v>
      </c>
      <c r="T49" s="19"/>
    </row>
    <row r="50" spans="1:20" ht="15" customHeight="1">
      <c r="A50" s="67" t="s">
        <v>102</v>
      </c>
      <c r="B50" s="68" t="s">
        <v>221</v>
      </c>
      <c r="C50" s="68"/>
      <c r="D50" s="68"/>
      <c r="E50" s="68"/>
      <c r="F50" s="68"/>
      <c r="G50" s="68"/>
      <c r="H50" s="68"/>
      <c r="I50" s="19">
        <v>0.0027</v>
      </c>
      <c r="J50" s="19"/>
      <c r="K50" s="19">
        <f t="shared" si="15"/>
        <v>0.0027</v>
      </c>
      <c r="L50" s="19"/>
      <c r="M50" s="19">
        <f t="shared" si="16"/>
        <v>0.0027</v>
      </c>
      <c r="N50" s="19"/>
      <c r="O50" s="19">
        <f t="shared" si="17"/>
        <v>0.0027</v>
      </c>
      <c r="P50" s="19"/>
      <c r="Q50" s="19">
        <f t="shared" si="18"/>
        <v>0.0027</v>
      </c>
      <c r="R50" s="19"/>
      <c r="S50" s="19">
        <f t="shared" si="19"/>
        <v>0.0027</v>
      </c>
      <c r="T50" s="19"/>
    </row>
    <row r="51" spans="1:64" ht="15">
      <c r="A51" s="15" t="s">
        <v>234</v>
      </c>
      <c r="B51" s="15"/>
      <c r="C51" s="15"/>
      <c r="D51" s="15"/>
      <c r="E51" s="15"/>
      <c r="F51" s="15"/>
      <c r="G51" s="15"/>
      <c r="H51" s="15"/>
      <c r="I51" s="15"/>
      <c r="J51" s="15"/>
      <c r="K51" s="15"/>
      <c r="L51" s="15"/>
      <c r="M51" s="15"/>
      <c r="N51" s="15"/>
      <c r="O51" s="15"/>
      <c r="P51" s="15"/>
      <c r="Q51" s="15"/>
      <c r="R51" s="15"/>
      <c r="S51" s="15"/>
      <c r="T51" s="15"/>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row>
    <row r="52" spans="1:64" ht="15">
      <c r="A52" s="33">
        <v>5</v>
      </c>
      <c r="B52" s="34" t="s">
        <v>235</v>
      </c>
      <c r="C52" s="34"/>
      <c r="D52" s="34"/>
      <c r="E52" s="34"/>
      <c r="F52" s="34"/>
      <c r="G52" s="34"/>
      <c r="H52" s="34"/>
      <c r="I52" s="34"/>
      <c r="J52" s="34"/>
      <c r="K52" s="34"/>
      <c r="L52" s="34"/>
      <c r="M52" s="34"/>
      <c r="N52" s="34"/>
      <c r="O52" s="34"/>
      <c r="P52" s="34"/>
      <c r="Q52" s="34"/>
      <c r="R52" s="34"/>
      <c r="S52" s="34"/>
      <c r="T52" s="34"/>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23" t="s">
        <v>94</v>
      </c>
      <c r="B53" s="35" t="s">
        <v>236</v>
      </c>
      <c r="C53" s="35"/>
      <c r="D53" s="35"/>
      <c r="E53" s="35"/>
      <c r="F53" s="35"/>
      <c r="G53" s="35"/>
      <c r="H53" s="35"/>
      <c r="I53" s="19">
        <v>0.1</v>
      </c>
      <c r="J53" s="19"/>
      <c r="K53" s="19">
        <f aca="true" t="shared" si="20" ref="K53:K54">I53</f>
        <v>0.1</v>
      </c>
      <c r="L53" s="19"/>
      <c r="M53" s="19">
        <f aca="true" t="shared" si="21" ref="M53:M54">K53</f>
        <v>0.1</v>
      </c>
      <c r="N53" s="19"/>
      <c r="O53" s="19">
        <f aca="true" t="shared" si="22" ref="O53:O54">M53</f>
        <v>0.1</v>
      </c>
      <c r="P53" s="19"/>
      <c r="Q53" s="19">
        <f aca="true" t="shared" si="23" ref="Q53:Q54">O53</f>
        <v>0.1</v>
      </c>
      <c r="R53" s="19"/>
      <c r="S53" s="19">
        <f aca="true" t="shared" si="24" ref="S53:S54">Q53</f>
        <v>0.1</v>
      </c>
      <c r="T53" s="1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23" t="s">
        <v>96</v>
      </c>
      <c r="B54" s="35" t="s">
        <v>238</v>
      </c>
      <c r="C54" s="35"/>
      <c r="D54" s="35"/>
      <c r="E54" s="35"/>
      <c r="F54" s="35"/>
      <c r="G54" s="35"/>
      <c r="H54" s="35"/>
      <c r="I54" s="19">
        <v>0.1</v>
      </c>
      <c r="J54" s="19"/>
      <c r="K54" s="19">
        <f t="shared" si="20"/>
        <v>0.1</v>
      </c>
      <c r="L54" s="19"/>
      <c r="M54" s="19">
        <f t="shared" si="21"/>
        <v>0.1</v>
      </c>
      <c r="N54" s="19"/>
      <c r="O54" s="19">
        <f t="shared" si="22"/>
        <v>0.1</v>
      </c>
      <c r="P54" s="19"/>
      <c r="Q54" s="19">
        <f t="shared" si="23"/>
        <v>0.1</v>
      </c>
      <c r="R54" s="19"/>
      <c r="S54" s="19">
        <f t="shared" si="24"/>
        <v>0.1</v>
      </c>
      <c r="T54" s="19"/>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240</v>
      </c>
      <c r="B55" s="109" t="s">
        <v>241</v>
      </c>
      <c r="C55" s="109"/>
      <c r="D55" s="109"/>
      <c r="E55" s="109"/>
      <c r="F55" s="109"/>
      <c r="G55" s="109"/>
      <c r="H55" s="109"/>
      <c r="I55" s="109"/>
      <c r="J55" s="109"/>
      <c r="K55" s="109"/>
      <c r="L55" s="109"/>
      <c r="M55" s="109"/>
      <c r="N55" s="109"/>
      <c r="O55" s="109"/>
      <c r="P55" s="109"/>
      <c r="Q55" s="109"/>
      <c r="R55" s="109"/>
      <c r="S55" s="109"/>
      <c r="T55" s="109"/>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46"/>
      <c r="B56" s="35" t="s">
        <v>242</v>
      </c>
      <c r="C56" s="35"/>
      <c r="D56" s="35"/>
      <c r="E56" s="35"/>
      <c r="F56" s="35"/>
      <c r="G56" s="35"/>
      <c r="H56" s="35"/>
      <c r="I56" s="19">
        <v>0.0065</v>
      </c>
      <c r="J56" s="19"/>
      <c r="K56" s="19">
        <f aca="true" t="shared" si="25" ref="K56:K57">I56</f>
        <v>0.0065</v>
      </c>
      <c r="L56" s="19"/>
      <c r="M56" s="19">
        <f aca="true" t="shared" si="26" ref="M56:M57">K56</f>
        <v>0.0065</v>
      </c>
      <c r="N56" s="19"/>
      <c r="O56" s="19">
        <f aca="true" t="shared" si="27" ref="O56:O57">M56</f>
        <v>0.0065</v>
      </c>
      <c r="P56" s="19"/>
      <c r="Q56" s="19">
        <f aca="true" t="shared" si="28" ref="Q56:Q57">O56</f>
        <v>0.0065</v>
      </c>
      <c r="R56" s="19"/>
      <c r="S56" s="19">
        <f aca="true" t="shared" si="29" ref="S56:S57">Q56</f>
        <v>0.0065</v>
      </c>
      <c r="T56" s="19"/>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46"/>
      <c r="B57" s="35" t="s">
        <v>244</v>
      </c>
      <c r="C57" s="35"/>
      <c r="D57" s="35"/>
      <c r="E57" s="35"/>
      <c r="F57" s="35"/>
      <c r="G57" s="35"/>
      <c r="H57" s="35"/>
      <c r="I57" s="19">
        <v>0.03</v>
      </c>
      <c r="J57" s="19"/>
      <c r="K57" s="19">
        <f t="shared" si="25"/>
        <v>0.03</v>
      </c>
      <c r="L57" s="19"/>
      <c r="M57" s="19">
        <f t="shared" si="26"/>
        <v>0.03</v>
      </c>
      <c r="N57" s="19"/>
      <c r="O57" s="19">
        <f t="shared" si="27"/>
        <v>0.03</v>
      </c>
      <c r="P57" s="19"/>
      <c r="Q57" s="19">
        <f t="shared" si="28"/>
        <v>0.03</v>
      </c>
      <c r="R57" s="19"/>
      <c r="S57" s="19">
        <f t="shared" si="29"/>
        <v>0.03</v>
      </c>
      <c r="T57" s="19"/>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246</v>
      </c>
      <c r="B58" s="109" t="s">
        <v>247</v>
      </c>
      <c r="C58" s="109"/>
      <c r="D58" s="109"/>
      <c r="E58" s="109"/>
      <c r="F58" s="109"/>
      <c r="G58" s="109"/>
      <c r="H58" s="109"/>
      <c r="I58" s="109"/>
      <c r="J58" s="109"/>
      <c r="K58" s="109"/>
      <c r="L58" s="109"/>
      <c r="M58" s="109"/>
      <c r="N58" s="109"/>
      <c r="O58" s="109"/>
      <c r="P58" s="109"/>
      <c r="Q58" s="109"/>
      <c r="R58" s="109"/>
      <c r="S58" s="109"/>
      <c r="T58" s="109"/>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c r="B59" s="35" t="s">
        <v>248</v>
      </c>
      <c r="C59" s="35"/>
      <c r="D59" s="35"/>
      <c r="E59" s="35"/>
      <c r="F59" s="35"/>
      <c r="G59" s="35"/>
      <c r="H59" s="35"/>
      <c r="I59" s="19">
        <v>0.05</v>
      </c>
      <c r="J59" s="19"/>
      <c r="K59" s="19">
        <f>I59</f>
        <v>0.05</v>
      </c>
      <c r="L59" s="19"/>
      <c r="M59" s="19">
        <f>K59</f>
        <v>0.05</v>
      </c>
      <c r="N59" s="19"/>
      <c r="O59" s="19">
        <f>M59</f>
        <v>0.05</v>
      </c>
      <c r="P59" s="19"/>
      <c r="Q59" s="19">
        <f>O59</f>
        <v>0.05</v>
      </c>
      <c r="R59" s="19"/>
      <c r="S59" s="19">
        <f>Q59</f>
        <v>0.05</v>
      </c>
      <c r="T59" s="19"/>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sheetData>
  <sheetProtection selectLockedCells="1" selectUnlockedCells="1"/>
  <mergeCells count="294">
    <mergeCell ref="A1:T1"/>
    <mergeCell ref="A2:T2"/>
    <mergeCell ref="B3:H3"/>
    <mergeCell ref="I3:J3"/>
    <mergeCell ref="K3:L3"/>
    <mergeCell ref="M3:N3"/>
    <mergeCell ref="O3:P3"/>
    <mergeCell ref="Q3:R3"/>
    <mergeCell ref="S3:T3"/>
    <mergeCell ref="B4:H4"/>
    <mergeCell ref="I4:J4"/>
    <mergeCell ref="K4:L4"/>
    <mergeCell ref="M4:N4"/>
    <mergeCell ref="O4:P4"/>
    <mergeCell ref="Q4:R4"/>
    <mergeCell ref="S4:T4"/>
    <mergeCell ref="A5:T5"/>
    <mergeCell ref="B6:H6"/>
    <mergeCell ref="I6:J6"/>
    <mergeCell ref="K6:L6"/>
    <mergeCell ref="M6:N6"/>
    <mergeCell ref="O6:P6"/>
    <mergeCell ref="Q6:R6"/>
    <mergeCell ref="S6:T6"/>
    <mergeCell ref="A7:T7"/>
    <mergeCell ref="B8:H8"/>
    <mergeCell ref="I8:J8"/>
    <mergeCell ref="K8:L8"/>
    <mergeCell ref="M8:N8"/>
    <mergeCell ref="O8:P8"/>
    <mergeCell ref="Q8:R8"/>
    <mergeCell ref="S8:T8"/>
    <mergeCell ref="B9:H9"/>
    <mergeCell ref="I9:J9"/>
    <mergeCell ref="K9:L9"/>
    <mergeCell ref="M9:N9"/>
    <mergeCell ref="O9:P9"/>
    <mergeCell ref="Q9:R9"/>
    <mergeCell ref="S9:T9"/>
    <mergeCell ref="B10:H10"/>
    <mergeCell ref="I10:J10"/>
    <mergeCell ref="K10:L10"/>
    <mergeCell ref="M10:N10"/>
    <mergeCell ref="O10:P10"/>
    <mergeCell ref="Q10:R10"/>
    <mergeCell ref="S10:T10"/>
    <mergeCell ref="B11:H11"/>
    <mergeCell ref="I11:J11"/>
    <mergeCell ref="K11:L11"/>
    <mergeCell ref="M11:N11"/>
    <mergeCell ref="O11:P11"/>
    <mergeCell ref="Q11:R11"/>
    <mergeCell ref="S11:T11"/>
    <mergeCell ref="B12:H12"/>
    <mergeCell ref="I12:J12"/>
    <mergeCell ref="K12:L12"/>
    <mergeCell ref="M12:N12"/>
    <mergeCell ref="O12:P12"/>
    <mergeCell ref="Q12:R12"/>
    <mergeCell ref="S12:T12"/>
    <mergeCell ref="B13:H13"/>
    <mergeCell ref="I13:J13"/>
    <mergeCell ref="K13:L13"/>
    <mergeCell ref="M13:N13"/>
    <mergeCell ref="O13:P13"/>
    <mergeCell ref="Q13:R13"/>
    <mergeCell ref="S13:T13"/>
    <mergeCell ref="A14:T14"/>
    <mergeCell ref="B15:H15"/>
    <mergeCell ref="I15:J15"/>
    <mergeCell ref="K15:L15"/>
    <mergeCell ref="M15:N15"/>
    <mergeCell ref="O15:P15"/>
    <mergeCell ref="Q15:R15"/>
    <mergeCell ref="S15:T15"/>
    <mergeCell ref="B16:H16"/>
    <mergeCell ref="I16:J16"/>
    <mergeCell ref="K16:L16"/>
    <mergeCell ref="M16:N16"/>
    <mergeCell ref="O16:P16"/>
    <mergeCell ref="Q16:R16"/>
    <mergeCell ref="S16:T16"/>
    <mergeCell ref="B17:H17"/>
    <mergeCell ref="I17:J17"/>
    <mergeCell ref="K17:L17"/>
    <mergeCell ref="M17:N17"/>
    <mergeCell ref="O17:P17"/>
    <mergeCell ref="Q17:R17"/>
    <mergeCell ref="S17:T17"/>
    <mergeCell ref="B18:H18"/>
    <mergeCell ref="I18:J18"/>
    <mergeCell ref="K18:L18"/>
    <mergeCell ref="M18:N18"/>
    <mergeCell ref="O18:P18"/>
    <mergeCell ref="Q18:R18"/>
    <mergeCell ref="S18:T18"/>
    <mergeCell ref="A19:T19"/>
    <mergeCell ref="A20:T20"/>
    <mergeCell ref="B21:T21"/>
    <mergeCell ref="B22:H22"/>
    <mergeCell ref="I22:J22"/>
    <mergeCell ref="K22:L22"/>
    <mergeCell ref="M22:N22"/>
    <mergeCell ref="O22:P22"/>
    <mergeCell ref="Q22:R22"/>
    <mergeCell ref="S22:T22"/>
    <mergeCell ref="B23:H23"/>
    <mergeCell ref="I23:J23"/>
    <mergeCell ref="K23:L23"/>
    <mergeCell ref="M23:N23"/>
    <mergeCell ref="O23:P23"/>
    <mergeCell ref="Q23:R23"/>
    <mergeCell ref="S23:T23"/>
    <mergeCell ref="B24:H24"/>
    <mergeCell ref="I24:J24"/>
    <mergeCell ref="K24:L24"/>
    <mergeCell ref="M24:N24"/>
    <mergeCell ref="O24:P24"/>
    <mergeCell ref="Q24:R24"/>
    <mergeCell ref="S24:T24"/>
    <mergeCell ref="B25:H25"/>
    <mergeCell ref="I25:J25"/>
    <mergeCell ref="K25:L25"/>
    <mergeCell ref="M25:N25"/>
    <mergeCell ref="O25:P25"/>
    <mergeCell ref="Q25:R25"/>
    <mergeCell ref="S25:T25"/>
    <mergeCell ref="B26:H26"/>
    <mergeCell ref="I26:J26"/>
    <mergeCell ref="K26:L26"/>
    <mergeCell ref="M26:N26"/>
    <mergeCell ref="O26:P26"/>
    <mergeCell ref="Q26:R26"/>
    <mergeCell ref="S26:T26"/>
    <mergeCell ref="B27:H27"/>
    <mergeCell ref="I27:J27"/>
    <mergeCell ref="K27:L27"/>
    <mergeCell ref="M27:N27"/>
    <mergeCell ref="O27:P27"/>
    <mergeCell ref="Q27:R27"/>
    <mergeCell ref="S27:T27"/>
    <mergeCell ref="B28:H28"/>
    <mergeCell ref="I28:J28"/>
    <mergeCell ref="K28:L28"/>
    <mergeCell ref="M28:N28"/>
    <mergeCell ref="O28:P28"/>
    <mergeCell ref="Q28:R28"/>
    <mergeCell ref="S28:T28"/>
    <mergeCell ref="B29:H29"/>
    <mergeCell ref="I29:J29"/>
    <mergeCell ref="K29:L29"/>
    <mergeCell ref="M29:N29"/>
    <mergeCell ref="O29:P29"/>
    <mergeCell ref="Q29:R29"/>
    <mergeCell ref="S29:T29"/>
    <mergeCell ref="A30:T30"/>
    <mergeCell ref="B31:T31"/>
    <mergeCell ref="B32:H32"/>
    <mergeCell ref="I32:J32"/>
    <mergeCell ref="K32:L32"/>
    <mergeCell ref="M32:N32"/>
    <mergeCell ref="O32:P32"/>
    <mergeCell ref="Q32:R32"/>
    <mergeCell ref="S32:T32"/>
    <mergeCell ref="B33:H33"/>
    <mergeCell ref="I33:J33"/>
    <mergeCell ref="K33:L33"/>
    <mergeCell ref="M33:N33"/>
    <mergeCell ref="O33:P33"/>
    <mergeCell ref="Q33:R33"/>
    <mergeCell ref="S33:T33"/>
    <mergeCell ref="A34:T34"/>
    <mergeCell ref="B35:T35"/>
    <mergeCell ref="B36:H36"/>
    <mergeCell ref="I36:J36"/>
    <mergeCell ref="K36:L36"/>
    <mergeCell ref="M36:N36"/>
    <mergeCell ref="O36:P36"/>
    <mergeCell ref="Q36:R36"/>
    <mergeCell ref="S36:T36"/>
    <mergeCell ref="A37:T37"/>
    <mergeCell ref="B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K41:L41"/>
    <mergeCell ref="M41:N41"/>
    <mergeCell ref="O41:P41"/>
    <mergeCell ref="Q41:R41"/>
    <mergeCell ref="S41:T41"/>
    <mergeCell ref="B42:H42"/>
    <mergeCell ref="I42:J42"/>
    <mergeCell ref="K42:L42"/>
    <mergeCell ref="M42:N42"/>
    <mergeCell ref="O42:P42"/>
    <mergeCell ref="Q42:R42"/>
    <mergeCell ref="S42:T42"/>
    <mergeCell ref="B43:H43"/>
    <mergeCell ref="I43:J43"/>
    <mergeCell ref="K43:L43"/>
    <mergeCell ref="M43:N43"/>
    <mergeCell ref="O43:P43"/>
    <mergeCell ref="Q43:R43"/>
    <mergeCell ref="S43:T43"/>
    <mergeCell ref="A44:T44"/>
    <mergeCell ref="B45:T45"/>
    <mergeCell ref="B46:H46"/>
    <mergeCell ref="I46:J46"/>
    <mergeCell ref="K46:L46"/>
    <mergeCell ref="M46:N46"/>
    <mergeCell ref="O46:P46"/>
    <mergeCell ref="Q46:R46"/>
    <mergeCell ref="S46:T46"/>
    <mergeCell ref="B47:H47"/>
    <mergeCell ref="I47:J47"/>
    <mergeCell ref="K47:L47"/>
    <mergeCell ref="M47:N47"/>
    <mergeCell ref="O47:P47"/>
    <mergeCell ref="Q47:R47"/>
    <mergeCell ref="S47:T47"/>
    <mergeCell ref="B48:H48"/>
    <mergeCell ref="I48:J48"/>
    <mergeCell ref="K48:L48"/>
    <mergeCell ref="M48:N48"/>
    <mergeCell ref="O48:P48"/>
    <mergeCell ref="Q48:R48"/>
    <mergeCell ref="S48:T48"/>
    <mergeCell ref="B49:H49"/>
    <mergeCell ref="I49:J49"/>
    <mergeCell ref="K49:L49"/>
    <mergeCell ref="M49:N49"/>
    <mergeCell ref="O49:P49"/>
    <mergeCell ref="Q49:R49"/>
    <mergeCell ref="S49:T49"/>
    <mergeCell ref="B50:H50"/>
    <mergeCell ref="I50:J50"/>
    <mergeCell ref="K50:L50"/>
    <mergeCell ref="M50:N50"/>
    <mergeCell ref="O50:P50"/>
    <mergeCell ref="Q50:R50"/>
    <mergeCell ref="S50:T50"/>
    <mergeCell ref="A51:T51"/>
    <mergeCell ref="B52:T52"/>
    <mergeCell ref="B53:H53"/>
    <mergeCell ref="I53:J53"/>
    <mergeCell ref="K53:L53"/>
    <mergeCell ref="M53:N53"/>
    <mergeCell ref="O53:P53"/>
    <mergeCell ref="Q53:R53"/>
    <mergeCell ref="S53:T53"/>
    <mergeCell ref="B54:H54"/>
    <mergeCell ref="I54:J54"/>
    <mergeCell ref="K54:L54"/>
    <mergeCell ref="M54:N54"/>
    <mergeCell ref="O54:P54"/>
    <mergeCell ref="Q54:R54"/>
    <mergeCell ref="S54:T54"/>
    <mergeCell ref="B55:T55"/>
    <mergeCell ref="A56:A57"/>
    <mergeCell ref="B56:H56"/>
    <mergeCell ref="I56:J56"/>
    <mergeCell ref="K56:L56"/>
    <mergeCell ref="M56:N56"/>
    <mergeCell ref="O56:P56"/>
    <mergeCell ref="Q56:R56"/>
    <mergeCell ref="S56:T56"/>
    <mergeCell ref="B57:H57"/>
    <mergeCell ref="I57:J57"/>
    <mergeCell ref="K57:L57"/>
    <mergeCell ref="M57:N57"/>
    <mergeCell ref="O57:P57"/>
    <mergeCell ref="Q57:R57"/>
    <mergeCell ref="S57:T57"/>
    <mergeCell ref="B58:T58"/>
    <mergeCell ref="B59:H59"/>
    <mergeCell ref="I59:J59"/>
    <mergeCell ref="K59:L59"/>
    <mergeCell ref="M59:N59"/>
    <mergeCell ref="O59:P59"/>
    <mergeCell ref="Q59:R59"/>
    <mergeCell ref="S59:T59"/>
  </mergeCells>
  <printOptions/>
  <pageMargins left="0.5118055555555556" right="0.5118055555555556" top="1.1812500000000001" bottom="1.1812500000000001"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1:A1"/>
  <sheetViews>
    <sheetView zoomScale="110" zoomScaleNormal="110" workbookViewId="0" topLeftCell="A1">
      <selection activeCell="A137" sqref="A137"/>
    </sheetView>
  </sheetViews>
  <sheetFormatPr defaultColWidth="9.140625" defaultRowHeight="15"/>
  <cols>
    <col min="1" max="16384" width="10.8515625" style="0" customWidth="1"/>
  </cols>
  <sheetData>
    <row r="4" ht="12.75" customHeight="1"/>
    <row r="6" ht="12.75" customHeight="1"/>
    <row r="8" ht="12.75" customHeight="1"/>
    <row r="11" ht="12.75" customHeight="1"/>
    <row r="13" ht="12.75" customHeight="1"/>
    <row r="15" ht="12.75" customHeight="1"/>
    <row r="64" ht="26.25" customHeight="1"/>
    <row r="70" ht="30.75" customHeight="1"/>
    <row r="86" ht="15" customHeight="1"/>
    <row r="95" ht="15" customHeight="1"/>
    <row r="125" ht="15" customHeight="1"/>
  </sheetData>
  <sheetProtection selectLockedCells="1" selectUnlockedCells="1"/>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5.xml><?xml version="1.0" encoding="utf-8"?>
<worksheet xmlns="http://schemas.openxmlformats.org/spreadsheetml/2006/main" xmlns:r="http://schemas.openxmlformats.org/officeDocument/2006/relationships">
  <dimension ref="A1:BL138"/>
  <sheetViews>
    <sheetView zoomScale="110" zoomScaleNormal="110" workbookViewId="0" topLeftCell="A97">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12</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289</v>
      </c>
      <c r="B14" s="9"/>
      <c r="C14" s="9"/>
      <c r="D14" s="9"/>
      <c r="E14" s="9" t="s">
        <v>290</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19.5</v>
      </c>
      <c r="J37" s="36"/>
      <c r="K37" s="52">
        <v>4.3</v>
      </c>
      <c r="L37" s="52"/>
      <c r="M37" s="53">
        <v>2</v>
      </c>
      <c r="N37" s="53"/>
      <c r="O37" s="53">
        <v>15</v>
      </c>
      <c r="P37" s="53"/>
      <c r="Q37" s="54">
        <f>I20*0.06</f>
        <v>109.5</v>
      </c>
      <c r="R37" s="54"/>
      <c r="S37" s="54">
        <f>(O37*M37*K37)-Q37</f>
        <v>19.5</v>
      </c>
      <c r="T37" s="54"/>
    </row>
    <row r="38" spans="1:20" ht="15">
      <c r="A38" s="23" t="s">
        <v>96</v>
      </c>
      <c r="B38" s="35" t="s">
        <v>127</v>
      </c>
      <c r="C38" s="35"/>
      <c r="D38" s="35"/>
      <c r="E38" s="35"/>
      <c r="F38" s="35"/>
      <c r="G38" s="35"/>
      <c r="H38" s="35"/>
      <c r="I38" s="36">
        <f>S40</f>
        <v>343.13</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15</v>
      </c>
      <c r="N40" s="110"/>
      <c r="O40" s="56">
        <v>0.085</v>
      </c>
      <c r="P40" s="56"/>
      <c r="Q40" s="57">
        <f>M40*K40</f>
        <v>375</v>
      </c>
      <c r="R40" s="57"/>
      <c r="S40" s="54">
        <f>ROUND(Q40-(Q40*O40),2)</f>
        <v>343.13</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370.96</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144</v>
      </c>
      <c r="C48" s="35"/>
      <c r="D48" s="35"/>
      <c r="E48" s="35"/>
      <c r="F48" s="35"/>
      <c r="G48" s="35"/>
      <c r="H48" s="35"/>
      <c r="I48" s="52">
        <f>INSUMOS!J72</f>
        <v>25.2579</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272.2574</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4855.3795535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242.768977675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254.90742655875002</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38.089615462801724</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175.79822521293102</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0.05</v>
      </c>
      <c r="I118" s="36">
        <f>I120*H118</f>
        <v>292.99704202155175</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0.9135</v>
      </c>
      <c r="I120" s="36">
        <f>(I108+I111+I112)/H120</f>
        <v>5859.940840431034</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1004.5612869310345</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370.96</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272.2574</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4855.3795535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1004.5612869310345</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5859.94</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v>2</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11719.88</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140638.56</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6.xml><?xml version="1.0" encoding="utf-8"?>
<worksheet xmlns="http://schemas.openxmlformats.org/spreadsheetml/2006/main" xmlns:r="http://schemas.openxmlformats.org/officeDocument/2006/relationships">
  <dimension ref="A1:BL138"/>
  <sheetViews>
    <sheetView zoomScale="110" zoomScaleNormal="110" workbookViewId="0" topLeftCell="A106">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12</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289</v>
      </c>
      <c r="B14" s="9"/>
      <c r="C14" s="9"/>
      <c r="D14" s="9"/>
      <c r="E14" s="9" t="s">
        <v>290</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2372.5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19.5</v>
      </c>
      <c r="J37" s="36"/>
      <c r="K37" s="52">
        <v>4.3</v>
      </c>
      <c r="L37" s="52"/>
      <c r="M37" s="53">
        <v>2</v>
      </c>
      <c r="N37" s="53"/>
      <c r="O37" s="53">
        <v>15</v>
      </c>
      <c r="P37" s="53"/>
      <c r="Q37" s="54">
        <f>I20*0.06</f>
        <v>109.5</v>
      </c>
      <c r="R37" s="54"/>
      <c r="S37" s="54">
        <f>(O37*M37*K37)-Q37</f>
        <v>19.5</v>
      </c>
      <c r="T37" s="54"/>
    </row>
    <row r="38" spans="1:20" ht="15">
      <c r="A38" s="23" t="s">
        <v>96</v>
      </c>
      <c r="B38" s="35" t="s">
        <v>127</v>
      </c>
      <c r="C38" s="35"/>
      <c r="D38" s="35"/>
      <c r="E38" s="35"/>
      <c r="F38" s="35"/>
      <c r="G38" s="35"/>
      <c r="H38" s="35"/>
      <c r="I38" s="36">
        <f>S40</f>
        <v>343.13</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15</v>
      </c>
      <c r="N40" s="110"/>
      <c r="O40" s="56">
        <v>0.085</v>
      </c>
      <c r="P40" s="56"/>
      <c r="Q40" s="57">
        <f>M40*K40</f>
        <v>375</v>
      </c>
      <c r="R40" s="57"/>
      <c r="S40" s="54">
        <f>ROUND(Q40-(Q40*O40),2)</f>
        <v>343.13</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370.96</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144</v>
      </c>
      <c r="C48" s="35"/>
      <c r="D48" s="35"/>
      <c r="E48" s="35"/>
      <c r="F48" s="35"/>
      <c r="G48" s="35"/>
      <c r="H48" s="35"/>
      <c r="I48" s="52"/>
      <c r="J48" s="52"/>
    </row>
    <row r="49" spans="1:10" ht="15">
      <c r="A49" s="23" t="s">
        <v>100</v>
      </c>
      <c r="B49" s="35" t="s">
        <v>145</v>
      </c>
      <c r="C49" s="35"/>
      <c r="D49" s="35"/>
      <c r="E49" s="35"/>
      <c r="F49" s="35"/>
      <c r="G49" s="35"/>
      <c r="H49" s="35"/>
      <c r="I49" s="52">
        <v>0</v>
      </c>
      <c r="J49" s="52"/>
    </row>
    <row r="50" spans="1:10" ht="15">
      <c r="A50" s="40" t="s">
        <v>146</v>
      </c>
      <c r="B50" s="40"/>
      <c r="C50" s="40"/>
      <c r="D50" s="40"/>
      <c r="E50" s="40"/>
      <c r="F50" s="40"/>
      <c r="G50" s="40"/>
      <c r="H50" s="40"/>
      <c r="I50" s="41">
        <f>INSUMOS!I35</f>
        <v>26.362666666666666</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474.5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35.5875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23.725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4.745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59.3125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189.8</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142.35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14.235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944.255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197.63</v>
      </c>
      <c r="J67" s="39"/>
      <c r="K67" s="70" t="s">
        <v>175</v>
      </c>
      <c r="L67" s="71"/>
      <c r="M67" s="71"/>
    </row>
    <row r="68" spans="1:13" ht="15">
      <c r="A68" s="67" t="s">
        <v>96</v>
      </c>
      <c r="B68" s="68" t="s">
        <v>176</v>
      </c>
      <c r="C68" s="68"/>
      <c r="D68" s="68"/>
      <c r="E68" s="68"/>
      <c r="F68" s="68"/>
      <c r="G68" s="68"/>
      <c r="H68" s="19">
        <v>0.0278</v>
      </c>
      <c r="I68" s="39">
        <f>ROUND(I28*H68,2)</f>
        <v>65.96</v>
      </c>
      <c r="J68" s="39"/>
      <c r="K68" s="72" t="s">
        <v>177</v>
      </c>
      <c r="L68" s="73"/>
      <c r="M68" s="73"/>
    </row>
    <row r="69" spans="1:12" ht="15">
      <c r="A69" s="67"/>
      <c r="B69" s="17" t="s">
        <v>178</v>
      </c>
      <c r="C69" s="17"/>
      <c r="D69" s="17"/>
      <c r="E69" s="17"/>
      <c r="F69" s="17"/>
      <c r="G69" s="17"/>
      <c r="H69" s="17"/>
      <c r="I69" s="74">
        <f>SUM(I67:J68)</f>
        <v>263.59</v>
      </c>
      <c r="J69" s="74"/>
      <c r="K69" s="75"/>
      <c r="L69" s="75"/>
    </row>
    <row r="70" spans="1:11" ht="30.75" customHeight="1">
      <c r="A70" s="76" t="s">
        <v>98</v>
      </c>
      <c r="B70" s="77" t="s">
        <v>179</v>
      </c>
      <c r="C70" s="77"/>
      <c r="D70" s="77"/>
      <c r="E70" s="77"/>
      <c r="F70" s="77"/>
      <c r="G70" s="77"/>
      <c r="H70" s="78">
        <f>ROUND((H67+H68)*H63,4)</f>
        <v>0.0442</v>
      </c>
      <c r="I70" s="79">
        <f>H70*I28</f>
        <v>104.8645</v>
      </c>
      <c r="J70" s="79"/>
      <c r="K70" s="80"/>
    </row>
    <row r="71" spans="1:10" ht="15">
      <c r="A71" s="17" t="s">
        <v>180</v>
      </c>
      <c r="B71" s="17"/>
      <c r="C71" s="17"/>
      <c r="D71" s="17"/>
      <c r="E71" s="17"/>
      <c r="F71" s="17"/>
      <c r="G71" s="17"/>
      <c r="H71" s="17"/>
      <c r="I71" s="74">
        <f>I69+I70</f>
        <v>368.4545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0.7117499999999999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0.2832765</v>
      </c>
      <c r="J75" s="39"/>
      <c r="K75" s="16" t="s">
        <v>189</v>
      </c>
    </row>
    <row r="76" spans="1:10" ht="15">
      <c r="A76" s="17" t="s">
        <v>190</v>
      </c>
      <c r="B76" s="17"/>
      <c r="C76" s="17"/>
      <c r="D76" s="17"/>
      <c r="E76" s="17"/>
      <c r="F76" s="17"/>
      <c r="G76" s="17"/>
      <c r="H76" s="17"/>
      <c r="I76" s="74">
        <f>SUM(I74:J75)</f>
        <v>0.9950264999999998</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10.913499999999999</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0.87308</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46.0265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18.318547000000002</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82.56299999999999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158.694627</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197.62924999999998</v>
      </c>
      <c r="J89" s="39"/>
      <c r="K89" s="16" t="s">
        <v>213</v>
      </c>
    </row>
    <row r="90" spans="1:20" ht="15">
      <c r="A90" s="67" t="s">
        <v>96</v>
      </c>
      <c r="B90" s="68" t="s">
        <v>214</v>
      </c>
      <c r="C90" s="68"/>
      <c r="D90" s="68"/>
      <c r="E90" s="68"/>
      <c r="F90" s="68"/>
      <c r="G90" s="68"/>
      <c r="H90" s="38">
        <v>0.0166</v>
      </c>
      <c r="I90" s="39">
        <f t="shared" si="3"/>
        <v>39.3835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1.8980000000000001</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17.31925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6.40575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262.63575</v>
      </c>
      <c r="J94" s="74"/>
      <c r="K94" s="16" t="s">
        <v>189</v>
      </c>
    </row>
    <row r="95" spans="1:10" ht="15" customHeight="1">
      <c r="A95" s="76" t="s">
        <v>106</v>
      </c>
      <c r="B95" s="91" t="s">
        <v>224</v>
      </c>
      <c r="C95" s="91"/>
      <c r="D95" s="91"/>
      <c r="E95" s="91"/>
      <c r="F95" s="91"/>
      <c r="G95" s="91"/>
      <c r="H95" s="84">
        <f>ROUND(H63*H94,4)</f>
        <v>0.0441</v>
      </c>
      <c r="I95" s="39">
        <f>H95*I28</f>
        <v>104.62725</v>
      </c>
      <c r="J95" s="39"/>
    </row>
    <row r="96" spans="1:10" ht="15">
      <c r="A96" s="17" t="s">
        <v>225</v>
      </c>
      <c r="B96" s="17"/>
      <c r="C96" s="17"/>
      <c r="D96" s="17"/>
      <c r="E96" s="17"/>
      <c r="F96" s="17"/>
      <c r="G96" s="17"/>
      <c r="H96" s="17"/>
      <c r="I96" s="74">
        <f>SUM(I94:J95)</f>
        <v>367.263</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944.255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368.4545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0.9950264999999998</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158.694627</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367.263</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1839.6621535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4609.484820166666</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230.47424100833334</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241.99795305875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36.1606136754454</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166.89514004051722</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0.05</v>
      </c>
      <c r="I118" s="36">
        <f>I120*H118</f>
        <v>278.1585667341954</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0.9135</v>
      </c>
      <c r="I120" s="36">
        <f>(I108+I111+I112)/H120</f>
        <v>5563.171334683908</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953.6865145172414</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2372.5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370.96</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26.362666666666666</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1839.6621535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4609.484820166666</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953.6865145172414</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5563.17</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v>2</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11126.34</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133516.08000000002</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7.xml><?xml version="1.0" encoding="utf-8"?>
<worksheet xmlns="http://schemas.openxmlformats.org/spreadsheetml/2006/main" xmlns:r="http://schemas.openxmlformats.org/officeDocument/2006/relationships">
  <dimension ref="A1:BL138"/>
  <sheetViews>
    <sheetView zoomScale="110" zoomScaleNormal="110" workbookViewId="0" topLeftCell="A103">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12</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289</v>
      </c>
      <c r="B14" s="9"/>
      <c r="C14" s="9"/>
      <c r="D14" s="9"/>
      <c r="E14" s="9" t="s">
        <v>290</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0.2</v>
      </c>
      <c r="I23" s="39">
        <f t="shared" si="0"/>
        <v>365</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2737.5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19.5</v>
      </c>
      <c r="J37" s="36"/>
      <c r="K37" s="52">
        <v>4.3</v>
      </c>
      <c r="L37" s="52"/>
      <c r="M37" s="53">
        <v>2</v>
      </c>
      <c r="N37" s="53"/>
      <c r="O37" s="53">
        <v>15</v>
      </c>
      <c r="P37" s="53"/>
      <c r="Q37" s="54">
        <f>I20*0.06</f>
        <v>109.5</v>
      </c>
      <c r="R37" s="54"/>
      <c r="S37" s="54">
        <f>(O37*M37*K37)-Q37</f>
        <v>19.5</v>
      </c>
      <c r="T37" s="54"/>
    </row>
    <row r="38" spans="1:20" ht="15">
      <c r="A38" s="23" t="s">
        <v>96</v>
      </c>
      <c r="B38" s="35" t="s">
        <v>127</v>
      </c>
      <c r="C38" s="35"/>
      <c r="D38" s="35"/>
      <c r="E38" s="35"/>
      <c r="F38" s="35"/>
      <c r="G38" s="35"/>
      <c r="H38" s="35"/>
      <c r="I38" s="36">
        <f>S40</f>
        <v>343.13</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15</v>
      </c>
      <c r="N40" s="110"/>
      <c r="O40" s="56">
        <v>0.085</v>
      </c>
      <c r="P40" s="56"/>
      <c r="Q40" s="57">
        <f>M40*K40</f>
        <v>375</v>
      </c>
      <c r="R40" s="57"/>
      <c r="S40" s="54">
        <f>ROUND(Q40-(Q40*O40),2)</f>
        <v>343.13</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370.96</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144</v>
      </c>
      <c r="C48" s="35"/>
      <c r="D48" s="35"/>
      <c r="E48" s="35"/>
      <c r="F48" s="35"/>
      <c r="G48" s="35"/>
      <c r="H48" s="35"/>
      <c r="I48" s="52">
        <f>INSUMOS!J72</f>
        <v>25.2579</v>
      </c>
      <c r="J48" s="52"/>
    </row>
    <row r="49" spans="1:10" ht="15">
      <c r="A49" s="23" t="s">
        <v>100</v>
      </c>
      <c r="B49" s="35" t="s">
        <v>291</v>
      </c>
      <c r="C49" s="35"/>
      <c r="D49" s="35"/>
      <c r="E49" s="35"/>
      <c r="F49" s="35"/>
      <c r="G49" s="35"/>
      <c r="H49" s="35"/>
      <c r="I49" s="52"/>
      <c r="J49" s="52"/>
    </row>
    <row r="50" spans="1:10" ht="15">
      <c r="A50" s="40" t="s">
        <v>146</v>
      </c>
      <c r="B50" s="40"/>
      <c r="C50" s="40"/>
      <c r="D50" s="40"/>
      <c r="E50" s="40"/>
      <c r="F50" s="40"/>
      <c r="G50" s="40"/>
      <c r="H50" s="40"/>
      <c r="I50" s="41">
        <f>SUM(I46:J49)</f>
        <v>272.2574</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547.5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41.0625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27.375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5.4750000000000005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68.4375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219</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164.25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16.425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1089.525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228.03</v>
      </c>
      <c r="J67" s="39"/>
      <c r="K67" s="70" t="s">
        <v>175</v>
      </c>
      <c r="L67" s="71"/>
      <c r="M67" s="71"/>
    </row>
    <row r="68" spans="1:13" ht="15">
      <c r="A68" s="67" t="s">
        <v>96</v>
      </c>
      <c r="B68" s="68" t="s">
        <v>176</v>
      </c>
      <c r="C68" s="68"/>
      <c r="D68" s="68"/>
      <c r="E68" s="68"/>
      <c r="F68" s="68"/>
      <c r="G68" s="68"/>
      <c r="H68" s="19">
        <v>0.0278</v>
      </c>
      <c r="I68" s="39">
        <f>ROUND(I28*H68,2)</f>
        <v>76.1</v>
      </c>
      <c r="J68" s="39"/>
      <c r="K68" s="72" t="s">
        <v>177</v>
      </c>
      <c r="L68" s="73"/>
      <c r="M68" s="73"/>
    </row>
    <row r="69" spans="1:12" ht="15">
      <c r="A69" s="67"/>
      <c r="B69" s="17" t="s">
        <v>178</v>
      </c>
      <c r="C69" s="17"/>
      <c r="D69" s="17"/>
      <c r="E69" s="17"/>
      <c r="F69" s="17"/>
      <c r="G69" s="17"/>
      <c r="H69" s="17"/>
      <c r="I69" s="74">
        <f>SUM(I67:J68)</f>
        <v>304.13</v>
      </c>
      <c r="J69" s="74"/>
      <c r="K69" s="75"/>
      <c r="L69" s="75"/>
    </row>
    <row r="70" spans="1:11" ht="30.75" customHeight="1">
      <c r="A70" s="76" t="s">
        <v>98</v>
      </c>
      <c r="B70" s="77" t="s">
        <v>179</v>
      </c>
      <c r="C70" s="77"/>
      <c r="D70" s="77"/>
      <c r="E70" s="77"/>
      <c r="F70" s="77"/>
      <c r="G70" s="77"/>
      <c r="H70" s="78">
        <f>ROUND((H67+H68)*H63,4)</f>
        <v>0.0442</v>
      </c>
      <c r="I70" s="79">
        <f>H70*I28</f>
        <v>120.9975</v>
      </c>
      <c r="J70" s="79"/>
      <c r="K70" s="80"/>
    </row>
    <row r="71" spans="1:10" ht="15">
      <c r="A71" s="17" t="s">
        <v>180</v>
      </c>
      <c r="B71" s="17"/>
      <c r="C71" s="17"/>
      <c r="D71" s="17"/>
      <c r="E71" s="17"/>
      <c r="F71" s="17"/>
      <c r="G71" s="17"/>
      <c r="H71" s="17"/>
      <c r="I71" s="74">
        <f>I69+I70</f>
        <v>425.1275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0.8212499999999999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0.3268575</v>
      </c>
      <c r="J75" s="39"/>
      <c r="K75" s="16" t="s">
        <v>189</v>
      </c>
    </row>
    <row r="76" spans="1:10" ht="15">
      <c r="A76" s="17" t="s">
        <v>190</v>
      </c>
      <c r="B76" s="17"/>
      <c r="C76" s="17"/>
      <c r="D76" s="17"/>
      <c r="E76" s="17"/>
      <c r="F76" s="17"/>
      <c r="G76" s="17"/>
      <c r="H76" s="17"/>
      <c r="I76" s="74">
        <f>SUM(I74:J75)</f>
        <v>1.1481075</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12.5925</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1.0074</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53.1075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21.136785000000003</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95.26499999999999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183.109185</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228.03375</v>
      </c>
      <c r="J89" s="39"/>
      <c r="K89" s="16" t="s">
        <v>213</v>
      </c>
    </row>
    <row r="90" spans="1:20" ht="15">
      <c r="A90" s="67" t="s">
        <v>96</v>
      </c>
      <c r="B90" s="68" t="s">
        <v>214</v>
      </c>
      <c r="C90" s="68"/>
      <c r="D90" s="68"/>
      <c r="E90" s="68"/>
      <c r="F90" s="68"/>
      <c r="G90" s="68"/>
      <c r="H90" s="38">
        <v>0.0166</v>
      </c>
      <c r="I90" s="39">
        <f t="shared" si="3"/>
        <v>45.4425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2.19</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19.98375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7.39125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303.04125</v>
      </c>
      <c r="J94" s="74"/>
      <c r="K94" s="16" t="s">
        <v>189</v>
      </c>
    </row>
    <row r="95" spans="1:10" ht="15" customHeight="1">
      <c r="A95" s="76" t="s">
        <v>106</v>
      </c>
      <c r="B95" s="91" t="s">
        <v>224</v>
      </c>
      <c r="C95" s="91"/>
      <c r="D95" s="91"/>
      <c r="E95" s="91"/>
      <c r="F95" s="91"/>
      <c r="G95" s="91"/>
      <c r="H95" s="84">
        <f>ROUND(H63*H94,4)</f>
        <v>0.0441</v>
      </c>
      <c r="I95" s="39">
        <f>H95*I28</f>
        <v>120.72375</v>
      </c>
      <c r="J95" s="39"/>
    </row>
    <row r="96" spans="1:10" ht="15">
      <c r="A96" s="17" t="s">
        <v>225</v>
      </c>
      <c r="B96" s="17"/>
      <c r="C96" s="17"/>
      <c r="D96" s="17"/>
      <c r="E96" s="17"/>
      <c r="F96" s="17"/>
      <c r="G96" s="17"/>
      <c r="H96" s="17"/>
      <c r="I96" s="74">
        <f>SUM(I94:J95)</f>
        <v>423.765</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1089.525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425.1275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1.1481075</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183.109185</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423.765</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2122.6747925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5503.3921924999995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275.16960962499996</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288.92809010624995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43.17316288943965</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199.26075179741377</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0.05</v>
      </c>
      <c r="I118" s="36">
        <f>I120*H118</f>
        <v>332.10125299568966</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0.9135</v>
      </c>
      <c r="I120" s="36">
        <f>(I108+I111+I112)/H120</f>
        <v>6642.025059913793</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1138.632867413793</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2737.5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370.96</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272.2574</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2122.6747925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5503.3921924999995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1138.632867413793</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6642.03</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v>2</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13284.06</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159408.72</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8.xml><?xml version="1.0" encoding="utf-8"?>
<worksheet xmlns="http://schemas.openxmlformats.org/spreadsheetml/2006/main" xmlns:r="http://schemas.openxmlformats.org/officeDocument/2006/relationships">
  <dimension ref="A1:BL138"/>
  <sheetViews>
    <sheetView zoomScale="110" zoomScaleNormal="110" workbookViewId="0" topLeftCell="A105">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12</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80</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289</v>
      </c>
      <c r="B14" s="9"/>
      <c r="C14" s="9"/>
      <c r="D14" s="9"/>
      <c r="E14" s="9" t="s">
        <v>290</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0.2</v>
      </c>
      <c r="I23" s="39">
        <f t="shared" si="0"/>
        <v>365</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v>
      </c>
      <c r="I27" s="39">
        <f t="shared" si="0"/>
        <v>0</v>
      </c>
      <c r="J27" s="39"/>
    </row>
    <row r="28" spans="1:10" ht="15">
      <c r="A28" s="40" t="s">
        <v>110</v>
      </c>
      <c r="B28" s="40"/>
      <c r="C28" s="40"/>
      <c r="D28" s="40"/>
      <c r="E28" s="40"/>
      <c r="F28" s="40"/>
      <c r="G28" s="40"/>
      <c r="H28" s="40"/>
      <c r="I28" s="41">
        <f>SUM(I20:J27)</f>
        <v>2737.5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19.5</v>
      </c>
      <c r="J37" s="36"/>
      <c r="K37" s="52">
        <v>4.3</v>
      </c>
      <c r="L37" s="52"/>
      <c r="M37" s="53">
        <v>2</v>
      </c>
      <c r="N37" s="53"/>
      <c r="O37" s="53">
        <v>15</v>
      </c>
      <c r="P37" s="53"/>
      <c r="Q37" s="54">
        <f>I20*0.06</f>
        <v>109.5</v>
      </c>
      <c r="R37" s="54"/>
      <c r="S37" s="54">
        <f>(O37*M37*K37)-Q37</f>
        <v>19.5</v>
      </c>
      <c r="T37" s="54"/>
    </row>
    <row r="38" spans="1:20" ht="15">
      <c r="A38" s="23" t="s">
        <v>96</v>
      </c>
      <c r="B38" s="35" t="s">
        <v>127</v>
      </c>
      <c r="C38" s="35"/>
      <c r="D38" s="35"/>
      <c r="E38" s="35"/>
      <c r="F38" s="35"/>
      <c r="G38" s="35"/>
      <c r="H38" s="35"/>
      <c r="I38" s="36">
        <f>S40</f>
        <v>343.13</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15</v>
      </c>
      <c r="N40" s="110"/>
      <c r="O40" s="56">
        <v>0.085</v>
      </c>
      <c r="P40" s="56"/>
      <c r="Q40" s="57">
        <f>M40*K40</f>
        <v>375</v>
      </c>
      <c r="R40" s="57"/>
      <c r="S40" s="54">
        <f>ROUND(Q40-(Q40*O40),2)</f>
        <v>343.13</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370.96</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75">
      <c r="A46" s="23" t="s">
        <v>94</v>
      </c>
      <c r="B46" s="35" t="s">
        <v>142</v>
      </c>
      <c r="C46" s="35"/>
      <c r="D46" s="35"/>
      <c r="E46" s="35"/>
      <c r="F46" s="35"/>
      <c r="G46" s="35"/>
      <c r="H46" s="35"/>
      <c r="I46" s="52">
        <f>INSUMOS!I16</f>
        <v>220.63683333333333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144</v>
      </c>
      <c r="C48" s="35"/>
      <c r="D48" s="35"/>
      <c r="E48" s="35"/>
      <c r="F48" s="35"/>
      <c r="G48" s="35"/>
      <c r="H48" s="35"/>
      <c r="I48" s="52"/>
      <c r="J48" s="52"/>
    </row>
    <row r="49" spans="1:10" ht="15">
      <c r="A49" s="23" t="s">
        <v>100</v>
      </c>
      <c r="B49" s="35" t="s">
        <v>145</v>
      </c>
      <c r="C49" s="35"/>
      <c r="D49" s="35"/>
      <c r="E49" s="35"/>
      <c r="F49" s="35"/>
      <c r="G49" s="35"/>
      <c r="H49" s="35"/>
      <c r="I49" s="52">
        <v>0</v>
      </c>
      <c r="J49" s="52"/>
    </row>
    <row r="50" spans="1:10" ht="15">
      <c r="A50" s="40" t="s">
        <v>146</v>
      </c>
      <c r="B50" s="40"/>
      <c r="C50" s="40"/>
      <c r="D50" s="40"/>
      <c r="E50" s="40"/>
      <c r="F50" s="40"/>
      <c r="G50" s="40"/>
      <c r="H50" s="40"/>
      <c r="I50" s="41">
        <f>SUM(I46:J49)</f>
        <v>246.99949999999998</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547.5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41.0625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27.375</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5.4750000000000005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68.4375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219</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164.25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16.425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1089.525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228.03</v>
      </c>
      <c r="J67" s="39"/>
      <c r="K67" s="70" t="s">
        <v>175</v>
      </c>
      <c r="L67" s="71"/>
      <c r="M67" s="71"/>
    </row>
    <row r="68" spans="1:13" ht="15">
      <c r="A68" s="67" t="s">
        <v>96</v>
      </c>
      <c r="B68" s="68" t="s">
        <v>176</v>
      </c>
      <c r="C68" s="68"/>
      <c r="D68" s="68"/>
      <c r="E68" s="68"/>
      <c r="F68" s="68"/>
      <c r="G68" s="68"/>
      <c r="H68" s="19">
        <v>0.0278</v>
      </c>
      <c r="I68" s="39">
        <f>ROUND(I28*H68,2)</f>
        <v>76.1</v>
      </c>
      <c r="J68" s="39"/>
      <c r="K68" s="72" t="s">
        <v>177</v>
      </c>
      <c r="L68" s="73"/>
      <c r="M68" s="73"/>
    </row>
    <row r="69" spans="1:12" ht="15">
      <c r="A69" s="67"/>
      <c r="B69" s="17" t="s">
        <v>178</v>
      </c>
      <c r="C69" s="17"/>
      <c r="D69" s="17"/>
      <c r="E69" s="17"/>
      <c r="F69" s="17"/>
      <c r="G69" s="17"/>
      <c r="H69" s="17"/>
      <c r="I69" s="74">
        <f>SUM(I67:J68)</f>
        <v>304.13</v>
      </c>
      <c r="J69" s="74"/>
      <c r="K69" s="75"/>
      <c r="L69" s="75"/>
    </row>
    <row r="70" spans="1:11" ht="30.75" customHeight="1">
      <c r="A70" s="76" t="s">
        <v>98</v>
      </c>
      <c r="B70" s="77" t="s">
        <v>179</v>
      </c>
      <c r="C70" s="77"/>
      <c r="D70" s="77"/>
      <c r="E70" s="77"/>
      <c r="F70" s="77"/>
      <c r="G70" s="77"/>
      <c r="H70" s="78">
        <f>ROUND((H67+H68)*H63,4)</f>
        <v>0.0442</v>
      </c>
      <c r="I70" s="79">
        <f>H70*I28</f>
        <v>120.9975</v>
      </c>
      <c r="J70" s="79"/>
      <c r="K70" s="80"/>
    </row>
    <row r="71" spans="1:10" ht="15">
      <c r="A71" s="17" t="s">
        <v>180</v>
      </c>
      <c r="B71" s="17"/>
      <c r="C71" s="17"/>
      <c r="D71" s="17"/>
      <c r="E71" s="17"/>
      <c r="F71" s="17"/>
      <c r="G71" s="17"/>
      <c r="H71" s="17"/>
      <c r="I71" s="74">
        <f>I69+I70</f>
        <v>425.1275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0.8212499999999999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0.3268575</v>
      </c>
      <c r="J75" s="39"/>
      <c r="K75" s="16" t="s">
        <v>189</v>
      </c>
    </row>
    <row r="76" spans="1:10" ht="15">
      <c r="A76" s="17" t="s">
        <v>190</v>
      </c>
      <c r="B76" s="17"/>
      <c r="C76" s="17"/>
      <c r="D76" s="17"/>
      <c r="E76" s="17"/>
      <c r="F76" s="17"/>
      <c r="G76" s="17"/>
      <c r="H76" s="17"/>
      <c r="I76" s="74">
        <f>SUM(I74:J75)</f>
        <v>1.1481075</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12.5925</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1.0074</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53.1075</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21.136785000000003</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95.26499999999999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183.109185</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228.03375</v>
      </c>
      <c r="J89" s="39"/>
      <c r="K89" s="16" t="s">
        <v>213</v>
      </c>
    </row>
    <row r="90" spans="1:20" ht="15">
      <c r="A90" s="67" t="s">
        <v>96</v>
      </c>
      <c r="B90" s="68" t="s">
        <v>214</v>
      </c>
      <c r="C90" s="68"/>
      <c r="D90" s="68"/>
      <c r="E90" s="68"/>
      <c r="F90" s="68"/>
      <c r="G90" s="68"/>
      <c r="H90" s="38">
        <v>0.0166</v>
      </c>
      <c r="I90" s="39">
        <f t="shared" si="3"/>
        <v>45.4425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2.19</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19.98375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7.39125</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303.04125</v>
      </c>
      <c r="J94" s="74"/>
      <c r="K94" s="16" t="s">
        <v>189</v>
      </c>
    </row>
    <row r="95" spans="1:10" ht="15" customHeight="1">
      <c r="A95" s="76" t="s">
        <v>106</v>
      </c>
      <c r="B95" s="91" t="s">
        <v>224</v>
      </c>
      <c r="C95" s="91"/>
      <c r="D95" s="91"/>
      <c r="E95" s="91"/>
      <c r="F95" s="91"/>
      <c r="G95" s="91"/>
      <c r="H95" s="84">
        <f>ROUND(H63*H94,4)</f>
        <v>0.0441</v>
      </c>
      <c r="I95" s="39">
        <f>H95*I28</f>
        <v>120.72375</v>
      </c>
      <c r="J95" s="39"/>
    </row>
    <row r="96" spans="1:10" ht="15">
      <c r="A96" s="17" t="s">
        <v>225</v>
      </c>
      <c r="B96" s="17"/>
      <c r="C96" s="17"/>
      <c r="D96" s="17"/>
      <c r="E96" s="17"/>
      <c r="F96" s="17"/>
      <c r="G96" s="17"/>
      <c r="H96" s="17"/>
      <c r="I96" s="74">
        <f>SUM(I94:J95)</f>
        <v>423.765</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1089.525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425.1275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1.1481075</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183.109185</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423.765</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2122.6747925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5478.1342925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273.906714625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287.60205035625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42.975019018750004</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198.346241625</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0.05</v>
      </c>
      <c r="I118" s="36">
        <f>I120*H118</f>
        <v>330.57706937500006</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0.9135</v>
      </c>
      <c r="I120" s="36">
        <f>(I108+I111+I112)/H120</f>
        <v>6611.5413875</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1133.407095</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3.25"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2737.5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370.96</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246.99949999999998</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2122.6747925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5478.1342925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1133.407095</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6611.54</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v>2</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13223.08</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158676.96</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xl/worksheets/sheet9.xml><?xml version="1.0" encoding="utf-8"?>
<worksheet xmlns="http://schemas.openxmlformats.org/spreadsheetml/2006/main" xmlns:r="http://schemas.openxmlformats.org/officeDocument/2006/relationships">
  <dimension ref="A1:BL138"/>
  <sheetViews>
    <sheetView zoomScale="110" zoomScaleNormal="110" workbookViewId="0" topLeftCell="A102">
      <selection activeCell="B113" sqref="B113"/>
    </sheetView>
  </sheetViews>
  <sheetFormatPr defaultColWidth="9.140625" defaultRowHeight="15"/>
  <cols>
    <col min="1" max="10" width="9.00390625" style="0" customWidth="1"/>
    <col min="11" max="20" width="9.57421875" style="16" customWidth="1"/>
  </cols>
  <sheetData>
    <row r="1" spans="1:20" ht="15">
      <c r="A1" s="1" t="s">
        <v>0</v>
      </c>
      <c r="B1" s="1"/>
      <c r="C1" s="1"/>
      <c r="D1" s="1"/>
      <c r="E1" s="1"/>
      <c r="F1" s="1"/>
      <c r="G1" s="1"/>
      <c r="H1" s="1"/>
      <c r="I1" s="1"/>
      <c r="J1" s="1"/>
      <c r="K1" s="30"/>
      <c r="L1" s="30"/>
      <c r="M1" s="30"/>
      <c r="N1" s="30"/>
      <c r="O1" s="30"/>
      <c r="P1" s="30"/>
      <c r="Q1" s="30"/>
      <c r="R1" s="30"/>
      <c r="S1" s="30"/>
      <c r="T1" s="30"/>
    </row>
    <row r="2" spans="1:10" ht="15">
      <c r="A2" s="1" t="s">
        <v>1</v>
      </c>
      <c r="B2" s="1"/>
      <c r="C2" s="1"/>
      <c r="D2" s="1"/>
      <c r="E2" s="1"/>
      <c r="F2" s="1"/>
      <c r="G2" s="1"/>
      <c r="H2" s="1"/>
      <c r="I2" s="1"/>
      <c r="J2" s="1"/>
    </row>
    <row r="3" spans="1:10" ht="15">
      <c r="A3" s="2" t="s">
        <v>2</v>
      </c>
      <c r="B3" s="2"/>
      <c r="C3" s="2"/>
      <c r="D3" s="2"/>
      <c r="E3" s="2"/>
      <c r="F3" s="2"/>
      <c r="G3" s="2"/>
      <c r="H3" s="2"/>
      <c r="I3" s="2"/>
      <c r="J3" s="2"/>
    </row>
    <row r="4" spans="1:10" ht="12.75" customHeight="1">
      <c r="A4" s="3" t="s">
        <v>3</v>
      </c>
      <c r="B4" s="3"/>
      <c r="C4" s="3"/>
      <c r="D4" s="4" t="s">
        <v>4</v>
      </c>
      <c r="E4" s="4"/>
      <c r="F4" s="4" t="s">
        <v>5</v>
      </c>
      <c r="G4" s="4"/>
      <c r="H4" s="4"/>
      <c r="I4" s="4" t="s">
        <v>6</v>
      </c>
      <c r="J4" s="4"/>
    </row>
    <row r="5" spans="1:11" ht="15">
      <c r="A5" s="5" t="s">
        <v>7</v>
      </c>
      <c r="B5" s="5"/>
      <c r="C5" s="5"/>
      <c r="D5" s="6"/>
      <c r="E5" s="6"/>
      <c r="F5" s="6"/>
      <c r="G5" s="6"/>
      <c r="H5" s="6"/>
      <c r="I5" s="6"/>
      <c r="J5" s="6"/>
      <c r="K5" s="31"/>
    </row>
    <row r="6" spans="1:10" ht="12.75" customHeight="1">
      <c r="A6" s="3" t="s">
        <v>8</v>
      </c>
      <c r="B6" s="3"/>
      <c r="C6" s="3"/>
      <c r="D6" s="4" t="s">
        <v>9</v>
      </c>
      <c r="E6" s="4"/>
      <c r="F6" s="7" t="s">
        <v>10</v>
      </c>
      <c r="G6" s="7"/>
      <c r="H6" s="7"/>
      <c r="I6" s="8" t="s">
        <v>11</v>
      </c>
      <c r="J6" s="8"/>
    </row>
    <row r="7" spans="1:10" ht="15">
      <c r="A7" s="9" t="s">
        <v>12</v>
      </c>
      <c r="B7" s="9"/>
      <c r="C7" s="9"/>
      <c r="D7" s="9" t="s">
        <v>13</v>
      </c>
      <c r="E7" s="9"/>
      <c r="F7" s="9" t="s">
        <v>14</v>
      </c>
      <c r="G7" s="9"/>
      <c r="H7" s="9"/>
      <c r="I7" s="6"/>
      <c r="J7" s="6"/>
    </row>
    <row r="8" spans="1:10" ht="12.75" customHeight="1">
      <c r="A8" s="3" t="s">
        <v>15</v>
      </c>
      <c r="B8" s="3"/>
      <c r="C8" s="3"/>
      <c r="D8" s="3"/>
      <c r="E8" s="3"/>
      <c r="F8" s="3"/>
      <c r="G8" s="3"/>
      <c r="H8" s="3"/>
      <c r="I8" s="3"/>
      <c r="J8" s="3"/>
    </row>
    <row r="9" spans="1:10" ht="15">
      <c r="A9" s="10" t="s">
        <v>16</v>
      </c>
      <c r="B9" s="10"/>
      <c r="C9" s="10"/>
      <c r="D9" s="10"/>
      <c r="E9" s="10"/>
      <c r="F9" s="10"/>
      <c r="G9" s="10"/>
      <c r="H9" s="10"/>
      <c r="I9" s="10"/>
      <c r="J9" s="10"/>
    </row>
    <row r="10" spans="1:10" ht="15">
      <c r="A10" s="2" t="s">
        <v>76</v>
      </c>
      <c r="B10" s="2"/>
      <c r="C10" s="2"/>
      <c r="D10" s="2"/>
      <c r="E10" s="2"/>
      <c r="F10" s="2"/>
      <c r="G10" s="2"/>
      <c r="H10" s="2"/>
      <c r="I10" s="2"/>
      <c r="J10" s="2"/>
    </row>
    <row r="11" spans="1:20" s="12" customFormat="1" ht="12.75" customHeight="1">
      <c r="A11" s="11" t="s">
        <v>77</v>
      </c>
      <c r="B11" s="11"/>
      <c r="C11" s="11"/>
      <c r="D11" s="11"/>
      <c r="E11" s="11"/>
      <c r="F11" s="11" t="s">
        <v>78</v>
      </c>
      <c r="G11" s="11"/>
      <c r="H11" s="11"/>
      <c r="I11" s="11" t="s">
        <v>79</v>
      </c>
      <c r="J11" s="11"/>
      <c r="K11" s="32"/>
      <c r="L11" s="32"/>
      <c r="M11" s="32"/>
      <c r="N11" s="32"/>
      <c r="O11" s="32"/>
      <c r="P11" s="32"/>
      <c r="Q11" s="32"/>
      <c r="R11" s="32"/>
      <c r="S11" s="32"/>
      <c r="T11" s="32"/>
    </row>
    <row r="12" spans="1:10" ht="15">
      <c r="A12" s="9" t="s">
        <v>292</v>
      </c>
      <c r="B12" s="9"/>
      <c r="C12" s="9"/>
      <c r="D12" s="9"/>
      <c r="E12" s="9"/>
      <c r="F12" s="9" t="s">
        <v>81</v>
      </c>
      <c r="G12" s="9"/>
      <c r="H12" s="9"/>
      <c r="I12" s="9">
        <v>1</v>
      </c>
      <c r="J12" s="9"/>
    </row>
    <row r="13" spans="1:20" s="12" customFormat="1" ht="12.75" customHeight="1">
      <c r="A13" s="11" t="s">
        <v>82</v>
      </c>
      <c r="B13" s="11"/>
      <c r="C13" s="11"/>
      <c r="D13" s="11"/>
      <c r="E13" s="11" t="s">
        <v>83</v>
      </c>
      <c r="F13" s="11"/>
      <c r="G13" s="11"/>
      <c r="H13" s="11"/>
      <c r="I13" s="11" t="s">
        <v>84</v>
      </c>
      <c r="J13" s="11"/>
      <c r="K13" s="32"/>
      <c r="L13" s="32"/>
      <c r="M13" s="32"/>
      <c r="N13" s="32"/>
      <c r="O13" s="32"/>
      <c r="P13" s="32"/>
      <c r="Q13" s="32"/>
      <c r="R13" s="32"/>
      <c r="S13" s="32"/>
      <c r="T13" s="32"/>
    </row>
    <row r="14" spans="1:10" ht="15">
      <c r="A14" s="9" t="s">
        <v>289</v>
      </c>
      <c r="B14" s="9"/>
      <c r="C14" s="9"/>
      <c r="D14" s="9"/>
      <c r="E14" s="9" t="s">
        <v>290</v>
      </c>
      <c r="F14" s="9"/>
      <c r="G14" s="9"/>
      <c r="H14" s="9"/>
      <c r="I14" s="9" t="s">
        <v>87</v>
      </c>
      <c r="J14" s="9"/>
    </row>
    <row r="15" spans="1:20" s="12" customFormat="1" ht="12.75" customHeight="1">
      <c r="A15" s="11" t="s">
        <v>17</v>
      </c>
      <c r="B15" s="11"/>
      <c r="C15" s="11"/>
      <c r="D15" s="11"/>
      <c r="E15" s="11" t="s">
        <v>18</v>
      </c>
      <c r="F15" s="11"/>
      <c r="G15" s="11"/>
      <c r="H15" s="11"/>
      <c r="I15" s="11" t="s">
        <v>88</v>
      </c>
      <c r="J15" s="11"/>
      <c r="K15" s="32"/>
      <c r="L15" s="32"/>
      <c r="M15" s="32"/>
      <c r="N15" s="32"/>
      <c r="O15" s="32"/>
      <c r="P15" s="32"/>
      <c r="Q15" s="32"/>
      <c r="R15" s="32"/>
      <c r="S15" s="32"/>
      <c r="T15" s="32"/>
    </row>
    <row r="16" spans="1:10" ht="15">
      <c r="A16" s="13" t="s">
        <v>20</v>
      </c>
      <c r="B16" s="13"/>
      <c r="C16" s="13"/>
      <c r="D16" s="13"/>
      <c r="E16" s="6"/>
      <c r="F16" s="6"/>
      <c r="G16" s="6"/>
      <c r="H16" s="6"/>
      <c r="I16" s="14">
        <v>44927</v>
      </c>
      <c r="J16" s="14"/>
    </row>
    <row r="17" spans="1:10" ht="15">
      <c r="A17" s="17" t="s">
        <v>89</v>
      </c>
      <c r="B17" s="17"/>
      <c r="C17" s="17"/>
      <c r="D17" s="17"/>
      <c r="E17" s="17"/>
      <c r="F17" s="17"/>
      <c r="G17" s="17"/>
      <c r="H17" s="17"/>
      <c r="I17" s="18">
        <f>'Convenção e Tributos'!I13</f>
        <v>1825</v>
      </c>
      <c r="J17" s="18"/>
    </row>
    <row r="18" spans="1:10" ht="15">
      <c r="A18" s="15" t="s">
        <v>90</v>
      </c>
      <c r="B18" s="15"/>
      <c r="C18" s="15"/>
      <c r="D18" s="15"/>
      <c r="E18" s="15"/>
      <c r="F18" s="15"/>
      <c r="G18" s="15"/>
      <c r="H18" s="15"/>
      <c r="I18" s="15"/>
      <c r="J18" s="15"/>
    </row>
    <row r="19" spans="1:10" ht="15">
      <c r="A19" s="33">
        <v>1</v>
      </c>
      <c r="B19" s="34" t="s">
        <v>91</v>
      </c>
      <c r="C19" s="34"/>
      <c r="D19" s="34"/>
      <c r="E19" s="34"/>
      <c r="F19" s="34"/>
      <c r="G19" s="34"/>
      <c r="H19" s="33" t="s">
        <v>92</v>
      </c>
      <c r="I19" s="33" t="s">
        <v>93</v>
      </c>
      <c r="J19" s="33"/>
    </row>
    <row r="20" spans="1:11" ht="15">
      <c r="A20" s="23" t="s">
        <v>94</v>
      </c>
      <c r="B20" s="35" t="s">
        <v>95</v>
      </c>
      <c r="C20" s="35"/>
      <c r="D20" s="35"/>
      <c r="E20" s="35"/>
      <c r="F20" s="35"/>
      <c r="G20" s="35"/>
      <c r="H20" s="35"/>
      <c r="I20" s="36">
        <f>I17</f>
        <v>1825</v>
      </c>
      <c r="J20" s="36"/>
      <c r="K20" s="37"/>
    </row>
    <row r="21" spans="1:10" ht="15">
      <c r="A21" s="23" t="s">
        <v>96</v>
      </c>
      <c r="B21" s="35" t="s">
        <v>97</v>
      </c>
      <c r="C21" s="35"/>
      <c r="D21" s="35"/>
      <c r="E21" s="35"/>
      <c r="F21" s="35"/>
      <c r="G21" s="35"/>
      <c r="H21" s="38">
        <v>0.3</v>
      </c>
      <c r="I21" s="39">
        <f aca="true" t="shared" si="0" ref="I21:I27">$I$20*H21</f>
        <v>547.5</v>
      </c>
      <c r="J21" s="39"/>
    </row>
    <row r="22" spans="1:10" ht="15">
      <c r="A22" s="23" t="s">
        <v>98</v>
      </c>
      <c r="B22" s="35" t="s">
        <v>99</v>
      </c>
      <c r="C22" s="35"/>
      <c r="D22" s="35"/>
      <c r="E22" s="35"/>
      <c r="F22" s="35"/>
      <c r="G22" s="35"/>
      <c r="H22" s="38">
        <v>0</v>
      </c>
      <c r="I22" s="39">
        <f t="shared" si="0"/>
        <v>0</v>
      </c>
      <c r="J22" s="39"/>
    </row>
    <row r="23" spans="1:10" ht="15">
      <c r="A23" s="23" t="s">
        <v>100</v>
      </c>
      <c r="B23" s="35" t="s">
        <v>101</v>
      </c>
      <c r="C23" s="35"/>
      <c r="D23" s="35"/>
      <c r="E23" s="35"/>
      <c r="F23" s="35"/>
      <c r="G23" s="35"/>
      <c r="H23" s="38">
        <v>0</v>
      </c>
      <c r="I23" s="39">
        <f t="shared" si="0"/>
        <v>0</v>
      </c>
      <c r="J23" s="39"/>
    </row>
    <row r="24" spans="1:10" ht="15">
      <c r="A24" s="23" t="s">
        <v>102</v>
      </c>
      <c r="B24" s="35" t="s">
        <v>103</v>
      </c>
      <c r="C24" s="35"/>
      <c r="D24" s="35"/>
      <c r="E24" s="35"/>
      <c r="F24" s="35"/>
      <c r="G24" s="35"/>
      <c r="H24" s="38">
        <v>0</v>
      </c>
      <c r="I24" s="39">
        <f t="shared" si="0"/>
        <v>0</v>
      </c>
      <c r="J24" s="39"/>
    </row>
    <row r="25" spans="1:10" ht="15">
      <c r="A25" s="23" t="s">
        <v>104</v>
      </c>
      <c r="B25" s="35" t="s">
        <v>105</v>
      </c>
      <c r="C25" s="35"/>
      <c r="D25" s="35"/>
      <c r="E25" s="35"/>
      <c r="F25" s="35"/>
      <c r="G25" s="35"/>
      <c r="H25" s="38">
        <v>0</v>
      </c>
      <c r="I25" s="39">
        <f t="shared" si="0"/>
        <v>0</v>
      </c>
      <c r="J25" s="39"/>
    </row>
    <row r="26" spans="1:10" ht="15">
      <c r="A26" s="23" t="s">
        <v>106</v>
      </c>
      <c r="B26" s="35" t="s">
        <v>107</v>
      </c>
      <c r="C26" s="35"/>
      <c r="D26" s="35"/>
      <c r="E26" s="35"/>
      <c r="F26" s="35"/>
      <c r="G26" s="35"/>
      <c r="H26" s="38">
        <v>0</v>
      </c>
      <c r="I26" s="39">
        <f t="shared" si="0"/>
        <v>0</v>
      </c>
      <c r="J26" s="39"/>
    </row>
    <row r="27" spans="1:10" ht="15">
      <c r="A27" s="23" t="s">
        <v>108</v>
      </c>
      <c r="B27" s="35" t="s">
        <v>109</v>
      </c>
      <c r="C27" s="35"/>
      <c r="D27" s="35"/>
      <c r="E27" s="35"/>
      <c r="F27" s="35"/>
      <c r="G27" s="35"/>
      <c r="H27" s="38">
        <v>0.15</v>
      </c>
      <c r="I27" s="39">
        <f t="shared" si="0"/>
        <v>273.75</v>
      </c>
      <c r="J27" s="39"/>
    </row>
    <row r="28" spans="1:10" ht="15">
      <c r="A28" s="40" t="s">
        <v>110</v>
      </c>
      <c r="B28" s="40"/>
      <c r="C28" s="40"/>
      <c r="D28" s="40"/>
      <c r="E28" s="40"/>
      <c r="F28" s="40"/>
      <c r="G28" s="40"/>
      <c r="H28" s="40"/>
      <c r="I28" s="41">
        <f>SUM(I20:J27)</f>
        <v>2646.25</v>
      </c>
      <c r="J28" s="41"/>
    </row>
    <row r="29" spans="1:10" ht="15">
      <c r="A29" s="42"/>
      <c r="B29" s="42"/>
      <c r="C29" s="42"/>
      <c r="D29" s="42"/>
      <c r="E29" s="42"/>
      <c r="F29" s="42"/>
      <c r="G29" s="42"/>
      <c r="H29" s="42"/>
      <c r="I29" s="43"/>
      <c r="J29" s="43"/>
    </row>
    <row r="30" spans="1:10" ht="15">
      <c r="A30" s="40" t="s">
        <v>111</v>
      </c>
      <c r="B30" s="44" t="s">
        <v>112</v>
      </c>
      <c r="C30" s="44"/>
      <c r="D30" s="44"/>
      <c r="E30" s="44"/>
      <c r="F30" s="44"/>
      <c r="G30" s="44"/>
      <c r="H30" s="44"/>
      <c r="I30" s="45" t="s">
        <v>93</v>
      </c>
      <c r="J30" s="45"/>
    </row>
    <row r="31" spans="1:11" ht="15">
      <c r="A31" s="40" t="s">
        <v>94</v>
      </c>
      <c r="B31" s="44" t="s">
        <v>113</v>
      </c>
      <c r="C31" s="44"/>
      <c r="D31" s="44"/>
      <c r="E31" s="44"/>
      <c r="F31" s="44"/>
      <c r="G31" s="44"/>
      <c r="H31" s="44"/>
      <c r="I31" s="46"/>
      <c r="J31" s="46"/>
      <c r="K31" s="47" t="s">
        <v>114</v>
      </c>
    </row>
    <row r="32" spans="1:11" ht="15">
      <c r="A32" s="42"/>
      <c r="B32" s="44" t="s">
        <v>115</v>
      </c>
      <c r="C32" s="44"/>
      <c r="D32" s="44"/>
      <c r="E32" s="44"/>
      <c r="F32" s="44"/>
      <c r="G32" s="44"/>
      <c r="H32" s="44"/>
      <c r="I32" s="48"/>
      <c r="J32" s="49"/>
      <c r="K32" s="47" t="s">
        <v>116</v>
      </c>
    </row>
    <row r="33" spans="1:11" ht="15">
      <c r="A33" s="42"/>
      <c r="B33" s="42"/>
      <c r="C33" s="42"/>
      <c r="D33" s="42"/>
      <c r="E33" s="42"/>
      <c r="F33" s="42"/>
      <c r="G33" s="42"/>
      <c r="H33" s="42"/>
      <c r="I33" s="43"/>
      <c r="J33" s="43"/>
      <c r="K33" s="50" t="s">
        <v>117</v>
      </c>
    </row>
    <row r="34" spans="1:10" ht="15">
      <c r="A34" s="42"/>
      <c r="B34" s="42"/>
      <c r="C34" s="42"/>
      <c r="D34" s="42"/>
      <c r="E34" s="42"/>
      <c r="F34" s="42"/>
      <c r="G34" s="42"/>
      <c r="H34" s="42"/>
      <c r="I34" s="43"/>
      <c r="J34" s="43"/>
    </row>
    <row r="35" spans="1:20" ht="15">
      <c r="A35" s="15" t="s">
        <v>118</v>
      </c>
      <c r="B35" s="15"/>
      <c r="C35" s="15"/>
      <c r="D35" s="15"/>
      <c r="E35" s="15"/>
      <c r="F35" s="15"/>
      <c r="G35" s="15"/>
      <c r="H35" s="15"/>
      <c r="I35" s="15"/>
      <c r="J35" s="15"/>
      <c r="K35" s="51" t="s">
        <v>119</v>
      </c>
      <c r="L35" s="51"/>
      <c r="M35" s="51"/>
      <c r="N35" s="51"/>
      <c r="O35" s="51"/>
      <c r="P35" s="51"/>
      <c r="Q35" s="51"/>
      <c r="R35" s="51"/>
      <c r="S35" s="51"/>
      <c r="T35" s="51"/>
    </row>
    <row r="36" spans="1:20" ht="15">
      <c r="A36" s="33">
        <v>2</v>
      </c>
      <c r="B36" s="34" t="s">
        <v>120</v>
      </c>
      <c r="C36" s="34"/>
      <c r="D36" s="34"/>
      <c r="E36" s="34"/>
      <c r="F36" s="34"/>
      <c r="G36" s="34"/>
      <c r="H36" s="34"/>
      <c r="I36" s="33" t="s">
        <v>93</v>
      </c>
      <c r="J36" s="33"/>
      <c r="K36" s="51" t="s">
        <v>121</v>
      </c>
      <c r="L36" s="51"/>
      <c r="M36" s="51" t="s">
        <v>122</v>
      </c>
      <c r="N36" s="51"/>
      <c r="O36" s="51" t="s">
        <v>123</v>
      </c>
      <c r="P36" s="51"/>
      <c r="Q36" s="51" t="s">
        <v>124</v>
      </c>
      <c r="R36" s="51"/>
      <c r="S36" s="51" t="s">
        <v>125</v>
      </c>
      <c r="T36" s="51"/>
    </row>
    <row r="37" spans="1:20" ht="15">
      <c r="A37" s="23" t="s">
        <v>94</v>
      </c>
      <c r="B37" s="35" t="s">
        <v>126</v>
      </c>
      <c r="C37" s="35"/>
      <c r="D37" s="35"/>
      <c r="E37" s="35"/>
      <c r="F37" s="35"/>
      <c r="G37" s="35"/>
      <c r="H37" s="35"/>
      <c r="I37" s="36">
        <f>IF(S37&lt;0,0,S37)</f>
        <v>19.5</v>
      </c>
      <c r="J37" s="36"/>
      <c r="K37" s="52">
        <v>4.3</v>
      </c>
      <c r="L37" s="52"/>
      <c r="M37" s="53">
        <v>2</v>
      </c>
      <c r="N37" s="53"/>
      <c r="O37" s="53">
        <v>15</v>
      </c>
      <c r="P37" s="53"/>
      <c r="Q37" s="54">
        <f>I20*0.06</f>
        <v>109.5</v>
      </c>
      <c r="R37" s="54"/>
      <c r="S37" s="54">
        <f>(O37*M37*K37)-Q37</f>
        <v>19.5</v>
      </c>
      <c r="T37" s="54"/>
    </row>
    <row r="38" spans="1:20" ht="15">
      <c r="A38" s="23" t="s">
        <v>96</v>
      </c>
      <c r="B38" s="35" t="s">
        <v>127</v>
      </c>
      <c r="C38" s="35"/>
      <c r="D38" s="35"/>
      <c r="E38" s="35"/>
      <c r="F38" s="35"/>
      <c r="G38" s="35"/>
      <c r="H38" s="35"/>
      <c r="I38" s="36">
        <f>S40</f>
        <v>343.13</v>
      </c>
      <c r="J38" s="36"/>
      <c r="K38" s="51" t="s">
        <v>128</v>
      </c>
      <c r="L38" s="51"/>
      <c r="M38" s="51"/>
      <c r="N38" s="51"/>
      <c r="O38" s="51"/>
      <c r="P38" s="51"/>
      <c r="Q38" s="51"/>
      <c r="R38" s="51"/>
      <c r="S38" s="51"/>
      <c r="T38" s="51"/>
    </row>
    <row r="39" spans="1:20" ht="15">
      <c r="A39" s="23" t="s">
        <v>98</v>
      </c>
      <c r="B39" s="35" t="s">
        <v>129</v>
      </c>
      <c r="C39" s="35"/>
      <c r="D39" s="35"/>
      <c r="E39" s="35"/>
      <c r="F39" s="35"/>
      <c r="G39" s="35"/>
      <c r="H39" s="35"/>
      <c r="I39" s="52">
        <v>0</v>
      </c>
      <c r="J39" s="52"/>
      <c r="K39" s="51" t="s">
        <v>121</v>
      </c>
      <c r="L39" s="51"/>
      <c r="M39" s="51" t="s">
        <v>130</v>
      </c>
      <c r="N39" s="51"/>
      <c r="O39" s="51" t="s">
        <v>131</v>
      </c>
      <c r="P39" s="51"/>
      <c r="Q39" s="51" t="s">
        <v>132</v>
      </c>
      <c r="R39" s="51"/>
      <c r="S39" s="51" t="s">
        <v>115</v>
      </c>
      <c r="T39" s="51"/>
    </row>
    <row r="40" spans="1:20" ht="15">
      <c r="A40" s="23" t="s">
        <v>100</v>
      </c>
      <c r="B40" s="35" t="s">
        <v>133</v>
      </c>
      <c r="C40" s="35"/>
      <c r="D40" s="35"/>
      <c r="E40" s="35"/>
      <c r="F40" s="35"/>
      <c r="G40" s="35"/>
      <c r="H40" s="35"/>
      <c r="I40" s="52">
        <v>0</v>
      </c>
      <c r="J40" s="52"/>
      <c r="K40" s="52">
        <f>'Convenção e Tributos'!I14</f>
        <v>25</v>
      </c>
      <c r="L40" s="52"/>
      <c r="M40" s="110">
        <v>15</v>
      </c>
      <c r="N40" s="110"/>
      <c r="O40" s="56">
        <v>0.085</v>
      </c>
      <c r="P40" s="56"/>
      <c r="Q40" s="57">
        <f>M40*K40</f>
        <v>375</v>
      </c>
      <c r="R40" s="57"/>
      <c r="S40" s="54">
        <f>ROUND(Q40-(Q40*O40),2)</f>
        <v>343.13</v>
      </c>
      <c r="T40" s="54"/>
    </row>
    <row r="41" spans="1:11" ht="15">
      <c r="A41" s="23" t="s">
        <v>102</v>
      </c>
      <c r="B41" s="35" t="s">
        <v>134</v>
      </c>
      <c r="C41" s="35"/>
      <c r="D41" s="35"/>
      <c r="E41" s="35"/>
      <c r="F41" s="35"/>
      <c r="G41" s="35"/>
      <c r="H41" s="35"/>
      <c r="I41" s="58">
        <f>'Convenção e Tributos'!I15</f>
        <v>8.33</v>
      </c>
      <c r="J41" s="58"/>
      <c r="K41" s="16" t="s">
        <v>135</v>
      </c>
    </row>
    <row r="42" spans="1:11" ht="15">
      <c r="A42" s="23" t="s">
        <v>104</v>
      </c>
      <c r="B42" s="35" t="s">
        <v>136</v>
      </c>
      <c r="C42" s="35"/>
      <c r="D42" s="35"/>
      <c r="E42" s="35"/>
      <c r="F42" s="35"/>
      <c r="G42" s="35"/>
      <c r="H42" s="35"/>
      <c r="I42" s="52">
        <v>0</v>
      </c>
      <c r="J42" s="52"/>
      <c r="K42" s="16" t="s">
        <v>137</v>
      </c>
    </row>
    <row r="43" spans="1:11" ht="15">
      <c r="A43" s="40" t="s">
        <v>138</v>
      </c>
      <c r="B43" s="40"/>
      <c r="C43" s="40"/>
      <c r="D43" s="40"/>
      <c r="E43" s="40"/>
      <c r="F43" s="40"/>
      <c r="G43" s="40"/>
      <c r="H43" s="40"/>
      <c r="I43" s="41">
        <f>SUM(I37:J42)</f>
        <v>370.96</v>
      </c>
      <c r="J43" s="41"/>
      <c r="K43" s="47" t="s">
        <v>139</v>
      </c>
    </row>
    <row r="44" spans="1:10" ht="15">
      <c r="A44" s="15" t="s">
        <v>140</v>
      </c>
      <c r="B44" s="15"/>
      <c r="C44" s="15"/>
      <c r="D44" s="15"/>
      <c r="E44" s="15"/>
      <c r="F44" s="15"/>
      <c r="G44" s="15"/>
      <c r="H44" s="15"/>
      <c r="I44" s="15"/>
      <c r="J44" s="15"/>
    </row>
    <row r="45" spans="1:10" ht="15">
      <c r="A45" s="33">
        <v>3</v>
      </c>
      <c r="B45" s="34" t="s">
        <v>141</v>
      </c>
      <c r="C45" s="34"/>
      <c r="D45" s="34"/>
      <c r="E45" s="34"/>
      <c r="F45" s="34"/>
      <c r="G45" s="34"/>
      <c r="H45" s="34"/>
      <c r="I45" s="33" t="s">
        <v>93</v>
      </c>
      <c r="J45" s="33"/>
    </row>
    <row r="46" spans="1:10" ht="15">
      <c r="A46" s="23" t="s">
        <v>94</v>
      </c>
      <c r="B46" s="35" t="s">
        <v>293</v>
      </c>
      <c r="C46" s="35"/>
      <c r="D46" s="35"/>
      <c r="E46" s="35"/>
      <c r="F46" s="35"/>
      <c r="G46" s="35"/>
      <c r="H46" s="35"/>
      <c r="I46" s="52">
        <f>INSUMOS!I28</f>
        <v>169.01183333333333</v>
      </c>
      <c r="J46" s="52"/>
    </row>
    <row r="47" spans="1:10" ht="15.75">
      <c r="A47" s="23" t="s">
        <v>96</v>
      </c>
      <c r="B47" s="35" t="s">
        <v>143</v>
      </c>
      <c r="C47" s="35"/>
      <c r="D47" s="35"/>
      <c r="E47" s="35"/>
      <c r="F47" s="35"/>
      <c r="G47" s="35"/>
      <c r="H47" s="35"/>
      <c r="I47" s="52">
        <f>INSUMOS!I35</f>
        <v>26.362666666666666</v>
      </c>
      <c r="J47" s="52"/>
    </row>
    <row r="48" spans="1:10" ht="15.75">
      <c r="A48" s="23" t="s">
        <v>98</v>
      </c>
      <c r="B48" s="35" t="s">
        <v>144</v>
      </c>
      <c r="C48" s="35"/>
      <c r="D48" s="35"/>
      <c r="E48" s="35"/>
      <c r="F48" s="35"/>
      <c r="G48" s="35"/>
      <c r="H48" s="35"/>
      <c r="I48" s="52"/>
      <c r="J48" s="52"/>
    </row>
    <row r="49" spans="1:10" ht="15">
      <c r="A49" s="23" t="s">
        <v>100</v>
      </c>
      <c r="B49" s="35" t="s">
        <v>145</v>
      </c>
      <c r="C49" s="35"/>
      <c r="D49" s="35"/>
      <c r="E49" s="35"/>
      <c r="F49" s="35"/>
      <c r="G49" s="35"/>
      <c r="H49" s="35"/>
      <c r="I49" s="52">
        <v>0</v>
      </c>
      <c r="J49" s="52"/>
    </row>
    <row r="50" spans="1:10" ht="15">
      <c r="A50" s="40" t="s">
        <v>146</v>
      </c>
      <c r="B50" s="40"/>
      <c r="C50" s="40"/>
      <c r="D50" s="40"/>
      <c r="E50" s="40"/>
      <c r="F50" s="40"/>
      <c r="G50" s="40"/>
      <c r="H50" s="40"/>
      <c r="I50" s="41">
        <f>SUM(I46:J49)</f>
        <v>195.37449999999998</v>
      </c>
      <c r="J50" s="41"/>
    </row>
    <row r="52" spans="1:64" ht="15">
      <c r="A52" s="15" t="s">
        <v>147</v>
      </c>
      <c r="B52" s="15"/>
      <c r="C52" s="15"/>
      <c r="D52" s="15"/>
      <c r="E52" s="15"/>
      <c r="F52" s="15"/>
      <c r="G52" s="15"/>
      <c r="H52" s="15"/>
      <c r="I52" s="15"/>
      <c r="J52" s="15"/>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row>
    <row r="53" spans="1:64" ht="15">
      <c r="A53" s="15" t="s">
        <v>148</v>
      </c>
      <c r="B53" s="15"/>
      <c r="C53" s="15"/>
      <c r="D53" s="15"/>
      <c r="E53" s="15"/>
      <c r="F53" s="15"/>
      <c r="G53" s="15"/>
      <c r="H53" s="15"/>
      <c r="I53" s="15"/>
      <c r="J53" s="15"/>
      <c r="K53" s="59" t="s">
        <v>149</v>
      </c>
      <c r="L53" s="59"/>
      <c r="M53" s="59"/>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row>
    <row r="54" spans="1:64" ht="15">
      <c r="A54" s="33" t="s">
        <v>150</v>
      </c>
      <c r="B54" s="34" t="s">
        <v>151</v>
      </c>
      <c r="C54" s="34"/>
      <c r="D54" s="34"/>
      <c r="E54" s="34"/>
      <c r="F54" s="34"/>
      <c r="G54" s="34"/>
      <c r="H54" s="33" t="s">
        <v>92</v>
      </c>
      <c r="I54" s="33" t="s">
        <v>93</v>
      </c>
      <c r="J54" s="33"/>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64" ht="15">
      <c r="A55" s="23" t="s">
        <v>94</v>
      </c>
      <c r="B55" s="35" t="s">
        <v>152</v>
      </c>
      <c r="C55" s="35"/>
      <c r="D55" s="35"/>
      <c r="E55" s="35"/>
      <c r="F55" s="35"/>
      <c r="G55" s="35"/>
      <c r="H55" s="60">
        <v>0.2</v>
      </c>
      <c r="I55" s="36">
        <f aca="true" t="shared" si="1" ref="I55:I62">H55*$I$28</f>
        <v>529.25</v>
      </c>
      <c r="J55" s="36"/>
      <c r="K55" s="61" t="s">
        <v>153</v>
      </c>
      <c r="L55" s="61"/>
      <c r="M55" s="61"/>
      <c r="N55" s="61"/>
      <c r="O55" s="61"/>
      <c r="P55" s="61"/>
      <c r="Q55" s="61"/>
      <c r="R55" s="61"/>
      <c r="S55" s="61"/>
      <c r="T55" s="61"/>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64" ht="15">
      <c r="A56" s="23" t="s">
        <v>96</v>
      </c>
      <c r="B56" s="35" t="s">
        <v>154</v>
      </c>
      <c r="C56" s="35"/>
      <c r="D56" s="35"/>
      <c r="E56" s="35"/>
      <c r="F56" s="35"/>
      <c r="G56" s="35"/>
      <c r="H56" s="60">
        <v>0.015</v>
      </c>
      <c r="I56" s="36">
        <f t="shared" si="1"/>
        <v>39.69375</v>
      </c>
      <c r="J56" s="36"/>
      <c r="K56" s="62" t="s">
        <v>155</v>
      </c>
      <c r="L56" s="62"/>
      <c r="M56" s="62"/>
      <c r="N56" s="62"/>
      <c r="O56" s="62"/>
      <c r="P56" s="62"/>
      <c r="Q56" s="62"/>
      <c r="R56" s="62"/>
      <c r="S56" s="62"/>
      <c r="T56" s="62"/>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row>
    <row r="57" spans="1:64" ht="15">
      <c r="A57" s="23" t="s">
        <v>98</v>
      </c>
      <c r="B57" s="35" t="s">
        <v>156</v>
      </c>
      <c r="C57" s="35"/>
      <c r="D57" s="35"/>
      <c r="E57" s="35"/>
      <c r="F57" s="35"/>
      <c r="G57" s="35"/>
      <c r="H57" s="60">
        <v>0.01</v>
      </c>
      <c r="I57" s="36">
        <f t="shared" si="1"/>
        <v>26.462500000000002</v>
      </c>
      <c r="J57" s="36"/>
      <c r="K57" s="62" t="s">
        <v>157</v>
      </c>
      <c r="L57" s="62"/>
      <c r="M57" s="62"/>
      <c r="N57" s="62"/>
      <c r="O57" s="62"/>
      <c r="P57" s="62"/>
      <c r="Q57" s="62"/>
      <c r="R57" s="62"/>
      <c r="S57" s="62"/>
      <c r="T57" s="62"/>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row>
    <row r="58" spans="1:64" ht="15">
      <c r="A58" s="23" t="s">
        <v>100</v>
      </c>
      <c r="B58" s="35" t="s">
        <v>158</v>
      </c>
      <c r="C58" s="35"/>
      <c r="D58" s="35"/>
      <c r="E58" s="35"/>
      <c r="F58" s="35"/>
      <c r="G58" s="35"/>
      <c r="H58" s="60">
        <v>0.002</v>
      </c>
      <c r="I58" s="36">
        <f t="shared" si="1"/>
        <v>5.2925</v>
      </c>
      <c r="J58" s="36"/>
      <c r="K58" s="62" t="s">
        <v>159</v>
      </c>
      <c r="L58" s="62"/>
      <c r="M58" s="62"/>
      <c r="N58" s="62"/>
      <c r="O58" s="62"/>
      <c r="P58" s="62"/>
      <c r="Q58" s="62"/>
      <c r="R58" s="62"/>
      <c r="S58" s="62"/>
      <c r="T58" s="62"/>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row>
    <row r="59" spans="1:64" ht="15">
      <c r="A59" s="23" t="s">
        <v>102</v>
      </c>
      <c r="B59" s="35" t="s">
        <v>160</v>
      </c>
      <c r="C59" s="35"/>
      <c r="D59" s="35"/>
      <c r="E59" s="35"/>
      <c r="F59" s="35"/>
      <c r="G59" s="35"/>
      <c r="H59" s="60">
        <v>0.025</v>
      </c>
      <c r="I59" s="36">
        <f t="shared" si="1"/>
        <v>66.15625</v>
      </c>
      <c r="J59" s="36"/>
      <c r="K59" s="62" t="s">
        <v>161</v>
      </c>
      <c r="L59" s="62"/>
      <c r="M59" s="62"/>
      <c r="N59" s="62"/>
      <c r="O59" s="62"/>
      <c r="P59" s="62"/>
      <c r="Q59" s="62"/>
      <c r="R59" s="62"/>
      <c r="S59" s="62"/>
      <c r="T59" s="62"/>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64" ht="15">
      <c r="A60" s="23" t="s">
        <v>104</v>
      </c>
      <c r="B60" s="35" t="s">
        <v>162</v>
      </c>
      <c r="C60" s="35"/>
      <c r="D60" s="35"/>
      <c r="E60" s="35"/>
      <c r="F60" s="35"/>
      <c r="G60" s="35"/>
      <c r="H60" s="60">
        <v>0.08</v>
      </c>
      <c r="I60" s="36">
        <f t="shared" si="1"/>
        <v>211.70000000000002</v>
      </c>
      <c r="J60" s="36"/>
      <c r="K60" s="62" t="s">
        <v>163</v>
      </c>
      <c r="L60" s="62"/>
      <c r="M60" s="62"/>
      <c r="N60" s="62"/>
      <c r="O60" s="62"/>
      <c r="P60" s="62"/>
      <c r="Q60" s="62"/>
      <c r="R60" s="62"/>
      <c r="S60" s="62"/>
      <c r="T60" s="62"/>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64" ht="17.25">
      <c r="A61" s="23" t="s">
        <v>106</v>
      </c>
      <c r="B61" s="35" t="s">
        <v>164</v>
      </c>
      <c r="C61" s="35"/>
      <c r="D61" s="35"/>
      <c r="E61" s="35"/>
      <c r="F61" s="35"/>
      <c r="G61" s="35"/>
      <c r="H61" s="60">
        <v>0.06</v>
      </c>
      <c r="I61" s="36">
        <f t="shared" si="1"/>
        <v>158.775</v>
      </c>
      <c r="J61" s="36"/>
      <c r="K61" s="62" t="s">
        <v>165</v>
      </c>
      <c r="L61" s="62"/>
      <c r="M61" s="62"/>
      <c r="N61" s="62"/>
      <c r="O61" s="62"/>
      <c r="P61" s="62"/>
      <c r="Q61" s="62"/>
      <c r="R61" s="62"/>
      <c r="S61" s="62"/>
      <c r="T61" s="62"/>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64" ht="15">
      <c r="A62" s="23" t="s">
        <v>108</v>
      </c>
      <c r="B62" s="35" t="s">
        <v>166</v>
      </c>
      <c r="C62" s="35"/>
      <c r="D62" s="35"/>
      <c r="E62" s="35"/>
      <c r="F62" s="35"/>
      <c r="G62" s="35"/>
      <c r="H62" s="60">
        <v>0.006</v>
      </c>
      <c r="I62" s="36">
        <f t="shared" si="1"/>
        <v>15.8775</v>
      </c>
      <c r="J62" s="36"/>
      <c r="K62" s="62" t="s">
        <v>167</v>
      </c>
      <c r="L62" s="62"/>
      <c r="M62" s="62"/>
      <c r="N62" s="62"/>
      <c r="O62" s="62"/>
      <c r="P62" s="62"/>
      <c r="Q62" s="62"/>
      <c r="R62" s="62"/>
      <c r="S62" s="62"/>
      <c r="T62" s="62"/>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64" ht="15">
      <c r="A63" s="40" t="s">
        <v>168</v>
      </c>
      <c r="B63" s="40"/>
      <c r="C63" s="40"/>
      <c r="D63" s="40"/>
      <c r="E63" s="40"/>
      <c r="F63" s="40"/>
      <c r="G63" s="40"/>
      <c r="H63" s="63">
        <f>SUM(H55:H62)</f>
        <v>0.398</v>
      </c>
      <c r="I63" s="48">
        <f>SUM(I55:J62)</f>
        <v>1053.2075</v>
      </c>
      <c r="J63" s="48"/>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4" spans="1:10" s="65" customFormat="1" ht="26.25" customHeight="1">
      <c r="A64" s="64" t="s">
        <v>169</v>
      </c>
      <c r="B64" s="64"/>
      <c r="C64" s="64"/>
      <c r="D64" s="64"/>
      <c r="E64" s="64"/>
      <c r="F64" s="64"/>
      <c r="G64" s="64"/>
      <c r="H64" s="64"/>
      <c r="I64" s="64"/>
      <c r="J64" s="64"/>
    </row>
    <row r="65" spans="1:64" ht="15">
      <c r="A65" s="15" t="s">
        <v>170</v>
      </c>
      <c r="B65" s="15"/>
      <c r="C65" s="15"/>
      <c r="D65" s="15"/>
      <c r="E65" s="15"/>
      <c r="F65" s="15"/>
      <c r="G65" s="15"/>
      <c r="H65" s="15"/>
      <c r="I65" s="15"/>
      <c r="J65" s="15"/>
      <c r="K65" s="16" t="s">
        <v>171</v>
      </c>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6" spans="1:64" ht="15">
      <c r="A66" s="66" t="s">
        <v>172</v>
      </c>
      <c r="B66" s="2" t="s">
        <v>173</v>
      </c>
      <c r="C66" s="2"/>
      <c r="D66" s="2"/>
      <c r="E66" s="2"/>
      <c r="F66" s="2"/>
      <c r="G66" s="2"/>
      <c r="H66" s="66" t="s">
        <v>92</v>
      </c>
      <c r="I66" s="66" t="s">
        <v>93</v>
      </c>
      <c r="J66" s="6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13" ht="15">
      <c r="A67" s="67" t="s">
        <v>94</v>
      </c>
      <c r="B67" s="68" t="s">
        <v>174</v>
      </c>
      <c r="C67" s="68"/>
      <c r="D67" s="68"/>
      <c r="E67" s="68"/>
      <c r="F67" s="68"/>
      <c r="G67" s="68"/>
      <c r="H67" s="69">
        <v>0.0833</v>
      </c>
      <c r="I67" s="39">
        <f>ROUND(I28*H67,2)</f>
        <v>220.43</v>
      </c>
      <c r="J67" s="39"/>
      <c r="K67" s="70" t="s">
        <v>175</v>
      </c>
      <c r="L67" s="71"/>
      <c r="M67" s="71"/>
    </row>
    <row r="68" spans="1:13" ht="15">
      <c r="A68" s="67" t="s">
        <v>96</v>
      </c>
      <c r="B68" s="68" t="s">
        <v>176</v>
      </c>
      <c r="C68" s="68"/>
      <c r="D68" s="68"/>
      <c r="E68" s="68"/>
      <c r="F68" s="68"/>
      <c r="G68" s="68"/>
      <c r="H68" s="19">
        <v>0.0278</v>
      </c>
      <c r="I68" s="39">
        <f>ROUND(I28*H68,2)</f>
        <v>73.57</v>
      </c>
      <c r="J68" s="39"/>
      <c r="K68" s="72" t="s">
        <v>177</v>
      </c>
      <c r="L68" s="73"/>
      <c r="M68" s="73"/>
    </row>
    <row r="69" spans="1:12" ht="15">
      <c r="A69" s="67"/>
      <c r="B69" s="17" t="s">
        <v>178</v>
      </c>
      <c r="C69" s="17"/>
      <c r="D69" s="17"/>
      <c r="E69" s="17"/>
      <c r="F69" s="17"/>
      <c r="G69" s="17"/>
      <c r="H69" s="17"/>
      <c r="I69" s="74">
        <f>SUM(I67:J68)</f>
        <v>294</v>
      </c>
      <c r="J69" s="74"/>
      <c r="K69" s="75"/>
      <c r="L69" s="75"/>
    </row>
    <row r="70" spans="1:11" ht="30.75" customHeight="1">
      <c r="A70" s="76" t="s">
        <v>98</v>
      </c>
      <c r="B70" s="77" t="s">
        <v>179</v>
      </c>
      <c r="C70" s="77"/>
      <c r="D70" s="77"/>
      <c r="E70" s="77"/>
      <c r="F70" s="77"/>
      <c r="G70" s="77"/>
      <c r="H70" s="78">
        <f>ROUND((H67+H68)*H63,4)</f>
        <v>0.0442</v>
      </c>
      <c r="I70" s="79">
        <f>H70*I28</f>
        <v>116.96425</v>
      </c>
      <c r="J70" s="79"/>
      <c r="K70" s="80"/>
    </row>
    <row r="71" spans="1:10" ht="15">
      <c r="A71" s="17" t="s">
        <v>180</v>
      </c>
      <c r="B71" s="17"/>
      <c r="C71" s="17"/>
      <c r="D71" s="17"/>
      <c r="E71" s="17"/>
      <c r="F71" s="17"/>
      <c r="G71" s="17"/>
      <c r="H71" s="17"/>
      <c r="I71" s="74">
        <f>I69+I70</f>
        <v>410.96425</v>
      </c>
      <c r="J71" s="74"/>
    </row>
    <row r="72" spans="1:20" ht="15">
      <c r="A72" s="15" t="s">
        <v>181</v>
      </c>
      <c r="B72" s="15"/>
      <c r="C72" s="15"/>
      <c r="D72" s="15"/>
      <c r="E72" s="15"/>
      <c r="F72" s="15"/>
      <c r="G72" s="15"/>
      <c r="H72" s="15"/>
      <c r="I72" s="15"/>
      <c r="J72" s="15"/>
      <c r="K72" s="81" t="s">
        <v>182</v>
      </c>
      <c r="L72" s="81"/>
      <c r="M72" s="81"/>
      <c r="N72" s="81"/>
      <c r="O72" s="81"/>
      <c r="P72" s="81" t="s">
        <v>183</v>
      </c>
      <c r="Q72" s="81"/>
      <c r="R72" s="81"/>
      <c r="S72" s="81"/>
      <c r="T72" s="81"/>
    </row>
    <row r="73" spans="1:10" ht="15">
      <c r="A73" s="66" t="s">
        <v>184</v>
      </c>
      <c r="B73" s="2" t="s">
        <v>185</v>
      </c>
      <c r="C73" s="2"/>
      <c r="D73" s="2"/>
      <c r="E73" s="2"/>
      <c r="F73" s="2"/>
      <c r="G73" s="2"/>
      <c r="H73" s="66" t="s">
        <v>92</v>
      </c>
      <c r="I73" s="66" t="s">
        <v>93</v>
      </c>
      <c r="J73" s="66"/>
    </row>
    <row r="74" spans="1:20" ht="15">
      <c r="A74" s="67" t="s">
        <v>94</v>
      </c>
      <c r="B74" s="68" t="s">
        <v>185</v>
      </c>
      <c r="C74" s="68"/>
      <c r="D74" s="68"/>
      <c r="E74" s="68"/>
      <c r="F74" s="68"/>
      <c r="G74" s="68"/>
      <c r="H74" s="38">
        <v>0.0003</v>
      </c>
      <c r="I74" s="39">
        <f>I28*H74</f>
        <v>0.7938749999999999</v>
      </c>
      <c r="J74" s="39"/>
      <c r="K74" s="82" t="s">
        <v>186</v>
      </c>
      <c r="L74" s="82"/>
      <c r="M74" s="82"/>
      <c r="N74" s="82"/>
      <c r="O74" s="82"/>
      <c r="P74" s="82" t="s">
        <v>187</v>
      </c>
      <c r="Q74" s="82"/>
      <c r="R74" s="82"/>
      <c r="S74" s="82"/>
      <c r="T74" s="82"/>
    </row>
    <row r="75" spans="1:11" ht="15">
      <c r="A75" s="67" t="s">
        <v>96</v>
      </c>
      <c r="B75" s="83" t="s">
        <v>188</v>
      </c>
      <c r="C75" s="83"/>
      <c r="D75" s="83"/>
      <c r="E75" s="83"/>
      <c r="F75" s="83"/>
      <c r="G75" s="83"/>
      <c r="H75" s="84">
        <f>H63*H74</f>
        <v>0.0001194</v>
      </c>
      <c r="I75" s="39">
        <f>I28*H75</f>
        <v>0.31596225</v>
      </c>
      <c r="J75" s="39"/>
      <c r="K75" s="16" t="s">
        <v>189</v>
      </c>
    </row>
    <row r="76" spans="1:10" ht="15">
      <c r="A76" s="17" t="s">
        <v>190</v>
      </c>
      <c r="B76" s="17"/>
      <c r="C76" s="17"/>
      <c r="D76" s="17"/>
      <c r="E76" s="17"/>
      <c r="F76" s="17"/>
      <c r="G76" s="17"/>
      <c r="H76" s="17"/>
      <c r="I76" s="74">
        <f>SUM(I74:J75)</f>
        <v>1.10983725</v>
      </c>
      <c r="J76" s="74"/>
    </row>
    <row r="77" spans="1:13" ht="15">
      <c r="A77" s="15" t="s">
        <v>191</v>
      </c>
      <c r="B77" s="15"/>
      <c r="C77" s="15"/>
      <c r="D77" s="15"/>
      <c r="E77" s="15"/>
      <c r="F77" s="15"/>
      <c r="G77" s="15"/>
      <c r="H77" s="15"/>
      <c r="I77" s="15"/>
      <c r="J77" s="15"/>
      <c r="M77" s="85"/>
    </row>
    <row r="78" spans="1:10" ht="15">
      <c r="A78" s="66" t="s">
        <v>192</v>
      </c>
      <c r="B78" s="2" t="s">
        <v>193</v>
      </c>
      <c r="C78" s="2"/>
      <c r="D78" s="2"/>
      <c r="E78" s="2"/>
      <c r="F78" s="2"/>
      <c r="G78" s="2"/>
      <c r="H78" s="66" t="s">
        <v>92</v>
      </c>
      <c r="I78" s="66" t="s">
        <v>93</v>
      </c>
      <c r="J78" s="66"/>
    </row>
    <row r="79" spans="1:20" ht="15">
      <c r="A79" s="67" t="s">
        <v>94</v>
      </c>
      <c r="B79" s="68" t="s">
        <v>194</v>
      </c>
      <c r="C79" s="68"/>
      <c r="D79" s="68"/>
      <c r="E79" s="68"/>
      <c r="F79" s="68"/>
      <c r="G79" s="68"/>
      <c r="H79" s="60">
        <v>0.0046</v>
      </c>
      <c r="I79" s="86">
        <f aca="true" t="shared" si="2" ref="I79:I84">$I$28*H79</f>
        <v>12.17275</v>
      </c>
      <c r="J79" s="86"/>
      <c r="K79" s="82" t="s">
        <v>195</v>
      </c>
      <c r="L79" s="82"/>
      <c r="M79" s="82"/>
      <c r="N79" s="82"/>
      <c r="O79" s="82"/>
      <c r="P79" s="82" t="s">
        <v>196</v>
      </c>
      <c r="Q79" s="82"/>
      <c r="R79" s="82"/>
      <c r="S79" s="82"/>
      <c r="T79" s="82"/>
    </row>
    <row r="80" spans="1:20" ht="15">
      <c r="A80" s="67" t="s">
        <v>96</v>
      </c>
      <c r="B80" s="68" t="s">
        <v>197</v>
      </c>
      <c r="C80" s="68"/>
      <c r="D80" s="68"/>
      <c r="E80" s="68"/>
      <c r="F80" s="68"/>
      <c r="G80" s="68"/>
      <c r="H80" s="87">
        <f>H79*H60</f>
        <v>0.000368</v>
      </c>
      <c r="I80" s="86">
        <f t="shared" si="2"/>
        <v>0.97382</v>
      </c>
      <c r="J80" s="86"/>
      <c r="K80" s="30"/>
      <c r="L80" s="30"/>
      <c r="M80" s="30"/>
      <c r="N80" s="30"/>
      <c r="O80" s="30"/>
      <c r="P80" s="82" t="s">
        <v>198</v>
      </c>
      <c r="Q80" s="82"/>
      <c r="R80" s="82"/>
      <c r="S80" s="82"/>
      <c r="T80" s="82"/>
    </row>
    <row r="81" spans="1:20" ht="15">
      <c r="A81" s="67" t="s">
        <v>98</v>
      </c>
      <c r="B81" s="68" t="s">
        <v>199</v>
      </c>
      <c r="C81" s="68"/>
      <c r="D81" s="68"/>
      <c r="E81" s="68"/>
      <c r="F81" s="68"/>
      <c r="G81" s="68"/>
      <c r="H81" s="60">
        <v>0</v>
      </c>
      <c r="I81" s="86">
        <f t="shared" si="2"/>
        <v>0</v>
      </c>
      <c r="J81" s="86"/>
      <c r="K81" s="82" t="s">
        <v>200</v>
      </c>
      <c r="L81" s="82"/>
      <c r="M81" s="82"/>
      <c r="N81" s="82"/>
      <c r="O81" s="82"/>
      <c r="P81" s="82" t="s">
        <v>201</v>
      </c>
      <c r="Q81" s="82"/>
      <c r="R81" s="82"/>
      <c r="S81" s="82"/>
      <c r="T81" s="82"/>
    </row>
    <row r="82" spans="1:20" ht="17.25">
      <c r="A82" s="67" t="s">
        <v>100</v>
      </c>
      <c r="B82" s="68" t="s">
        <v>202</v>
      </c>
      <c r="C82" s="68"/>
      <c r="D82" s="68"/>
      <c r="E82" s="68"/>
      <c r="F82" s="68"/>
      <c r="G82" s="68"/>
      <c r="H82" s="60">
        <v>0.0194</v>
      </c>
      <c r="I82" s="86">
        <f t="shared" si="2"/>
        <v>51.337250000000004</v>
      </c>
      <c r="J82" s="86"/>
      <c r="K82" s="88" t="s">
        <v>203</v>
      </c>
      <c r="L82" s="88"/>
      <c r="M82" s="88"/>
      <c r="N82" s="88"/>
      <c r="O82" s="88"/>
      <c r="P82" s="88" t="s">
        <v>204</v>
      </c>
      <c r="Q82" s="88"/>
      <c r="R82" s="88"/>
      <c r="S82" s="88"/>
      <c r="T82" s="88"/>
    </row>
    <row r="83" spans="1:20" ht="15">
      <c r="A83" s="67" t="s">
        <v>102</v>
      </c>
      <c r="B83" s="68" t="s">
        <v>205</v>
      </c>
      <c r="C83" s="68"/>
      <c r="D83" s="68"/>
      <c r="E83" s="68"/>
      <c r="F83" s="68"/>
      <c r="G83" s="68"/>
      <c r="H83" s="84">
        <f>H63*H82</f>
        <v>0.007721200000000001</v>
      </c>
      <c r="I83" s="86">
        <f t="shared" si="2"/>
        <v>20.4322255</v>
      </c>
      <c r="J83" s="86"/>
      <c r="K83" s="75"/>
      <c r="L83" s="75"/>
      <c r="M83" s="75"/>
      <c r="N83" s="75"/>
      <c r="O83" s="75"/>
      <c r="P83" s="75"/>
      <c r="Q83" s="75"/>
      <c r="R83" s="75"/>
      <c r="S83" s="75"/>
      <c r="T83" s="75"/>
    </row>
    <row r="84" spans="1:20" ht="15">
      <c r="A84" s="67" t="s">
        <v>104</v>
      </c>
      <c r="B84" s="68" t="s">
        <v>206</v>
      </c>
      <c r="C84" s="68"/>
      <c r="D84" s="68"/>
      <c r="E84" s="68"/>
      <c r="F84" s="68"/>
      <c r="G84" s="68"/>
      <c r="H84" s="60">
        <v>0.0348</v>
      </c>
      <c r="I84" s="86">
        <f t="shared" si="2"/>
        <v>92.08949999999999</v>
      </c>
      <c r="J84" s="86"/>
      <c r="K84" s="30"/>
      <c r="L84" s="30"/>
      <c r="M84" s="30"/>
      <c r="N84" s="30"/>
      <c r="O84" s="30"/>
      <c r="P84" s="82" t="s">
        <v>201</v>
      </c>
      <c r="Q84" s="82"/>
      <c r="R84" s="82"/>
      <c r="S84" s="82"/>
      <c r="T84" s="82"/>
    </row>
    <row r="85" spans="1:10" ht="15">
      <c r="A85" s="17" t="s">
        <v>207</v>
      </c>
      <c r="B85" s="17"/>
      <c r="C85" s="17"/>
      <c r="D85" s="17"/>
      <c r="E85" s="17"/>
      <c r="F85" s="17"/>
      <c r="G85" s="17"/>
      <c r="H85" s="17"/>
      <c r="I85" s="74">
        <f>SUM(I79:J84)</f>
        <v>177.00554549999998</v>
      </c>
      <c r="J85" s="74"/>
    </row>
    <row r="86" spans="1:10" ht="15" customHeight="1">
      <c r="A86" s="64" t="s">
        <v>208</v>
      </c>
      <c r="B86" s="64"/>
      <c r="C86" s="64"/>
      <c r="D86" s="64"/>
      <c r="E86" s="64"/>
      <c r="F86" s="64"/>
      <c r="G86" s="64"/>
      <c r="H86" s="64"/>
      <c r="I86" s="64"/>
      <c r="J86" s="64"/>
    </row>
    <row r="87" spans="1:10" ht="15">
      <c r="A87" s="15" t="s">
        <v>209</v>
      </c>
      <c r="B87" s="15"/>
      <c r="C87" s="15"/>
      <c r="D87" s="15"/>
      <c r="E87" s="15"/>
      <c r="F87" s="15"/>
      <c r="G87" s="15"/>
      <c r="H87" s="15"/>
      <c r="I87" s="15"/>
      <c r="J87" s="15"/>
    </row>
    <row r="88" spans="1:10" ht="15">
      <c r="A88" s="66" t="s">
        <v>210</v>
      </c>
      <c r="B88" s="2" t="s">
        <v>211</v>
      </c>
      <c r="C88" s="2"/>
      <c r="D88" s="2"/>
      <c r="E88" s="2"/>
      <c r="F88" s="2"/>
      <c r="G88" s="2"/>
      <c r="H88" s="2"/>
      <c r="I88" s="66" t="s">
        <v>93</v>
      </c>
      <c r="J88" s="66"/>
    </row>
    <row r="89" spans="1:11" ht="15">
      <c r="A89" s="67" t="s">
        <v>94</v>
      </c>
      <c r="B89" s="68" t="s">
        <v>212</v>
      </c>
      <c r="C89" s="68"/>
      <c r="D89" s="68"/>
      <c r="E89" s="68"/>
      <c r="F89" s="68"/>
      <c r="G89" s="68"/>
      <c r="H89" s="38">
        <v>0.0833</v>
      </c>
      <c r="I89" s="39">
        <f aca="true" t="shared" si="3" ref="I89:I93">$I$28*H89</f>
        <v>220.432625</v>
      </c>
      <c r="J89" s="39"/>
      <c r="K89" s="16" t="s">
        <v>213</v>
      </c>
    </row>
    <row r="90" spans="1:20" ht="15">
      <c r="A90" s="67" t="s">
        <v>96</v>
      </c>
      <c r="B90" s="68" t="s">
        <v>214</v>
      </c>
      <c r="C90" s="68"/>
      <c r="D90" s="68"/>
      <c r="E90" s="68"/>
      <c r="F90" s="68"/>
      <c r="G90" s="68"/>
      <c r="H90" s="38">
        <v>0.0166</v>
      </c>
      <c r="I90" s="39">
        <f t="shared" si="3"/>
        <v>43.92775</v>
      </c>
      <c r="J90" s="39"/>
      <c r="K90" s="82" t="s">
        <v>215</v>
      </c>
      <c r="L90" s="82"/>
      <c r="M90" s="82"/>
      <c r="N90" s="82"/>
      <c r="O90" s="82"/>
      <c r="P90" s="82" t="s">
        <v>216</v>
      </c>
      <c r="Q90" s="82"/>
      <c r="R90" s="82"/>
      <c r="S90" s="82"/>
      <c r="T90" s="82"/>
    </row>
    <row r="91" spans="1:20" ht="15">
      <c r="A91" s="67" t="s">
        <v>98</v>
      </c>
      <c r="B91" s="68" t="s">
        <v>217</v>
      </c>
      <c r="C91" s="68"/>
      <c r="D91" s="68"/>
      <c r="E91" s="68"/>
      <c r="F91" s="68"/>
      <c r="G91" s="68"/>
      <c r="H91" s="38">
        <v>0.0008</v>
      </c>
      <c r="I91" s="39">
        <f t="shared" si="3"/>
        <v>2.117</v>
      </c>
      <c r="J91" s="39"/>
      <c r="K91" s="82" t="s">
        <v>218</v>
      </c>
      <c r="L91" s="82"/>
      <c r="M91" s="82"/>
      <c r="N91" s="82"/>
      <c r="O91" s="82"/>
      <c r="P91" s="82" t="s">
        <v>216</v>
      </c>
      <c r="Q91" s="82"/>
      <c r="R91" s="82"/>
      <c r="S91" s="82"/>
      <c r="T91" s="82"/>
    </row>
    <row r="92" spans="1:20" ht="15">
      <c r="A92" s="67" t="s">
        <v>100</v>
      </c>
      <c r="B92" s="68" t="s">
        <v>219</v>
      </c>
      <c r="C92" s="68"/>
      <c r="D92" s="68"/>
      <c r="E92" s="68"/>
      <c r="F92" s="68"/>
      <c r="G92" s="68"/>
      <c r="H92" s="38">
        <v>0.0073</v>
      </c>
      <c r="I92" s="39">
        <f t="shared" si="3"/>
        <v>19.317625</v>
      </c>
      <c r="J92" s="39"/>
      <c r="K92" s="82" t="s">
        <v>220</v>
      </c>
      <c r="L92" s="82"/>
      <c r="M92" s="82"/>
      <c r="N92" s="82"/>
      <c r="O92" s="82"/>
      <c r="P92" s="82" t="s">
        <v>216</v>
      </c>
      <c r="Q92" s="82"/>
      <c r="R92" s="82"/>
      <c r="S92" s="82"/>
      <c r="T92" s="82"/>
    </row>
    <row r="93" spans="1:20" ht="15">
      <c r="A93" s="67" t="s">
        <v>102</v>
      </c>
      <c r="B93" s="68" t="s">
        <v>221</v>
      </c>
      <c r="C93" s="68"/>
      <c r="D93" s="68"/>
      <c r="E93" s="68"/>
      <c r="F93" s="68"/>
      <c r="G93" s="68"/>
      <c r="H93" s="38">
        <v>0.0027</v>
      </c>
      <c r="I93" s="39">
        <f t="shared" si="3"/>
        <v>7.144875000000001</v>
      </c>
      <c r="J93" s="39"/>
      <c r="K93" s="82" t="s">
        <v>222</v>
      </c>
      <c r="L93" s="82"/>
      <c r="M93" s="82"/>
      <c r="N93" s="82"/>
      <c r="O93" s="82"/>
      <c r="P93" s="82" t="s">
        <v>216</v>
      </c>
      <c r="Q93" s="82"/>
      <c r="R93" s="82"/>
      <c r="S93" s="82"/>
      <c r="T93" s="82"/>
    </row>
    <row r="94" spans="1:11" ht="15">
      <c r="A94" s="67"/>
      <c r="B94" s="89" t="s">
        <v>223</v>
      </c>
      <c r="C94" s="89"/>
      <c r="D94" s="89"/>
      <c r="E94" s="89"/>
      <c r="F94" s="89"/>
      <c r="G94" s="89"/>
      <c r="H94" s="90">
        <f>SUM(H89:H93)</f>
        <v>0.11069999999999999</v>
      </c>
      <c r="I94" s="74">
        <f>SUM(I89:J93)</f>
        <v>292.93987500000003</v>
      </c>
      <c r="J94" s="74"/>
      <c r="K94" s="16" t="s">
        <v>189</v>
      </c>
    </row>
    <row r="95" spans="1:10" ht="15" customHeight="1">
      <c r="A95" s="76" t="s">
        <v>106</v>
      </c>
      <c r="B95" s="91" t="s">
        <v>224</v>
      </c>
      <c r="C95" s="91"/>
      <c r="D95" s="91"/>
      <c r="E95" s="91"/>
      <c r="F95" s="91"/>
      <c r="G95" s="91"/>
      <c r="H95" s="84">
        <f>ROUND(H63*H94,4)</f>
        <v>0.0441</v>
      </c>
      <c r="I95" s="39">
        <f>H95*I28</f>
        <v>116.699625</v>
      </c>
      <c r="J95" s="39"/>
    </row>
    <row r="96" spans="1:10" ht="15">
      <c r="A96" s="17" t="s">
        <v>225</v>
      </c>
      <c r="B96" s="17"/>
      <c r="C96" s="17"/>
      <c r="D96" s="17"/>
      <c r="E96" s="17"/>
      <c r="F96" s="17"/>
      <c r="G96" s="17"/>
      <c r="H96" s="17"/>
      <c r="I96" s="74">
        <f>SUM(I94:J95)</f>
        <v>409.6395</v>
      </c>
      <c r="J96" s="74"/>
    </row>
    <row r="98" spans="1:64" ht="15">
      <c r="A98" s="15" t="s">
        <v>226</v>
      </c>
      <c r="B98" s="15"/>
      <c r="C98" s="15"/>
      <c r="D98" s="15"/>
      <c r="E98" s="15"/>
      <c r="F98" s="15"/>
      <c r="G98" s="15"/>
      <c r="H98" s="15"/>
      <c r="I98" s="15"/>
      <c r="J98" s="15"/>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15">
      <c r="A99" s="33">
        <v>4</v>
      </c>
      <c r="B99" s="34" t="s">
        <v>227</v>
      </c>
      <c r="C99" s="34"/>
      <c r="D99" s="34"/>
      <c r="E99" s="34"/>
      <c r="F99" s="34"/>
      <c r="G99" s="34"/>
      <c r="H99" s="34"/>
      <c r="I99" s="33" t="s">
        <v>93</v>
      </c>
      <c r="J99" s="33"/>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64" ht="15">
      <c r="A100" s="23" t="s">
        <v>150</v>
      </c>
      <c r="B100" s="35" t="s">
        <v>151</v>
      </c>
      <c r="C100" s="35"/>
      <c r="D100" s="35"/>
      <c r="E100" s="35"/>
      <c r="F100" s="35"/>
      <c r="G100" s="35"/>
      <c r="H100" s="35"/>
      <c r="I100" s="36">
        <f>I63</f>
        <v>1053.2075</v>
      </c>
      <c r="J100" s="3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ht="15">
      <c r="A101" s="23" t="s">
        <v>172</v>
      </c>
      <c r="B101" s="35" t="s">
        <v>228</v>
      </c>
      <c r="C101" s="35"/>
      <c r="D101" s="35"/>
      <c r="E101" s="35"/>
      <c r="F101" s="35"/>
      <c r="G101" s="35"/>
      <c r="H101" s="35"/>
      <c r="I101" s="36">
        <f>I71</f>
        <v>410.96425</v>
      </c>
      <c r="J101" s="3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15">
      <c r="A102" s="23" t="s">
        <v>184</v>
      </c>
      <c r="B102" s="35" t="s">
        <v>185</v>
      </c>
      <c r="C102" s="35"/>
      <c r="D102" s="35"/>
      <c r="E102" s="35"/>
      <c r="F102" s="35"/>
      <c r="G102" s="35"/>
      <c r="H102" s="35"/>
      <c r="I102" s="36">
        <f>I76</f>
        <v>1.10983725</v>
      </c>
      <c r="J102" s="3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15">
      <c r="A103" s="23" t="s">
        <v>192</v>
      </c>
      <c r="B103" s="35" t="s">
        <v>229</v>
      </c>
      <c r="C103" s="35"/>
      <c r="D103" s="35"/>
      <c r="E103" s="35"/>
      <c r="F103" s="35"/>
      <c r="G103" s="35"/>
      <c r="H103" s="35"/>
      <c r="I103" s="36">
        <f>I85</f>
        <v>177.00554549999998</v>
      </c>
      <c r="J103" s="3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15">
      <c r="A104" s="23" t="s">
        <v>210</v>
      </c>
      <c r="B104" s="35" t="s">
        <v>211</v>
      </c>
      <c r="C104" s="35"/>
      <c r="D104" s="35"/>
      <c r="E104" s="35"/>
      <c r="F104" s="35"/>
      <c r="G104" s="35"/>
      <c r="H104" s="35"/>
      <c r="I104" s="36">
        <f>I96</f>
        <v>409.6395</v>
      </c>
      <c r="J104" s="3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64" ht="15">
      <c r="A105" s="23" t="s">
        <v>230</v>
      </c>
      <c r="B105" s="35" t="s">
        <v>109</v>
      </c>
      <c r="C105" s="35"/>
      <c r="D105" s="35"/>
      <c r="E105" s="35"/>
      <c r="F105" s="35"/>
      <c r="G105" s="35"/>
      <c r="H105" s="35"/>
      <c r="I105" s="36">
        <v>0</v>
      </c>
      <c r="J105" s="3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row>
    <row r="106" spans="1:64" ht="15">
      <c r="A106" s="40" t="s">
        <v>231</v>
      </c>
      <c r="B106" s="40"/>
      <c r="C106" s="40"/>
      <c r="D106" s="40"/>
      <c r="E106" s="40"/>
      <c r="F106" s="40"/>
      <c r="G106" s="40"/>
      <c r="H106" s="40"/>
      <c r="I106" s="41">
        <f>SUM(I100:J105)</f>
        <v>2051.92663275</v>
      </c>
      <c r="J106" s="41"/>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ht="15">
      <c r="A107" s="15" t="s">
        <v>232</v>
      </c>
      <c r="B107" s="15"/>
      <c r="C107" s="15"/>
      <c r="D107" s="15"/>
      <c r="E107" s="15"/>
      <c r="F107" s="15"/>
      <c r="G107" s="15"/>
      <c r="H107" s="15"/>
      <c r="I107" s="15"/>
      <c r="J107" s="15"/>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15">
      <c r="A108" s="40" t="s">
        <v>233</v>
      </c>
      <c r="B108" s="40"/>
      <c r="C108" s="40"/>
      <c r="D108" s="40"/>
      <c r="E108" s="40"/>
      <c r="F108" s="40"/>
      <c r="G108" s="40"/>
      <c r="H108" s="40"/>
      <c r="I108" s="41">
        <f>I28+I43+I50+I106</f>
        <v>5264.51113275</v>
      </c>
      <c r="J108" s="41"/>
      <c r="M108" s="37"/>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ht="15">
      <c r="A109" s="15" t="s">
        <v>234</v>
      </c>
      <c r="B109" s="15"/>
      <c r="C109" s="15"/>
      <c r="D109" s="15"/>
      <c r="E109" s="15"/>
      <c r="F109" s="15"/>
      <c r="G109" s="15"/>
      <c r="H109" s="15"/>
      <c r="I109" s="15"/>
      <c r="J109" s="15"/>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5">
      <c r="A110" s="33">
        <v>5</v>
      </c>
      <c r="B110" s="34" t="s">
        <v>235</v>
      </c>
      <c r="C110" s="34"/>
      <c r="D110" s="34"/>
      <c r="E110" s="34"/>
      <c r="F110" s="34"/>
      <c r="G110" s="34"/>
      <c r="H110" s="33" t="s">
        <v>92</v>
      </c>
      <c r="I110" s="33" t="s">
        <v>93</v>
      </c>
      <c r="J110" s="33"/>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15">
      <c r="A111" s="23" t="s">
        <v>94</v>
      </c>
      <c r="B111" s="35" t="s">
        <v>236</v>
      </c>
      <c r="C111" s="35"/>
      <c r="D111" s="35"/>
      <c r="E111" s="35"/>
      <c r="F111" s="35"/>
      <c r="G111" s="35"/>
      <c r="H111" s="38">
        <v>0.05</v>
      </c>
      <c r="I111" s="36">
        <f>I108*H111</f>
        <v>263.2255566375</v>
      </c>
      <c r="J111" s="36"/>
      <c r="K111" s="16" t="s">
        <v>237</v>
      </c>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ht="15">
      <c r="A112" s="23" t="s">
        <v>96</v>
      </c>
      <c r="B112" s="35" t="s">
        <v>238</v>
      </c>
      <c r="C112" s="35"/>
      <c r="D112" s="35"/>
      <c r="E112" s="35"/>
      <c r="F112" s="35"/>
      <c r="G112" s="35"/>
      <c r="H112" s="38">
        <v>0.05</v>
      </c>
      <c r="I112" s="36">
        <f>(I108+I111)*H112</f>
        <v>276.386834469375</v>
      </c>
      <c r="J112" s="36"/>
      <c r="K112" s="16" t="s">
        <v>237</v>
      </c>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15">
      <c r="A113" s="23" t="s">
        <v>98</v>
      </c>
      <c r="B113" s="35" t="s">
        <v>239</v>
      </c>
      <c r="C113" s="35"/>
      <c r="D113" s="35"/>
      <c r="E113" s="35"/>
      <c r="F113" s="35"/>
      <c r="G113" s="35"/>
      <c r="H113" s="35"/>
      <c r="I113" s="35"/>
      <c r="J113" s="35"/>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ht="15">
      <c r="A114" s="23" t="s">
        <v>240</v>
      </c>
      <c r="B114" s="34" t="s">
        <v>241</v>
      </c>
      <c r="C114" s="34"/>
      <c r="D114" s="34"/>
      <c r="E114" s="34"/>
      <c r="F114" s="34"/>
      <c r="G114" s="34"/>
      <c r="H114" s="34"/>
      <c r="I114" s="34"/>
      <c r="J114" s="34"/>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ht="15">
      <c r="A115" s="46"/>
      <c r="B115" s="35" t="s">
        <v>242</v>
      </c>
      <c r="C115" s="35"/>
      <c r="D115" s="35"/>
      <c r="E115" s="35"/>
      <c r="F115" s="35"/>
      <c r="G115" s="35"/>
      <c r="H115" s="38">
        <f>'Convenção e Tributos'!I21</f>
        <v>0.0065</v>
      </c>
      <c r="I115" s="36">
        <f>I120*H115</f>
        <v>41.29918216209051</v>
      </c>
      <c r="J115" s="36"/>
      <c r="K115" s="92" t="s">
        <v>243</v>
      </c>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15">
      <c r="A116" s="46"/>
      <c r="B116" s="35" t="s">
        <v>244</v>
      </c>
      <c r="C116" s="35"/>
      <c r="D116" s="35"/>
      <c r="E116" s="35"/>
      <c r="F116" s="35"/>
      <c r="G116" s="35"/>
      <c r="H116" s="38">
        <f>'Convenção e Tributos'!I22</f>
        <v>0.03</v>
      </c>
      <c r="I116" s="36">
        <f>I120*H116</f>
        <v>190.61160997887927</v>
      </c>
      <c r="J116" s="36"/>
      <c r="K116" s="93" t="s">
        <v>245</v>
      </c>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ht="15">
      <c r="A117" s="23" t="s">
        <v>246</v>
      </c>
      <c r="B117" s="34" t="s">
        <v>247</v>
      </c>
      <c r="C117" s="34"/>
      <c r="D117" s="34"/>
      <c r="E117" s="34"/>
      <c r="F117" s="34"/>
      <c r="G117" s="34"/>
      <c r="H117" s="34"/>
      <c r="I117" s="34"/>
      <c r="J117" s="34"/>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ht="15">
      <c r="A118" s="23"/>
      <c r="B118" s="35" t="s">
        <v>248</v>
      </c>
      <c r="C118" s="35"/>
      <c r="D118" s="35"/>
      <c r="E118" s="35"/>
      <c r="F118" s="35"/>
      <c r="G118" s="35"/>
      <c r="H118" s="38">
        <v>0.05</v>
      </c>
      <c r="I118" s="36">
        <f>I120*H118</f>
        <v>317.68601663146546</v>
      </c>
      <c r="J118" s="36"/>
      <c r="K118" s="93" t="s">
        <v>249</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15">
      <c r="A119" s="23" t="s">
        <v>250</v>
      </c>
      <c r="B119" s="34" t="s">
        <v>251</v>
      </c>
      <c r="C119" s="34"/>
      <c r="D119" s="34"/>
      <c r="E119" s="34"/>
      <c r="F119" s="34"/>
      <c r="G119" s="34"/>
      <c r="H119" s="34"/>
      <c r="I119" s="34"/>
      <c r="J119" s="34"/>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5">
      <c r="A120" s="23"/>
      <c r="B120" s="40" t="s">
        <v>252</v>
      </c>
      <c r="C120" s="40"/>
      <c r="D120" s="40"/>
      <c r="E120" s="40"/>
      <c r="F120" s="40"/>
      <c r="G120" s="40"/>
      <c r="H120" s="94">
        <f>1-(SUM(H118,H116,H115))</f>
        <v>0.9135</v>
      </c>
      <c r="I120" s="36">
        <f>(I108+I111+I112)/H120</f>
        <v>6353.720332629309</v>
      </c>
      <c r="J120" s="3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
      <c r="A121" s="40" t="s">
        <v>253</v>
      </c>
      <c r="B121" s="40"/>
      <c r="C121" s="40"/>
      <c r="D121" s="40"/>
      <c r="E121" s="40"/>
      <c r="F121" s="40"/>
      <c r="G121" s="40"/>
      <c r="H121" s="40"/>
      <c r="I121" s="41">
        <f>I118+I116+I115+I112+I111</f>
        <v>1089.2091998793103</v>
      </c>
      <c r="J121" s="41"/>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
      <c r="A122" s="95" t="s">
        <v>254</v>
      </c>
      <c r="B122" s="95"/>
      <c r="C122" s="95"/>
      <c r="D122" s="95"/>
      <c r="E122" s="95"/>
      <c r="F122" s="95"/>
      <c r="G122" s="95"/>
      <c r="H122" s="95"/>
      <c r="I122" s="95"/>
      <c r="J122" s="95"/>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5">
      <c r="A123" s="95" t="s">
        <v>255</v>
      </c>
      <c r="B123" s="95"/>
      <c r="C123" s="95"/>
      <c r="D123" s="95"/>
      <c r="E123" s="95"/>
      <c r="F123" s="95"/>
      <c r="G123" s="95"/>
      <c r="H123" s="95"/>
      <c r="I123" s="95"/>
      <c r="J123" s="95"/>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ht="15">
      <c r="A124" s="95" t="s">
        <v>256</v>
      </c>
      <c r="B124" s="95"/>
      <c r="C124" s="95"/>
      <c r="D124" s="95"/>
      <c r="E124" s="95"/>
      <c r="F124" s="95"/>
      <c r="G124" s="95"/>
      <c r="H124" s="95"/>
      <c r="I124" s="95"/>
      <c r="J124" s="95"/>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24" customHeight="1">
      <c r="A125" s="96" t="s">
        <v>257</v>
      </c>
      <c r="B125" s="96"/>
      <c r="C125" s="96"/>
      <c r="D125" s="96"/>
      <c r="E125" s="96"/>
      <c r="F125" s="96"/>
      <c r="G125" s="96"/>
      <c r="H125" s="96"/>
      <c r="I125" s="96"/>
      <c r="J125" s="9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row>
    <row r="126" spans="1:64" ht="15">
      <c r="A126" s="15" t="s">
        <v>258</v>
      </c>
      <c r="B126" s="15"/>
      <c r="C126" s="15"/>
      <c r="D126" s="15"/>
      <c r="E126" s="15"/>
      <c r="F126" s="15"/>
      <c r="G126" s="15"/>
      <c r="H126" s="15"/>
      <c r="I126" s="15"/>
      <c r="J126" s="15"/>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row>
    <row r="127" spans="1:64" ht="15">
      <c r="A127" s="34" t="s">
        <v>259</v>
      </c>
      <c r="B127" s="34"/>
      <c r="C127" s="34"/>
      <c r="D127" s="34"/>
      <c r="E127" s="34"/>
      <c r="F127" s="34"/>
      <c r="G127" s="34"/>
      <c r="H127" s="34"/>
      <c r="I127" s="34"/>
      <c r="J127" s="34"/>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row>
    <row r="128" spans="1:64" ht="15">
      <c r="A128" s="25"/>
      <c r="B128" s="34" t="s">
        <v>260</v>
      </c>
      <c r="C128" s="34"/>
      <c r="D128" s="34"/>
      <c r="E128" s="34"/>
      <c r="F128" s="34"/>
      <c r="G128" s="34"/>
      <c r="H128" s="34"/>
      <c r="I128" s="33" t="s">
        <v>93</v>
      </c>
      <c r="J128" s="33"/>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ht="15">
      <c r="A129" s="23" t="s">
        <v>94</v>
      </c>
      <c r="B129" s="35" t="s">
        <v>261</v>
      </c>
      <c r="C129" s="35"/>
      <c r="D129" s="35"/>
      <c r="E129" s="35"/>
      <c r="F129" s="35"/>
      <c r="G129" s="35"/>
      <c r="H129" s="35"/>
      <c r="I129" s="97">
        <f>I28</f>
        <v>2646.25</v>
      </c>
      <c r="J129" s="97"/>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5">
      <c r="A130" s="23" t="s">
        <v>96</v>
      </c>
      <c r="B130" s="35" t="s">
        <v>262</v>
      </c>
      <c r="C130" s="35"/>
      <c r="D130" s="35"/>
      <c r="E130" s="35"/>
      <c r="F130" s="35"/>
      <c r="G130" s="35"/>
      <c r="H130" s="35"/>
      <c r="I130" s="97">
        <f>I43</f>
        <v>370.96</v>
      </c>
      <c r="J130" s="97"/>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
      <c r="A131" s="23" t="s">
        <v>98</v>
      </c>
      <c r="B131" s="35" t="s">
        <v>263</v>
      </c>
      <c r="C131" s="35"/>
      <c r="D131" s="35"/>
      <c r="E131" s="35"/>
      <c r="F131" s="35"/>
      <c r="G131" s="35"/>
      <c r="H131" s="35"/>
      <c r="I131" s="97">
        <f>I50</f>
        <v>195.37449999999998</v>
      </c>
      <c r="J131" s="97"/>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
      <c r="A132" s="23" t="s">
        <v>100</v>
      </c>
      <c r="B132" s="35" t="s">
        <v>227</v>
      </c>
      <c r="C132" s="35"/>
      <c r="D132" s="35"/>
      <c r="E132" s="35"/>
      <c r="F132" s="35"/>
      <c r="G132" s="35"/>
      <c r="H132" s="35"/>
      <c r="I132" s="97">
        <f>I106</f>
        <v>2051.92663275</v>
      </c>
      <c r="J132" s="97"/>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
      <c r="A133" s="23"/>
      <c r="B133" s="40" t="s">
        <v>264</v>
      </c>
      <c r="C133" s="40"/>
      <c r="D133" s="40"/>
      <c r="E133" s="40"/>
      <c r="F133" s="40"/>
      <c r="G133" s="40"/>
      <c r="H133" s="40"/>
      <c r="I133" s="98">
        <f>SUM(I129:J132)</f>
        <v>5264.51113275</v>
      </c>
      <c r="J133" s="98"/>
      <c r="K133" s="93"/>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
      <c r="A134" s="23" t="s">
        <v>102</v>
      </c>
      <c r="B134" s="35" t="s">
        <v>265</v>
      </c>
      <c r="C134" s="35"/>
      <c r="D134" s="35"/>
      <c r="E134" s="35"/>
      <c r="F134" s="35"/>
      <c r="G134" s="35"/>
      <c r="H134" s="35"/>
      <c r="I134" s="97">
        <f>I121</f>
        <v>1089.2091998793103</v>
      </c>
      <c r="J134" s="97"/>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5">
      <c r="A135" s="25"/>
      <c r="B135" s="40" t="s">
        <v>266</v>
      </c>
      <c r="C135" s="40"/>
      <c r="D135" s="40"/>
      <c r="E135" s="40"/>
      <c r="F135" s="40"/>
      <c r="G135" s="40"/>
      <c r="H135" s="40"/>
      <c r="I135" s="99">
        <f>ROUND(I134+I133,2)</f>
        <v>6353.72</v>
      </c>
      <c r="J135" s="99"/>
      <c r="K135" s="100" t="s">
        <v>267</v>
      </c>
      <c r="L135" s="100"/>
      <c r="M135" s="100"/>
      <c r="N135" s="100"/>
      <c r="O135" s="100"/>
      <c r="P135" s="100"/>
      <c r="Q135" s="100"/>
      <c r="R135" s="100"/>
      <c r="S135" s="100"/>
      <c r="T135" s="100"/>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row>
    <row r="136" spans="1:64" ht="15">
      <c r="A136" s="101"/>
      <c r="B136" s="40" t="s">
        <v>268</v>
      </c>
      <c r="C136" s="40"/>
      <c r="D136" s="40"/>
      <c r="E136" s="40"/>
      <c r="F136" s="40"/>
      <c r="G136" s="40"/>
      <c r="H136" s="40"/>
      <c r="I136" s="102">
        <v>2</v>
      </c>
      <c r="J136" s="102"/>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ht="15">
      <c r="A137" s="101"/>
      <c r="B137" s="40" t="s">
        <v>269</v>
      </c>
      <c r="C137" s="40"/>
      <c r="D137" s="40"/>
      <c r="E137" s="40"/>
      <c r="F137" s="40"/>
      <c r="G137" s="40"/>
      <c r="H137" s="40"/>
      <c r="I137" s="98">
        <f>I136*I135</f>
        <v>12707.44</v>
      </c>
      <c r="J137" s="98"/>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15">
      <c r="A138" s="101"/>
      <c r="B138" s="40" t="s">
        <v>270</v>
      </c>
      <c r="C138" s="40"/>
      <c r="D138" s="40"/>
      <c r="E138" s="40"/>
      <c r="F138" s="40"/>
      <c r="G138" s="40"/>
      <c r="H138" s="40"/>
      <c r="I138" s="98">
        <f>I137*12</f>
        <v>152489.28</v>
      </c>
      <c r="J138" s="98"/>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row>
  </sheetData>
  <sheetProtection selectLockedCells="1" selectUnlockedCells="1"/>
  <mergeCells count="307">
    <mergeCell ref="A1:J1"/>
    <mergeCell ref="K1:T1"/>
    <mergeCell ref="A2:J2"/>
    <mergeCell ref="A3:J3"/>
    <mergeCell ref="A4:C4"/>
    <mergeCell ref="D4:E4"/>
    <mergeCell ref="F4:H4"/>
    <mergeCell ref="I4:J4"/>
    <mergeCell ref="A5:C5"/>
    <mergeCell ref="D5:E5"/>
    <mergeCell ref="F5:H5"/>
    <mergeCell ref="I5:J5"/>
    <mergeCell ref="A6:C6"/>
    <mergeCell ref="D6:E6"/>
    <mergeCell ref="F6:H6"/>
    <mergeCell ref="I6:J6"/>
    <mergeCell ref="A7:C7"/>
    <mergeCell ref="D7:E7"/>
    <mergeCell ref="F7:H7"/>
    <mergeCell ref="I7:J7"/>
    <mergeCell ref="A8:J8"/>
    <mergeCell ref="A9:J9"/>
    <mergeCell ref="A10:J10"/>
    <mergeCell ref="A11:E11"/>
    <mergeCell ref="F11:H11"/>
    <mergeCell ref="I11:J11"/>
    <mergeCell ref="A12:E12"/>
    <mergeCell ref="F12:H12"/>
    <mergeCell ref="I12:J12"/>
    <mergeCell ref="A13:D13"/>
    <mergeCell ref="E13:H13"/>
    <mergeCell ref="I13:J13"/>
    <mergeCell ref="A14:D14"/>
    <mergeCell ref="E14:H14"/>
    <mergeCell ref="I14:J14"/>
    <mergeCell ref="A15:D15"/>
    <mergeCell ref="E15:H15"/>
    <mergeCell ref="I15:J15"/>
    <mergeCell ref="A16:D16"/>
    <mergeCell ref="E16:H16"/>
    <mergeCell ref="I16:J16"/>
    <mergeCell ref="A17:H17"/>
    <mergeCell ref="I17:J17"/>
    <mergeCell ref="A18:J18"/>
    <mergeCell ref="B19:G19"/>
    <mergeCell ref="I19:J19"/>
    <mergeCell ref="B20:H20"/>
    <mergeCell ref="I20:J20"/>
    <mergeCell ref="B21:G21"/>
    <mergeCell ref="I21:J21"/>
    <mergeCell ref="B22:G22"/>
    <mergeCell ref="I22:J22"/>
    <mergeCell ref="B23:G23"/>
    <mergeCell ref="I23:J23"/>
    <mergeCell ref="B24:G24"/>
    <mergeCell ref="I24:J24"/>
    <mergeCell ref="B25:G25"/>
    <mergeCell ref="I25:J25"/>
    <mergeCell ref="B26:G26"/>
    <mergeCell ref="I26:J26"/>
    <mergeCell ref="B27:G27"/>
    <mergeCell ref="I27:J27"/>
    <mergeCell ref="A28:H28"/>
    <mergeCell ref="I28:J28"/>
    <mergeCell ref="B30:H30"/>
    <mergeCell ref="I30:J30"/>
    <mergeCell ref="B31:H31"/>
    <mergeCell ref="I31:J31"/>
    <mergeCell ref="B32:H32"/>
    <mergeCell ref="A35:J35"/>
    <mergeCell ref="K35:T35"/>
    <mergeCell ref="B36:H36"/>
    <mergeCell ref="I36:J36"/>
    <mergeCell ref="K36:L36"/>
    <mergeCell ref="M36:N36"/>
    <mergeCell ref="O36:P36"/>
    <mergeCell ref="Q36:R36"/>
    <mergeCell ref="S36:T36"/>
    <mergeCell ref="B37:H37"/>
    <mergeCell ref="I37:J37"/>
    <mergeCell ref="K37:L37"/>
    <mergeCell ref="M37:N37"/>
    <mergeCell ref="O37:P37"/>
    <mergeCell ref="Q37:R37"/>
    <mergeCell ref="S37:T37"/>
    <mergeCell ref="B38:H38"/>
    <mergeCell ref="I38:J38"/>
    <mergeCell ref="K38:T38"/>
    <mergeCell ref="B39:H39"/>
    <mergeCell ref="I39:J39"/>
    <mergeCell ref="K39:L39"/>
    <mergeCell ref="M39:N39"/>
    <mergeCell ref="O39:P39"/>
    <mergeCell ref="Q39:R39"/>
    <mergeCell ref="S39:T39"/>
    <mergeCell ref="B40:H40"/>
    <mergeCell ref="I40:J40"/>
    <mergeCell ref="K40:L40"/>
    <mergeCell ref="M40:N40"/>
    <mergeCell ref="O40:P40"/>
    <mergeCell ref="Q40:R40"/>
    <mergeCell ref="S40:T40"/>
    <mergeCell ref="B41:H41"/>
    <mergeCell ref="I41:J41"/>
    <mergeCell ref="B42:H42"/>
    <mergeCell ref="I42:J42"/>
    <mergeCell ref="A43:H43"/>
    <mergeCell ref="I43:J43"/>
    <mergeCell ref="A44:J44"/>
    <mergeCell ref="B45:H45"/>
    <mergeCell ref="I45:J45"/>
    <mergeCell ref="B46:H46"/>
    <mergeCell ref="I46:J46"/>
    <mergeCell ref="B47:H47"/>
    <mergeCell ref="I47:J47"/>
    <mergeCell ref="B48:H48"/>
    <mergeCell ref="I48:J48"/>
    <mergeCell ref="B49:H49"/>
    <mergeCell ref="I49:J49"/>
    <mergeCell ref="A50:H50"/>
    <mergeCell ref="I50:J50"/>
    <mergeCell ref="A52:J52"/>
    <mergeCell ref="A53:J53"/>
    <mergeCell ref="K53:T53"/>
    <mergeCell ref="B54:G54"/>
    <mergeCell ref="I54:J54"/>
    <mergeCell ref="B55:G55"/>
    <mergeCell ref="I55:J55"/>
    <mergeCell ref="K55:T55"/>
    <mergeCell ref="B56:G56"/>
    <mergeCell ref="I56:J56"/>
    <mergeCell ref="K56:T56"/>
    <mergeCell ref="B57:G57"/>
    <mergeCell ref="I57:J57"/>
    <mergeCell ref="K57:T57"/>
    <mergeCell ref="B58:G58"/>
    <mergeCell ref="I58:J58"/>
    <mergeCell ref="K58:T58"/>
    <mergeCell ref="B59:G59"/>
    <mergeCell ref="I59:J59"/>
    <mergeCell ref="K59:T59"/>
    <mergeCell ref="B60:G60"/>
    <mergeCell ref="I60:J60"/>
    <mergeCell ref="K60:T60"/>
    <mergeCell ref="B61:G61"/>
    <mergeCell ref="I61:J61"/>
    <mergeCell ref="K61:T61"/>
    <mergeCell ref="B62:G62"/>
    <mergeCell ref="I62:J62"/>
    <mergeCell ref="K62:T62"/>
    <mergeCell ref="A63:G63"/>
    <mergeCell ref="I63:J63"/>
    <mergeCell ref="A64:J64"/>
    <mergeCell ref="A65:J65"/>
    <mergeCell ref="B66:G66"/>
    <mergeCell ref="I66:J66"/>
    <mergeCell ref="B67:G67"/>
    <mergeCell ref="I67:J67"/>
    <mergeCell ref="B68:G68"/>
    <mergeCell ref="I68:J68"/>
    <mergeCell ref="B69:H69"/>
    <mergeCell ref="I69:J69"/>
    <mergeCell ref="K69:L69"/>
    <mergeCell ref="B70:G70"/>
    <mergeCell ref="I70:J70"/>
    <mergeCell ref="A71:H71"/>
    <mergeCell ref="I71:J71"/>
    <mergeCell ref="A72:J72"/>
    <mergeCell ref="K72:O72"/>
    <mergeCell ref="P72:T72"/>
    <mergeCell ref="B73:G73"/>
    <mergeCell ref="I73:J73"/>
    <mergeCell ref="B74:G74"/>
    <mergeCell ref="I74:J74"/>
    <mergeCell ref="K74:O74"/>
    <mergeCell ref="P74:T74"/>
    <mergeCell ref="B75:G75"/>
    <mergeCell ref="I75:J75"/>
    <mergeCell ref="A76:H76"/>
    <mergeCell ref="I76:J76"/>
    <mergeCell ref="A77:J77"/>
    <mergeCell ref="B78:G78"/>
    <mergeCell ref="I78:J78"/>
    <mergeCell ref="B79:G79"/>
    <mergeCell ref="I79:J79"/>
    <mergeCell ref="K79:O79"/>
    <mergeCell ref="P79:T79"/>
    <mergeCell ref="B80:G80"/>
    <mergeCell ref="I80:J80"/>
    <mergeCell ref="K80:O80"/>
    <mergeCell ref="P80:T80"/>
    <mergeCell ref="B81:G81"/>
    <mergeCell ref="I81:J81"/>
    <mergeCell ref="K81:O81"/>
    <mergeCell ref="P81:T81"/>
    <mergeCell ref="B82:G82"/>
    <mergeCell ref="I82:J82"/>
    <mergeCell ref="K82:O82"/>
    <mergeCell ref="P82:T82"/>
    <mergeCell ref="B83:G83"/>
    <mergeCell ref="I83:J83"/>
    <mergeCell ref="K83:T83"/>
    <mergeCell ref="B84:G84"/>
    <mergeCell ref="I84:J84"/>
    <mergeCell ref="K84:O84"/>
    <mergeCell ref="P84:T84"/>
    <mergeCell ref="A85:H85"/>
    <mergeCell ref="I85:J85"/>
    <mergeCell ref="A86:J86"/>
    <mergeCell ref="A87:J87"/>
    <mergeCell ref="B88:H88"/>
    <mergeCell ref="I88:J88"/>
    <mergeCell ref="B89:G89"/>
    <mergeCell ref="I89:J89"/>
    <mergeCell ref="B90:G90"/>
    <mergeCell ref="I90:J90"/>
    <mergeCell ref="K90:O90"/>
    <mergeCell ref="P90:T90"/>
    <mergeCell ref="B91:G91"/>
    <mergeCell ref="I91:J91"/>
    <mergeCell ref="K91:O91"/>
    <mergeCell ref="P91:T91"/>
    <mergeCell ref="B92:G92"/>
    <mergeCell ref="I92:J92"/>
    <mergeCell ref="K92:O92"/>
    <mergeCell ref="P92:T92"/>
    <mergeCell ref="B93:G93"/>
    <mergeCell ref="I93:J93"/>
    <mergeCell ref="K93:O93"/>
    <mergeCell ref="P93:T93"/>
    <mergeCell ref="B94:G94"/>
    <mergeCell ref="I94:J94"/>
    <mergeCell ref="B95:G95"/>
    <mergeCell ref="I95:J95"/>
    <mergeCell ref="A96:H96"/>
    <mergeCell ref="I96:J96"/>
    <mergeCell ref="A98:J98"/>
    <mergeCell ref="B99:H99"/>
    <mergeCell ref="I99:J99"/>
    <mergeCell ref="B100:H100"/>
    <mergeCell ref="I100:J100"/>
    <mergeCell ref="B101:H101"/>
    <mergeCell ref="I101:J101"/>
    <mergeCell ref="B102:H102"/>
    <mergeCell ref="I102:J102"/>
    <mergeCell ref="B103:H103"/>
    <mergeCell ref="I103:J103"/>
    <mergeCell ref="B104:H104"/>
    <mergeCell ref="I104:J104"/>
    <mergeCell ref="B105:H105"/>
    <mergeCell ref="I105:J105"/>
    <mergeCell ref="A106:H106"/>
    <mergeCell ref="I106:J106"/>
    <mergeCell ref="A107:J107"/>
    <mergeCell ref="A108:H108"/>
    <mergeCell ref="I108:J108"/>
    <mergeCell ref="A109:J109"/>
    <mergeCell ref="B110:G110"/>
    <mergeCell ref="I110:J110"/>
    <mergeCell ref="B111:G111"/>
    <mergeCell ref="I111:J111"/>
    <mergeCell ref="B112:G112"/>
    <mergeCell ref="I112:J112"/>
    <mergeCell ref="B113:J113"/>
    <mergeCell ref="B114:J114"/>
    <mergeCell ref="A115:A116"/>
    <mergeCell ref="B115:G115"/>
    <mergeCell ref="I115:J115"/>
    <mergeCell ref="B116:G116"/>
    <mergeCell ref="I116:J116"/>
    <mergeCell ref="B117:J117"/>
    <mergeCell ref="B118:G118"/>
    <mergeCell ref="I118:J118"/>
    <mergeCell ref="B119:J119"/>
    <mergeCell ref="B120:G120"/>
    <mergeCell ref="I120:J120"/>
    <mergeCell ref="A121:H121"/>
    <mergeCell ref="I121:J121"/>
    <mergeCell ref="A122:J122"/>
    <mergeCell ref="A123:J123"/>
    <mergeCell ref="A124:J124"/>
    <mergeCell ref="A125:J125"/>
    <mergeCell ref="A126:J126"/>
    <mergeCell ref="A127:J127"/>
    <mergeCell ref="B128:H128"/>
    <mergeCell ref="I128:J128"/>
    <mergeCell ref="B129:H129"/>
    <mergeCell ref="I129:J129"/>
    <mergeCell ref="B130:H130"/>
    <mergeCell ref="I130:J130"/>
    <mergeCell ref="B131:H131"/>
    <mergeCell ref="I131:J131"/>
    <mergeCell ref="B132:H132"/>
    <mergeCell ref="I132:J132"/>
    <mergeCell ref="B133:H133"/>
    <mergeCell ref="I133:J133"/>
    <mergeCell ref="B134:H134"/>
    <mergeCell ref="I134:J134"/>
    <mergeCell ref="B135:H135"/>
    <mergeCell ref="I135:J135"/>
    <mergeCell ref="K135:T135"/>
    <mergeCell ref="B136:H136"/>
    <mergeCell ref="I136:J136"/>
    <mergeCell ref="B137:H137"/>
    <mergeCell ref="I137:J137"/>
    <mergeCell ref="B138:H138"/>
    <mergeCell ref="I138:J138"/>
  </mergeCells>
  <printOptions/>
  <pageMargins left="0.5118055555555556" right="0.5118055555555556" top="1.1812500000000001" bottom="1.1812500000000001" header="0.5118110236220472" footer="0.5118110236220472"/>
  <pageSetup horizontalDpi="300" verticalDpi="300" orientation="portrait" paperSize="9" scale="5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Rosa da Silva</dc:creator>
  <cp:keywords/>
  <dc:description/>
  <cp:lastModifiedBy>Regina</cp:lastModifiedBy>
  <dcterms:created xsi:type="dcterms:W3CDTF">2016-10-26T15:08:25Z</dcterms:created>
  <dcterms:modified xsi:type="dcterms:W3CDTF">2023-04-17T18:30:30Z</dcterms:modified>
  <cp:category/>
  <cp:version/>
  <cp:contentType/>
  <cp:contentStatus/>
  <cp:revision>377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