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C\OBRAS E SERVIÇOS\TRT18 - GOIÂNIA + INTERIOR\2023\Ar Condicionado\"/>
    </mc:Choice>
  </mc:AlternateContent>
  <xr:revisionPtr revIDLastSave="0" documentId="13_ncr:1_{8C1DBE54-E653-4627-9601-20E563F5A64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R_COMPOSIÇÕES_SINAPI" sheetId="1" r:id="rId1"/>
    <sheet name="BDI-TRT18" sheetId="3" r:id="rId2"/>
    <sheet name="DISTANCIAS" sheetId="5" r:id="rId3"/>
  </sheets>
  <externalReferences>
    <externalReference r:id="rId4"/>
  </externalReferences>
  <definedNames>
    <definedName name="_xlnm.Print_Area" localSheetId="1">'BDI-TRT18'!$B$1:$D$46</definedName>
    <definedName name="_xlnm.Print_Area" localSheetId="2">DISTANCIAS!$A$1:$H$72</definedName>
    <definedName name="_xlnm.Print_Area" localSheetId="0">TR_COMPOSIÇÕES_SINAPI!$A$1:$G$25</definedName>
    <definedName name="BDI_MAT">[1]BDI!$E$20</definedName>
    <definedName name="BDI_MO">[1]BDI!$F$20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3" i="1" l="1"/>
  <c r="E15" i="1"/>
  <c r="E11" i="1"/>
  <c r="E14" i="1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8" i="5"/>
  <c r="F47" i="5"/>
  <c r="F46" i="5"/>
  <c r="F45" i="5"/>
  <c r="F44" i="5"/>
  <c r="F43" i="5"/>
  <c r="F42" i="5"/>
  <c r="F67" i="5" s="1"/>
  <c r="E13" i="1" l="1"/>
  <c r="E12" i="1"/>
  <c r="F10" i="1" s="1"/>
  <c r="G10" i="1"/>
  <c r="F19" i="1" l="1"/>
  <c r="F21" i="1" s="1"/>
  <c r="F22" i="1" s="1"/>
  <c r="G19" i="1"/>
  <c r="G21" i="1" s="1"/>
  <c r="G22" i="1" s="1"/>
  <c r="F23" i="1" l="1"/>
  <c r="D29" i="3"/>
  <c r="C29" i="3"/>
  <c r="D26" i="3"/>
  <c r="D25" i="3"/>
  <c r="D23" i="3"/>
  <c r="C23" i="3"/>
  <c r="D21" i="3"/>
  <c r="C21" i="3"/>
  <c r="C24" i="3" s="1"/>
  <c r="C30" i="3" s="1"/>
  <c r="D20" i="3"/>
  <c r="C19" i="3"/>
  <c r="D18" i="3"/>
  <c r="D17" i="3"/>
  <c r="D16" i="3"/>
  <c r="M15" i="3"/>
  <c r="D15" i="3"/>
  <c r="D19" i="3" s="1"/>
  <c r="D24" i="3" s="1"/>
  <c r="D30" i="3" s="1"/>
</calcChain>
</file>

<file path=xl/sharedStrings.xml><?xml version="1.0" encoding="utf-8"?>
<sst xmlns="http://schemas.openxmlformats.org/spreadsheetml/2006/main" count="173" uniqueCount="140">
  <si>
    <t>PODER JUDICIÁRIO DA UNIÃO
TRIBUNAL REGIONAL DO TRABALHO DA 18ª REGIÃO</t>
  </si>
  <si>
    <t>CÓDIGO</t>
  </si>
  <si>
    <t>DESCRIÇÃO</t>
  </si>
  <si>
    <t>CLASS</t>
  </si>
  <si>
    <t>UNID.</t>
  </si>
  <si>
    <t>COEFICIENTE</t>
  </si>
  <si>
    <t>MÃO DE OBRA</t>
  </si>
  <si>
    <t>SERVIÇO</t>
  </si>
  <si>
    <t>M.O.</t>
  </si>
  <si>
    <t>TOTAIS SEM BDI</t>
  </si>
  <si>
    <t>PERCENTUAIS DE BDI</t>
  </si>
  <si>
    <t>TOTAL DO BDI</t>
  </si>
  <si>
    <t>TOTAIS COM BDI</t>
  </si>
  <si>
    <t>PREÇO UNITÁRIO FINAL</t>
  </si>
  <si>
    <t>ITEM</t>
  </si>
  <si>
    <t>-</t>
  </si>
  <si>
    <t>APARECIDA DE GOIANIA</t>
  </si>
  <si>
    <t>INHUMAS</t>
  </si>
  <si>
    <t>GOIÁS</t>
  </si>
  <si>
    <t>CALDAS NOVAS</t>
  </si>
  <si>
    <t>CATALÃO</t>
  </si>
  <si>
    <t>PIRES DO RIO</t>
  </si>
  <si>
    <t>CERES</t>
  </si>
  <si>
    <t>GOIANÉSIA</t>
  </si>
  <si>
    <t>URUAÇU</t>
  </si>
  <si>
    <t>PALMEIRAS DE GOIÁS</t>
  </si>
  <si>
    <t>PORANGATU</t>
  </si>
  <si>
    <t>FORMOSA</t>
  </si>
  <si>
    <t>POSSE</t>
  </si>
  <si>
    <t>LUZIÂNIA</t>
  </si>
  <si>
    <t>VALPARAÍSO DE GOIÁS</t>
  </si>
  <si>
    <t>SÃO LUÍS DE MONTES BELOS</t>
  </si>
  <si>
    <t>IPORÁ</t>
  </si>
  <si>
    <t>GOIATUBA</t>
  </si>
  <si>
    <t>ITUMBIARA</t>
  </si>
  <si>
    <t>QUIRINÓPOLIS</t>
  </si>
  <si>
    <t>JATAÍ</t>
  </si>
  <si>
    <t>MINEIROS</t>
  </si>
  <si>
    <t>TOTAL</t>
  </si>
  <si>
    <t>ANEXO - D</t>
  </si>
  <si>
    <t>PODER JUDICIÁRIO DA UNIÃO</t>
  </si>
  <si>
    <t>TRIBUNAL REGIONAL DO TRABALHO DA 18ª REGIÃO</t>
  </si>
  <si>
    <t>SECRETARIA DE MANUTENÇÃO E PROJETOS</t>
  </si>
  <si>
    <t>DIVISÃO DE ENGENHARIA</t>
  </si>
  <si>
    <t>DETALHAMENTO DE BDI PRESUMIDO SEM DESONERAÇÃO</t>
  </si>
  <si>
    <t>CONSIDERA SERVIÇOS A SEREM PRESTADOS POR EMPRESAS QUE NÃO SE ENQUADRAM NA LEI DE DESONERAÇÃO</t>
  </si>
  <si>
    <t>ACÓRDÃO 2.622/2013 TCU</t>
  </si>
  <si>
    <t>DISCRIMINAÇÃO</t>
  </si>
  <si>
    <t>MATERIAIS</t>
  </si>
  <si>
    <t>1º QUARTIL</t>
  </si>
  <si>
    <t>MÉDIA</t>
  </si>
  <si>
    <t>3º QUARTIL</t>
  </si>
  <si>
    <t>ADMINISTRAÇÃO CENTRAL (AC)</t>
  </si>
  <si>
    <t>AC</t>
  </si>
  <si>
    <t>S+R+G</t>
  </si>
  <si>
    <t>SEGURO (S)</t>
  </si>
  <si>
    <t>GARANTIAS (G)</t>
  </si>
  <si>
    <t>S+G</t>
  </si>
  <si>
    <t>RISCOS (R)</t>
  </si>
  <si>
    <t>R</t>
  </si>
  <si>
    <t>ref. ao 1º fator</t>
  </si>
  <si>
    <t>DESPESAS FINANCEIRAS (DF)</t>
  </si>
  <si>
    <t>ref. ao 2º fator</t>
  </si>
  <si>
    <t>DF</t>
  </si>
  <si>
    <t>REMUNERAÇÃO BRUTA DO CONSTRUTOR (L)</t>
  </si>
  <si>
    <t>ref. ao 3º fator</t>
  </si>
  <si>
    <t>L</t>
  </si>
  <si>
    <t>(1+AC+S+R+G) x (1+DF) x (1+L)</t>
  </si>
  <si>
    <t>PIS</t>
  </si>
  <si>
    <t>COFINS</t>
  </si>
  <si>
    <t>(CÓDIGO TRIBUTÁRIO DO MUNICÍPIO) ISSQN</t>
  </si>
  <si>
    <t>(depende da legislação tributária municipal)</t>
  </si>
  <si>
    <t>(CONTRIB. PREV. SOBRE RECEITA BRUTA) CPRB</t>
  </si>
  <si>
    <t>( 1 – I )</t>
  </si>
  <si>
    <t>BDI</t>
  </si>
  <si>
    <t>FÓRMULA EMPREGADA</t>
  </si>
  <si>
    <t>ESSES VALORES não INCLUIRAM O IPRB, CONFORME OBSERVA O próprio ACORDAO</t>
  </si>
  <si>
    <t>Fonte: 
BRASIL. Tribunal de Contas da União. Orientações para elaboração de planilhas orçamentárias de Obras Públicas. Brasília: TCU, 2014.(p.86)</t>
  </si>
  <si>
    <t>LOCAL</t>
  </si>
  <si>
    <t>ENDEREÇO</t>
  </si>
  <si>
    <t>Av. T-1 esq. c/rua T-51, Quadra T-22, Setor Bueno, Goiânia-GO</t>
  </si>
  <si>
    <t>ANÁPOLIS</t>
  </si>
  <si>
    <t>Rua 14 de Julho, nº 971, Centro</t>
  </si>
  <si>
    <t>Rua 10, Qd. W, Lt. 03 a 05 e 44 a 46 - Bairro Araguaia</t>
  </si>
  <si>
    <t>Rua Raul Caetano Leal,     Lote 04, Bairro Nipo Brasileiro, Inhumas – GO</t>
  </si>
  <si>
    <t>Praça Brasil Caiado nº 17 - Centro</t>
  </si>
  <si>
    <t>Rua 8, 13 e Av. A - Estância Itaici II</t>
  </si>
  <si>
    <t>Av. Miguel Safatle, confrontando, p/ esquerda c/ a Estação Ferroviária/Museu Cornélio Ramos e, p/ direita, com a área nº 01</t>
  </si>
  <si>
    <t>GO 156, KM 001, Zona suburbana</t>
  </si>
  <si>
    <t>Av. Egídio Francisco Rodrigues, Qd. 40, Lt 140, Bairro Sampaio</t>
  </si>
  <si>
    <t>Rua 27  nº 942 - Centro</t>
  </si>
  <si>
    <t>Rua Andorinha esquina c/ Av. Contorno, área institucional nº 2, Setor Universitário</t>
  </si>
  <si>
    <t>Rua Izabel Fernandes de Carvalho esq. c/ Av. Tocantins,  Qd. 26, Lt.108 - Centro</t>
  </si>
  <si>
    <t>Rua Goiás, Q 46, L 10/11, Loteamento Nossa Sra. Piedade, St. Central. CEP 76.550-000</t>
  </si>
  <si>
    <t>Praça Anísio Lobo nº 30 - Centro</t>
  </si>
  <si>
    <t>Av. Juscelino Kubitschek Oliveira, Lote 04, Quadra 27 – Setor Augusto José Valente II</t>
  </si>
  <si>
    <t>Rua 3 esq. C/ Avenida das Rosas e Av. Sarah Kubitschek, Qd. M.O.S., Lt.02-B / 02-C – Setor Mandú</t>
  </si>
  <si>
    <t>Rua Japão c/Rua Fortaleza, Quadra 11A, Lts. 18 à 24, Bairro Parque Esplanada II</t>
  </si>
  <si>
    <t>Rua Serra Dourada, Qd. 70, Lt. 16 - Setor Montes Belos</t>
  </si>
  <si>
    <t>Av. Dr. Neto,  Qd. 73,  Lt. 786 - Centro</t>
  </si>
  <si>
    <t>Av. José Ferreira de Santana, esq. Com Rua Tamandaré,  quadra 323-B, lote 06, Residencial Gobato,    Goiatuba – GO</t>
  </si>
  <si>
    <t>Av. João Paulo II, Lt.13, Qd.06, Setor Loteamento Ernestina Borges de Andrade, Itumbiara - GO</t>
  </si>
  <si>
    <t>Rua Olívia Alves de Gouveia, nº 33, Bairro Alexandrino (ao lado do posto do INSS)</t>
  </si>
  <si>
    <t>Rua Almeida, 260, esq. c/ Rua Miguel de Assis, 1765 - Setor Maximiano Peres</t>
  </si>
  <si>
    <t>Rua Sebastião Barbosa de Oliveira esq. c/ Rua Abade Brendan, Travessa W-5, Qd.1-A, Lt. 1 - Setor Rodrigues</t>
  </si>
  <si>
    <t>RIO VERDE</t>
  </si>
  <si>
    <t xml:space="preserve">Rua D. Maricota  nº 262 - Bairro Odília </t>
  </si>
  <si>
    <t>RIO VERDE – terreno 7.365,91m²</t>
  </si>
  <si>
    <t>Rua Osória Santa Cruz, Área Institucional 01, Qd. 07, Loteamento Campos Elísios</t>
  </si>
  <si>
    <t>CIDADES</t>
  </si>
  <si>
    <t>KM</t>
  </si>
  <si>
    <t>APARECIDA DE GOIÂNIA</t>
  </si>
  <si>
    <t>GOIÂNIA</t>
  </si>
  <si>
    <t>MATERIAL (1)</t>
  </si>
  <si>
    <t>MÃO DE OBRA (2)</t>
  </si>
  <si>
    <t>PREÇO COM BDI (1)+(2)+BDI</t>
  </si>
  <si>
    <t>MOTORISTA DE CARRO DE PASSEIO</t>
  </si>
  <si>
    <t xml:space="preserve">H     </t>
  </si>
  <si>
    <t>PICAPE CABINE SIMPLES COM MOTOR 1.6 FLEX, CAMBIO MANUAL, POTENCIA 101/104 CV, 2 PORTAS</t>
  </si>
  <si>
    <t>MAT</t>
  </si>
  <si>
    <t xml:space="preserve">UN    </t>
  </si>
  <si>
    <t>GASOLINA COMUM</t>
  </si>
  <si>
    <t xml:space="preserve">L     </t>
  </si>
  <si>
    <t>GOIANIA - QUADRA T-22</t>
  </si>
  <si>
    <t>ANEXO XX -  Relação de edificações e distâncias</t>
  </si>
  <si>
    <t>Quadro de unidades em uso pelo TRT 18</t>
  </si>
  <si>
    <t>Tabela de distâncias Oficiais</t>
  </si>
  <si>
    <t>IDA</t>
  </si>
  <si>
    <t>VOLTA</t>
  </si>
  <si>
    <t>Fonte:</t>
  </si>
  <si>
    <t>PORTARIA TRT 18ª GP/DG/SOF Nº 3286/2019</t>
  </si>
  <si>
    <t>Composição de Custo a ser pago com Deslocamentos em Contratos de Serviços de Engenharia</t>
  </si>
  <si>
    <t>COMPOSIÇÕES ANALÍTICAS</t>
  </si>
  <si>
    <t>* os coeficientes estão sujeitos a adequações conforme condições contratuais observadas caso a caso</t>
  </si>
  <si>
    <t xml:space="preserve">ALIMENTACAO - HORISTA (COLETADO CAIXA - ENCARGOS COMPLEMENTARES)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</si>
  <si>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- HORISTA (COLETADO CAIXA - ENCARGOS COMPLEMENTARES)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</si>
  <si>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EXAMES - HORISTA (COLETADO CAIXA - ENCARGOS COMPLEMENTARES)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</si>
  <si>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(Dados usados: vel media 65km/h, 25mil km/ano)</t>
  </si>
  <si>
    <t>Deslocamento em veículo automotor para serviços diversos de engenharia. 
Inclui motorista, depreciação e gastos com combustível.</t>
  </si>
  <si>
    <t>T.DESLOC.2023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</si>
</sst>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#,##0.00\ ;&quot; (&quot;#,##0.00\);&quot; -&quot;#\ ;@\ "/>
    <numFmt numFmtId="165" formatCode="_-* #,##0.00_-;\-* #,##0.00_-;_-* \-??_-;_-@_-"/>
    <numFmt numFmtId="166" formatCode="d/m/yyyy"/>
    <numFmt numFmtId="167" formatCode="_-* #,##0.0000000_-;\-* #,##0.0000000_-;_-* \-??_-;_-@_-"/>
    <numFmt numFmtId="168" formatCode="&quot;R$ &quot;#,##0.00"/>
    <numFmt numFmtId="173" formatCode="&quot;ISS do MUNICIPIO: &quot;0%"/>
    <numFmt numFmtId="174" formatCode="&quot;AC+S+R+G = &quot;0.00%"/>
    <numFmt numFmtId="175" formatCode="&quot;DF = &quot;0.00%"/>
    <numFmt numFmtId="176" formatCode="&quot;L = &quot;0.00%"/>
    <numFmt numFmtId="177" formatCode="&quot; = &quot;0.00"/>
    <numFmt numFmtId="178" formatCode="&quot;BDI = &quot;0.00%"/>
    <numFmt numFmtId="179" formatCode="_-&quot;R$ &quot;* #,##0.00_-;&quot;-R$ &quot;* #,##0.00_-;_-&quot;R$ &quot;* \-??_-;_-@_-"/>
    <numFmt numFmtId="180" formatCode="&quot;TOTAL =  &quot;0.00&quot; M2&quot;"/>
    <numFmt numFmtId="181" formatCode="0.00000000"/>
  </numFmts>
  <fonts count="21" x14ac:knownFonts="1">
    <font>
      <sz val="11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sz val="1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i/>
      <sz val="11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CCCCCC"/>
        <bgColor rgb="FFBFBFBF"/>
      </patternFill>
    </fill>
    <fill>
      <patternFill patternType="solid">
        <fgColor rgb="FFE6E6FF"/>
        <bgColor rgb="FFD9D9D9"/>
      </patternFill>
    </fill>
    <fill>
      <patternFill patternType="solid">
        <fgColor rgb="FFA6A6A6"/>
        <bgColor rgb="FFB3A2C7"/>
      </patternFill>
    </fill>
    <fill>
      <patternFill patternType="solid">
        <fgColor theme="0" tint="-4.9989318521683403E-2"/>
        <bgColor rgb="FFFF9900"/>
      </patternFill>
    </fill>
    <fill>
      <patternFill patternType="solid">
        <fgColor theme="9" tint="0.59999389629810485"/>
        <bgColor rgb="FFCCCCCC"/>
      </patternFill>
    </fill>
    <fill>
      <patternFill patternType="solid">
        <fgColor theme="2" tint="-9.9978637043366805E-2"/>
        <bgColor rgb="FFFF9900"/>
      </patternFill>
    </fill>
    <fill>
      <patternFill patternType="solid">
        <fgColor theme="9" tint="0.59999389629810485"/>
        <bgColor rgb="FFFF990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8" fillId="0" borderId="0" applyBorder="0" applyProtection="0"/>
    <xf numFmtId="164" fontId="3" fillId="0" borderId="0" applyBorder="0" applyProtection="0"/>
  </cellStyleXfs>
  <cellXfs count="94">
    <xf numFmtId="0" fontId="0" fillId="0" borderId="0" xfId="0"/>
    <xf numFmtId="0" fontId="5" fillId="2" borderId="2" xfId="2" applyNumberFormat="1" applyFont="1" applyFill="1" applyBorder="1" applyAlignment="1" applyProtection="1">
      <alignment horizontal="center" vertical="center" wrapText="1"/>
    </xf>
    <xf numFmtId="167" fontId="5" fillId="2" borderId="2" xfId="1" applyNumberFormat="1" applyFont="1" applyFill="1" applyBorder="1" applyAlignment="1" applyProtection="1">
      <alignment horizontal="center" vertical="center" wrapText="1"/>
    </xf>
    <xf numFmtId="165" fontId="5" fillId="2" borderId="2" xfId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top" wrapText="1"/>
    </xf>
    <xf numFmtId="168" fontId="6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2" fontId="7" fillId="0" borderId="2" xfId="1" applyNumberFormat="1" applyFont="1" applyBorder="1" applyAlignment="1" applyProtection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7" fillId="0" borderId="2" xfId="2" applyNumberFormat="1" applyFont="1" applyBorder="1" applyAlignment="1" applyProtection="1">
      <alignment horizontal="center" vertical="center"/>
    </xf>
    <xf numFmtId="0" fontId="7" fillId="0" borderId="2" xfId="2" applyNumberFormat="1" applyFont="1" applyBorder="1" applyAlignment="1" applyProtection="1">
      <alignment horizontal="left" vertical="center" wrapText="1"/>
    </xf>
    <xf numFmtId="2" fontId="7" fillId="0" borderId="2" xfId="2" applyNumberFormat="1" applyFont="1" applyBorder="1" applyAlignment="1" applyProtection="1">
      <alignment horizontal="center" vertical="center"/>
    </xf>
    <xf numFmtId="0" fontId="8" fillId="0" borderId="0" xfId="0" applyFont="1"/>
    <xf numFmtId="0" fontId="6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Border="1" applyAlignment="1" applyProtection="1">
      <alignment horizontal="left" vertical="center" wrapText="1"/>
    </xf>
    <xf numFmtId="2" fontId="6" fillId="0" borderId="0" xfId="2" applyNumberFormat="1" applyFont="1" applyBorder="1" applyAlignment="1" applyProtection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10" fontId="8" fillId="0" borderId="0" xfId="0" applyNumberFormat="1" applyFont="1"/>
    <xf numFmtId="168" fontId="8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2" applyNumberFormat="1" applyFont="1" applyBorder="1" applyAlignment="1" applyProtection="1">
      <alignment horizontal="center"/>
    </xf>
    <xf numFmtId="0" fontId="8" fillId="0" borderId="0" xfId="2" applyNumberFormat="1" applyFont="1" applyBorder="1" applyAlignment="1" applyProtection="1">
      <alignment horizontal="center"/>
    </xf>
    <xf numFmtId="0" fontId="8" fillId="0" borderId="3" xfId="2" applyNumberFormat="1" applyFont="1" applyBorder="1" applyAlignment="1" applyProtection="1">
      <alignment horizontal="center"/>
    </xf>
    <xf numFmtId="0" fontId="8" fillId="0" borderId="3" xfId="2" applyNumberFormat="1" applyFont="1" applyBorder="1" applyProtection="1"/>
    <xf numFmtId="173" fontId="8" fillId="0" borderId="0" xfId="2" applyNumberFormat="1" applyFont="1" applyBorder="1" applyAlignment="1" applyProtection="1">
      <alignment horizontal="left" indent="1"/>
    </xf>
    <xf numFmtId="0" fontId="14" fillId="3" borderId="3" xfId="2" applyNumberFormat="1" applyFont="1" applyFill="1" applyBorder="1" applyAlignment="1" applyProtection="1">
      <alignment horizontal="center" vertical="center"/>
    </xf>
    <xf numFmtId="0" fontId="14" fillId="3" borderId="3" xfId="2" applyNumberFormat="1" applyFont="1" applyFill="1" applyBorder="1" applyAlignment="1" applyProtection="1">
      <alignment horizontal="center" vertical="center" wrapText="1"/>
    </xf>
    <xf numFmtId="0" fontId="8" fillId="0" borderId="3" xfId="2" applyNumberFormat="1" applyFont="1" applyBorder="1" applyAlignment="1" applyProtection="1">
      <alignment horizontal="right"/>
    </xf>
    <xf numFmtId="10" fontId="8" fillId="0" borderId="3" xfId="2" applyNumberFormat="1" applyFont="1" applyBorder="1" applyAlignment="1" applyProtection="1">
      <alignment horizontal="center"/>
    </xf>
    <xf numFmtId="0" fontId="8" fillId="0" borderId="0" xfId="2" applyNumberFormat="1" applyFont="1" applyBorder="1" applyProtection="1"/>
    <xf numFmtId="10" fontId="8" fillId="0" borderId="0" xfId="2" applyNumberFormat="1" applyFont="1" applyBorder="1" applyAlignment="1" applyProtection="1">
      <alignment horizontal="left"/>
    </xf>
    <xf numFmtId="0" fontId="15" fillId="4" borderId="3" xfId="2" applyNumberFormat="1" applyFont="1" applyFill="1" applyBorder="1" applyAlignment="1" applyProtection="1">
      <alignment horizontal="right"/>
    </xf>
    <xf numFmtId="174" fontId="8" fillId="4" borderId="3" xfId="2" applyNumberFormat="1" applyFont="1" applyFill="1" applyBorder="1" applyAlignment="1" applyProtection="1">
      <alignment horizontal="center"/>
    </xf>
    <xf numFmtId="175" fontId="8" fillId="4" borderId="3" xfId="2" applyNumberFormat="1" applyFont="1" applyFill="1" applyBorder="1" applyAlignment="1" applyProtection="1">
      <alignment horizontal="center"/>
    </xf>
    <xf numFmtId="176" fontId="8" fillId="4" borderId="3" xfId="2" applyNumberFormat="1" applyFont="1" applyFill="1" applyBorder="1" applyAlignment="1" applyProtection="1">
      <alignment horizontal="center"/>
    </xf>
    <xf numFmtId="10" fontId="8" fillId="0" borderId="0" xfId="2" applyNumberFormat="1" applyFont="1" applyBorder="1" applyProtection="1"/>
    <xf numFmtId="0" fontId="14" fillId="3" borderId="3" xfId="2" applyNumberFormat="1" applyFont="1" applyFill="1" applyBorder="1" applyAlignment="1" applyProtection="1">
      <alignment horizontal="right"/>
    </xf>
    <xf numFmtId="177" fontId="8" fillId="3" borderId="3" xfId="2" applyNumberFormat="1" applyFont="1" applyFill="1" applyBorder="1" applyAlignment="1" applyProtection="1">
      <alignment horizontal="center"/>
    </xf>
    <xf numFmtId="177" fontId="16" fillId="3" borderId="3" xfId="2" applyNumberFormat="1" applyFont="1" applyFill="1" applyBorder="1" applyAlignment="1" applyProtection="1">
      <alignment horizontal="center"/>
    </xf>
    <xf numFmtId="178" fontId="1" fillId="0" borderId="0" xfId="2" applyNumberFormat="1" applyFont="1" applyBorder="1" applyAlignment="1" applyProtection="1">
      <alignment horizontal="center"/>
    </xf>
    <xf numFmtId="10" fontId="8" fillId="0" borderId="3" xfId="2" applyNumberFormat="1" applyFont="1" applyBorder="1" applyProtection="1"/>
    <xf numFmtId="0" fontId="17" fillId="0" borderId="0" xfId="2" applyNumberFormat="1" applyFont="1" applyBorder="1" applyAlignment="1" applyProtection="1">
      <alignment horizontal="left" wrapText="1" indent="1"/>
    </xf>
    <xf numFmtId="0" fontId="13" fillId="0" borderId="0" xfId="0" applyFont="1"/>
    <xf numFmtId="17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/>
    </xf>
    <xf numFmtId="180" fontId="11" fillId="0" borderId="0" xfId="1" applyNumberFormat="1" applyFont="1" applyBorder="1" applyAlignment="1" applyProtection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165" fontId="0" fillId="0" borderId="2" xfId="1" applyFont="1" applyBorder="1" applyAlignment="1" applyProtection="1">
      <alignment horizontal="center"/>
    </xf>
    <xf numFmtId="0" fontId="11" fillId="0" borderId="0" xfId="0" applyFont="1"/>
    <xf numFmtId="0" fontId="0" fillId="5" borderId="2" xfId="0" applyFill="1" applyBorder="1" applyAlignment="1">
      <alignment horizontal="right"/>
    </xf>
    <xf numFmtId="0" fontId="9" fillId="0" borderId="0" xfId="0" applyFont="1" applyAlignment="1">
      <alignment horizontal="right"/>
    </xf>
    <xf numFmtId="168" fontId="9" fillId="0" borderId="0" xfId="0" applyNumberFormat="1" applyFont="1" applyAlignment="1">
      <alignment horizontal="center" vertical="center"/>
    </xf>
    <xf numFmtId="181" fontId="7" fillId="0" borderId="2" xfId="2" applyNumberFormat="1" applyFont="1" applyBorder="1" applyAlignment="1" applyProtection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0" fontId="7" fillId="0" borderId="0" xfId="2" applyNumberFormat="1" applyFont="1" applyBorder="1" applyAlignment="1" applyProtection="1">
      <alignment horizontal="center" vertical="center"/>
    </xf>
    <xf numFmtId="0" fontId="7" fillId="0" borderId="0" xfId="2" applyNumberFormat="1" applyFont="1" applyBorder="1" applyAlignment="1" applyProtection="1">
      <alignment horizontal="left" vertical="center" wrapText="1"/>
    </xf>
    <xf numFmtId="181" fontId="7" fillId="0" borderId="0" xfId="2" applyNumberFormat="1" applyFont="1" applyBorder="1" applyAlignment="1" applyProtection="1">
      <alignment horizontal="center" vertical="center"/>
    </xf>
    <xf numFmtId="2" fontId="7" fillId="0" borderId="0" xfId="2" applyNumberFormat="1" applyFont="1" applyBorder="1" applyAlignment="1" applyProtection="1">
      <alignment horizontal="center" vertical="center"/>
    </xf>
    <xf numFmtId="165" fontId="19" fillId="5" borderId="2" xfId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center" vertical="top"/>
    </xf>
    <xf numFmtId="0" fontId="11" fillId="7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43" fontId="0" fillId="0" borderId="0" xfId="0" applyNumberFormat="1"/>
    <xf numFmtId="168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1" fillId="0" borderId="0" xfId="2" applyNumberFormat="1" applyFont="1" applyBorder="1" applyAlignment="1" applyProtection="1">
      <alignment horizontal="center"/>
    </xf>
    <xf numFmtId="0" fontId="6" fillId="0" borderId="0" xfId="2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0" fontId="4" fillId="0" borderId="2" xfId="2" applyNumberFormat="1" applyFont="1" applyFill="1" applyBorder="1" applyAlignment="1" applyProtection="1">
      <alignment horizontal="left" vertical="center" wrapText="1"/>
    </xf>
    <xf numFmtId="166" fontId="4" fillId="0" borderId="2" xfId="1" applyNumberFormat="1" applyFont="1" applyFill="1" applyBorder="1" applyAlignment="1" applyProtection="1">
      <alignment horizontal="center" vertical="center" wrapText="1"/>
    </xf>
    <xf numFmtId="167" fontId="4" fillId="0" borderId="2" xfId="1" applyNumberFormat="1" applyFont="1" applyFill="1" applyBorder="1" applyAlignment="1" applyProtection="1">
      <alignment horizontal="center" vertical="center" wrapText="1"/>
    </xf>
  </cellXfs>
  <cellStyles count="3">
    <cellStyle name="Excel Built-in Explanatory Text" xfId="2" xr:uid="{00000000-0005-0000-0000-000006000000}"/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C3D69B"/>
      <rgbColor rgb="FFCCCCCC"/>
      <rgbColor rgb="FFE6B9B8"/>
      <rgbColor rgb="FFB3A2C7"/>
      <rgbColor rgb="FFFCD5B5"/>
      <rgbColor rgb="FF3366FF"/>
      <rgbColor rgb="FF33CCCC"/>
      <rgbColor rgb="FF99CC00"/>
      <rgbColor rgb="FFFFCC00"/>
      <rgbColor rgb="FFFF9900"/>
      <rgbColor rgb="FFE46C0A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1169313</xdr:colOff>
      <xdr:row>33</xdr:row>
      <xdr:rowOff>66600</xdr:rowOff>
    </xdr:from>
    <xdr:to>
      <xdr:col>3</xdr:col>
      <xdr:colOff>35719</xdr:colOff>
      <xdr:row>41</xdr:row>
      <xdr:rowOff>28800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52719" y="7769944"/>
          <a:ext cx="5676781" cy="14862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mbria Math"/>
            </a:rPr>
            <a:t>𝐵𝐷𝐼=[ (1+(𝐴𝐶+𝑆+𝑅+𝐺))(1+𝐷𝐹)(1+𝐿)/((1−𝐼))−1]𝑥100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Em que: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AC  é a taxa de rateio da administração central;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S é uma taxa representativa de seguros;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R corresponde aos riscos e imprevistos;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G é a taxa que representa o ônus das garantias exigidas em edital;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DF é a taxa representativa das despesas financeiras;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L corresponde à remuneração bruta do construtor;</a:t>
          </a:r>
          <a:endParaRPr lang="pt-BR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Calibri"/>
            </a:rPr>
            <a:t>I é a taxa representativa dos tributos incidentes sobre o preço de venda (PIS, Cofins, CPRB e ISS)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347383</xdr:colOff>
      <xdr:row>35</xdr:row>
      <xdr:rowOff>134470</xdr:rowOff>
    </xdr:from>
    <xdr:to>
      <xdr:col>15</xdr:col>
      <xdr:colOff>411228</xdr:colOff>
      <xdr:row>49</xdr:row>
      <xdr:rowOff>166617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A8AD34F-F1BD-4820-BD11-D23CA7D8A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608" y="13231345"/>
          <a:ext cx="4702520" cy="2803922"/>
        </a:xfrm>
        <a:prstGeom prst="rect">
          <a:avLst/>
        </a:prstGeom>
      </xdr:spPr>
    </xdr:pic>
    <xdr:clientData/>
  </xdr:twoCellAnchor>
  <xdr:twoCellAnchor editAs="oneCell">
    <xdr:from>
      <xdr:col>9</xdr:col>
      <xdr:colOff>347382</xdr:colOff>
      <xdr:row>49</xdr:row>
      <xdr:rowOff>123265</xdr:rowOff>
    </xdr:from>
    <xdr:to>
      <xdr:col>15</xdr:col>
      <xdr:colOff>220750</xdr:colOff>
      <xdr:row>68</xdr:row>
      <xdr:rowOff>113289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F66B283-A806-48AA-9968-605361E91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05607" y="15991915"/>
          <a:ext cx="4512043" cy="36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268942</xdr:colOff>
      <xdr:row>0</xdr:row>
      <xdr:rowOff>112058</xdr:rowOff>
    </xdr:from>
    <xdr:to>
      <xdr:col>2</xdr:col>
      <xdr:colOff>2073789</xdr:colOff>
      <xdr:row>3</xdr:row>
      <xdr:rowOff>75960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C4EB932B-8C9A-41FE-AF76-6A31C6322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2" y="112058"/>
          <a:ext cx="2671622" cy="6782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02770\Desktop\Planilha%20de%20Forma&#231;&#227;o%20de%20Pre&#231;os%20de%20Refer&#234;ncia%20-%20Rev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ÇÕES"/>
      <sheetName val="CRONOGRAMA"/>
      <sheetName val="BDI"/>
      <sheetName val="DISTANCIAS"/>
    </sheetNames>
    <sheetDataSet>
      <sheetData sheetId="0" refreshError="1"/>
      <sheetData sheetId="1" refreshError="1"/>
      <sheetData sheetId="2">
        <row r="20">
          <cell r="E20">
            <v>0.21809999999999999</v>
          </cell>
          <cell r="F20">
            <v>0.28820000000000001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BreakPreview" zoomScale="80" zoomScaleNormal="80" zoomScaleSheetLayoutView="80" zoomScalePageLayoutView="85" workbookViewId="0">
      <selection activeCell="H8" sqref="H8"/>
    </sheetView>
  </sheetViews>
  <sheetFormatPr defaultColWidth="8.7109375" defaultRowHeight="15" x14ac:dyDescent="0.25"/>
  <cols>
    <col min="1" max="1" width="21.85546875" customWidth="1"/>
    <col min="2" max="2" width="93.85546875" customWidth="1"/>
    <col min="3" max="3" width="11.42578125" customWidth="1"/>
    <col min="4" max="4" width="7.85546875" customWidth="1"/>
    <col min="5" max="5" width="13.85546875" customWidth="1"/>
    <col min="6" max="6" width="17.7109375" customWidth="1"/>
    <col min="7" max="7" width="20.5703125" customWidth="1"/>
    <col min="8" max="8" width="17.85546875" customWidth="1"/>
    <col min="9" max="9" width="13.5703125" customWidth="1"/>
  </cols>
  <sheetData>
    <row r="1" spans="1:8" ht="14.45" customHeight="1" x14ac:dyDescent="0.25">
      <c r="A1" s="89" t="s">
        <v>131</v>
      </c>
      <c r="B1" s="89"/>
      <c r="C1" s="89"/>
      <c r="D1" s="89"/>
      <c r="E1" s="89"/>
      <c r="F1" s="89"/>
      <c r="G1" s="89"/>
    </row>
    <row r="2" spans="1:8" ht="11.1" customHeight="1" x14ac:dyDescent="0.25">
      <c r="A2" s="89"/>
      <c r="B2" s="89"/>
      <c r="C2" s="89"/>
      <c r="D2" s="89"/>
      <c r="E2" s="89"/>
      <c r="F2" s="89"/>
      <c r="G2" s="89"/>
    </row>
    <row r="3" spans="1:8" ht="9.4" customHeight="1" x14ac:dyDescent="0.25">
      <c r="A3" s="89"/>
      <c r="B3" s="89"/>
      <c r="C3" s="89"/>
      <c r="D3" s="89"/>
      <c r="E3" s="89"/>
      <c r="F3" s="89"/>
      <c r="G3" s="89"/>
    </row>
    <row r="4" spans="1:8" ht="8.4499999999999993" customHeight="1" x14ac:dyDescent="0.25">
      <c r="A4" s="89"/>
      <c r="B4" s="89"/>
      <c r="C4" s="89"/>
      <c r="D4" s="89"/>
      <c r="E4" s="89"/>
      <c r="F4" s="89"/>
      <c r="G4" s="89"/>
    </row>
    <row r="5" spans="1:8" ht="29.65" customHeight="1" x14ac:dyDescent="0.25">
      <c r="A5" s="90" t="s">
        <v>0</v>
      </c>
      <c r="B5" s="90"/>
      <c r="C5" s="90" t="s">
        <v>132</v>
      </c>
      <c r="D5" s="90"/>
      <c r="E5" s="90"/>
      <c r="F5" s="90"/>
      <c r="G5" s="90"/>
    </row>
    <row r="6" spans="1:8" ht="15" customHeight="1" x14ac:dyDescent="0.25">
      <c r="A6" s="90"/>
      <c r="B6" s="90"/>
      <c r="C6" s="91"/>
      <c r="D6" s="91"/>
      <c r="E6" s="91"/>
      <c r="F6" s="91"/>
      <c r="G6" s="92">
        <v>44956</v>
      </c>
    </row>
    <row r="7" spans="1:8" ht="15" customHeight="1" x14ac:dyDescent="0.25">
      <c r="A7" s="90"/>
      <c r="B7" s="90"/>
      <c r="C7" s="91"/>
      <c r="D7" s="91"/>
      <c r="E7" s="91"/>
      <c r="F7" s="91"/>
      <c r="G7" s="93"/>
    </row>
    <row r="8" spans="1:8" x14ac:dyDescent="0.25">
      <c r="A8" s="1" t="s">
        <v>1</v>
      </c>
      <c r="B8" s="1" t="s">
        <v>2</v>
      </c>
      <c r="C8" s="1" t="s">
        <v>3</v>
      </c>
      <c r="D8" s="1" t="s">
        <v>4</v>
      </c>
      <c r="E8" s="2" t="s">
        <v>5</v>
      </c>
      <c r="F8" s="3" t="s">
        <v>113</v>
      </c>
      <c r="G8" s="3" t="s">
        <v>114</v>
      </c>
      <c r="H8" t="s">
        <v>115</v>
      </c>
    </row>
    <row r="9" spans="1:8" ht="15.75" x14ac:dyDescent="0.25">
      <c r="A9" s="4"/>
      <c r="B9" s="5"/>
      <c r="C9" s="4"/>
      <c r="D9" s="4"/>
      <c r="E9" s="4"/>
      <c r="F9" s="4"/>
      <c r="G9" s="4"/>
    </row>
    <row r="10" spans="1:8" ht="30" x14ac:dyDescent="0.25">
      <c r="A10" s="6" t="s">
        <v>139</v>
      </c>
      <c r="B10" s="7" t="s">
        <v>138</v>
      </c>
      <c r="C10" s="6" t="s">
        <v>7</v>
      </c>
      <c r="D10" s="6" t="s">
        <v>110</v>
      </c>
      <c r="E10" s="64">
        <v>10346</v>
      </c>
      <c r="F10" s="8">
        <f>SUMPRODUCT($E11:$E16,F11:F16)</f>
        <v>1.3180748246153846</v>
      </c>
      <c r="G10" s="8">
        <f>SUMPRODUCT($E11:$E16,G11:G16)</f>
        <v>0.25738461538461538</v>
      </c>
    </row>
    <row r="11" spans="1:8" x14ac:dyDescent="0.25">
      <c r="A11" s="71">
        <v>4095</v>
      </c>
      <c r="B11" s="9" t="s">
        <v>116</v>
      </c>
      <c r="C11" s="10" t="s">
        <v>8</v>
      </c>
      <c r="D11" s="10" t="s">
        <v>117</v>
      </c>
      <c r="E11" s="63">
        <f>1/65</f>
        <v>1.5384615384615385E-2</v>
      </c>
      <c r="F11" s="11">
        <v>0</v>
      </c>
      <c r="G11" s="12">
        <v>16.73</v>
      </c>
    </row>
    <row r="12" spans="1:8" x14ac:dyDescent="0.25">
      <c r="A12" s="71">
        <v>37370</v>
      </c>
      <c r="B12" s="9" t="s">
        <v>134</v>
      </c>
      <c r="C12" s="10" t="s">
        <v>119</v>
      </c>
      <c r="D12" s="10" t="s">
        <v>117</v>
      </c>
      <c r="E12" s="63">
        <f>E11</f>
        <v>1.5384615384615385E-2</v>
      </c>
      <c r="F12" s="11">
        <v>2.15</v>
      </c>
      <c r="G12" s="12"/>
    </row>
    <row r="13" spans="1:8" x14ac:dyDescent="0.25">
      <c r="A13" s="71">
        <v>37373</v>
      </c>
      <c r="B13" s="9" t="s">
        <v>135</v>
      </c>
      <c r="C13" s="10" t="s">
        <v>119</v>
      </c>
      <c r="D13" s="10" t="s">
        <v>117</v>
      </c>
      <c r="E13" s="63">
        <f>E11</f>
        <v>1.5384615384615385E-2</v>
      </c>
      <c r="F13" s="11">
        <v>1.1399999999999999</v>
      </c>
      <c r="G13" s="12"/>
    </row>
    <row r="14" spans="1:8" x14ac:dyDescent="0.25">
      <c r="A14" s="71">
        <v>37372</v>
      </c>
      <c r="B14" s="9" t="s">
        <v>136</v>
      </c>
      <c r="C14" s="10" t="s">
        <v>119</v>
      </c>
      <c r="D14" s="10" t="s">
        <v>117</v>
      </c>
      <c r="E14" s="63">
        <f>E11</f>
        <v>1.5384615384615385E-2</v>
      </c>
      <c r="F14" s="11"/>
      <c r="G14" s="12"/>
    </row>
    <row r="15" spans="1:8" ht="25.5" x14ac:dyDescent="0.25">
      <c r="A15" s="13">
        <v>13617</v>
      </c>
      <c r="B15" s="14" t="s">
        <v>118</v>
      </c>
      <c r="C15" s="13" t="s">
        <v>119</v>
      </c>
      <c r="D15" s="13" t="s">
        <v>120</v>
      </c>
      <c r="E15" s="63">
        <f>1/5/25000</f>
        <v>7.9999999999999996E-6</v>
      </c>
      <c r="F15" s="15">
        <v>96557.43</v>
      </c>
      <c r="G15" s="15">
        <v>0</v>
      </c>
    </row>
    <row r="16" spans="1:8" x14ac:dyDescent="0.25">
      <c r="A16" s="13">
        <v>4222</v>
      </c>
      <c r="B16" s="14" t="s">
        <v>121</v>
      </c>
      <c r="C16" s="13" t="s">
        <v>119</v>
      </c>
      <c r="D16" s="13" t="s">
        <v>122</v>
      </c>
      <c r="E16" s="63">
        <v>0.1</v>
      </c>
      <c r="F16" s="15">
        <v>4.95</v>
      </c>
      <c r="G16" s="15">
        <v>0</v>
      </c>
    </row>
    <row r="17" spans="1:12" x14ac:dyDescent="0.25">
      <c r="A17" s="65"/>
      <c r="B17" s="66"/>
      <c r="C17" s="65"/>
      <c r="D17" s="65"/>
      <c r="E17" s="67"/>
      <c r="F17" s="68"/>
      <c r="G17" s="68"/>
    </row>
    <row r="18" spans="1:12" ht="30" x14ac:dyDescent="0.25">
      <c r="A18" s="17"/>
      <c r="B18" s="18" t="s">
        <v>133</v>
      </c>
      <c r="C18" s="17"/>
      <c r="D18" s="17"/>
      <c r="E18" s="19"/>
      <c r="F18" s="19"/>
      <c r="G18" s="19"/>
    </row>
    <row r="19" spans="1:12" ht="15.75" x14ac:dyDescent="0.25">
      <c r="A19" s="4"/>
      <c r="B19" s="5" t="s">
        <v>137</v>
      </c>
      <c r="C19" s="77" t="s">
        <v>9</v>
      </c>
      <c r="D19" s="77"/>
      <c r="E19" s="77"/>
      <c r="F19" s="20">
        <f>ROUND(F10,2)</f>
        <v>1.32</v>
      </c>
      <c r="G19" s="20">
        <f>ROUND(G10,2)</f>
        <v>0.26</v>
      </c>
    </row>
    <row r="20" spans="1:12" ht="15.75" x14ac:dyDescent="0.25">
      <c r="A20" s="4"/>
      <c r="B20" s="5"/>
      <c r="C20" s="77" t="s">
        <v>10</v>
      </c>
      <c r="D20" s="77"/>
      <c r="E20" s="77"/>
      <c r="F20" s="21">
        <v>0.16120000000000001</v>
      </c>
      <c r="G20" s="21">
        <v>0.22470000000000001</v>
      </c>
    </row>
    <row r="21" spans="1:12" ht="15.75" x14ac:dyDescent="0.25">
      <c r="A21" s="4"/>
      <c r="B21" s="5"/>
      <c r="C21" s="77" t="s">
        <v>11</v>
      </c>
      <c r="D21" s="77"/>
      <c r="E21" s="77"/>
      <c r="F21" s="20">
        <f>ROUND(F19*F20,2)</f>
        <v>0.21</v>
      </c>
      <c r="G21" s="20">
        <f>ROUND(G19*G20,2)</f>
        <v>0.06</v>
      </c>
    </row>
    <row r="22" spans="1:12" ht="15.75" x14ac:dyDescent="0.25">
      <c r="A22" s="4"/>
      <c r="B22" s="22"/>
      <c r="C22" s="77" t="s">
        <v>12</v>
      </c>
      <c r="D22" s="77"/>
      <c r="E22" s="77"/>
      <c r="F22" s="20">
        <f>F21+F19</f>
        <v>1.53</v>
      </c>
      <c r="G22" s="20">
        <f>G21+G19</f>
        <v>0.32</v>
      </c>
    </row>
    <row r="23" spans="1:12" ht="15.75" x14ac:dyDescent="0.25">
      <c r="B23" s="22"/>
      <c r="C23" s="77" t="s">
        <v>13</v>
      </c>
      <c r="D23" s="77"/>
      <c r="E23" s="77"/>
      <c r="F23" s="76">
        <f>F22+G22</f>
        <v>1.85</v>
      </c>
      <c r="G23" s="76"/>
      <c r="I23">
        <f>F23*E10</f>
        <v>19140.100000000002</v>
      </c>
    </row>
    <row r="24" spans="1:12" ht="15.75" x14ac:dyDescent="0.25">
      <c r="B24" s="22"/>
      <c r="C24" s="61"/>
      <c r="D24" s="61"/>
      <c r="E24" s="61"/>
      <c r="F24" s="62"/>
      <c r="G24" s="62"/>
    </row>
    <row r="25" spans="1:12" ht="15.75" x14ac:dyDescent="0.25">
      <c r="C25" s="4"/>
      <c r="D25" s="4"/>
      <c r="E25" s="4"/>
      <c r="F25" s="4"/>
      <c r="G25" s="4"/>
      <c r="I25" s="23"/>
    </row>
    <row r="26" spans="1:12" x14ac:dyDescent="0.25">
      <c r="I26" s="24"/>
      <c r="L26" s="16"/>
    </row>
    <row r="30" spans="1:12" x14ac:dyDescent="0.25">
      <c r="A30" s="16"/>
    </row>
    <row r="32" spans="1:12" x14ac:dyDescent="0.25">
      <c r="A32" s="16"/>
    </row>
  </sheetData>
  <mergeCells count="10">
    <mergeCell ref="A1:G4"/>
    <mergeCell ref="A5:B7"/>
    <mergeCell ref="C5:G5"/>
    <mergeCell ref="C6:F7"/>
    <mergeCell ref="F23:G23"/>
    <mergeCell ref="C19:E19"/>
    <mergeCell ref="C20:E20"/>
    <mergeCell ref="C21:E21"/>
    <mergeCell ref="C22:E22"/>
    <mergeCell ref="C23:E23"/>
  </mergeCells>
  <pageMargins left="0.51180555555555496" right="0.51180555555555496" top="0.78749999999999998" bottom="0.78749999999999998" header="0.51180555555555496" footer="0.51180555555555496"/>
  <pageSetup paperSize="9" scale="74" firstPageNumber="0" fitToHeight="0" orientation="landscape" horizontalDpi="300" verticalDpi="30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6"/>
  <sheetViews>
    <sheetView view="pageBreakPreview" topLeftCell="A4" zoomScale="80" zoomScaleNormal="100" zoomScaleSheetLayoutView="80" zoomScalePageLayoutView="85" workbookViewId="0">
      <selection activeCell="B6" sqref="B6:D6"/>
    </sheetView>
  </sheetViews>
  <sheetFormatPr defaultColWidth="8.7109375" defaultRowHeight="15" x14ac:dyDescent="0.25"/>
  <cols>
    <col min="2" max="2" width="73.42578125" customWidth="1"/>
    <col min="3" max="4" width="28.7109375" customWidth="1"/>
  </cols>
  <sheetData>
    <row r="1" spans="1:35" ht="93" customHeight="1" x14ac:dyDescent="0.25">
      <c r="A1" s="80" t="s">
        <v>39</v>
      </c>
      <c r="B1" s="80"/>
      <c r="C1" s="80"/>
      <c r="D1" s="80"/>
      <c r="E1" s="25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23.25" x14ac:dyDescent="0.25">
      <c r="A2" s="25"/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18" x14ac:dyDescent="0.25">
      <c r="B3" s="78" t="s">
        <v>40</v>
      </c>
      <c r="C3" s="78"/>
      <c r="D3" s="78"/>
    </row>
    <row r="4" spans="1:35" ht="18" x14ac:dyDescent="0.25">
      <c r="B4" s="78" t="s">
        <v>41</v>
      </c>
      <c r="C4" s="78"/>
      <c r="D4" s="78"/>
    </row>
    <row r="5" spans="1:35" ht="18" x14ac:dyDescent="0.25">
      <c r="B5" s="78" t="s">
        <v>42</v>
      </c>
      <c r="C5" s="78"/>
      <c r="D5" s="78"/>
    </row>
    <row r="6" spans="1:35" ht="18" x14ac:dyDescent="0.25">
      <c r="B6" s="78" t="s">
        <v>43</v>
      </c>
      <c r="C6" s="78"/>
      <c r="D6" s="78"/>
    </row>
    <row r="7" spans="1:35" ht="18" x14ac:dyDescent="0.25">
      <c r="B7" s="27"/>
      <c r="C7" s="27"/>
      <c r="D7" s="27"/>
    </row>
    <row r="8" spans="1:35" ht="18" x14ac:dyDescent="0.25">
      <c r="B8" s="78" t="s">
        <v>44</v>
      </c>
      <c r="C8" s="78"/>
      <c r="D8" s="78"/>
    </row>
    <row r="9" spans="1:35" ht="18" x14ac:dyDescent="0.25">
      <c r="B9" s="27"/>
      <c r="C9" s="27"/>
      <c r="D9" s="27"/>
    </row>
    <row r="10" spans="1:35" ht="15" customHeight="1" x14ac:dyDescent="0.25">
      <c r="B10" s="79" t="s">
        <v>45</v>
      </c>
      <c r="C10" s="79"/>
      <c r="D10" s="79"/>
    </row>
    <row r="11" spans="1:35" x14ac:dyDescent="0.25">
      <c r="B11" s="28"/>
      <c r="G11" s="29"/>
      <c r="H11" s="29"/>
      <c r="I11" s="30"/>
      <c r="J11" s="30"/>
    </row>
    <row r="12" spans="1:35" x14ac:dyDescent="0.25">
      <c r="B12" s="31">
        <v>0.05</v>
      </c>
      <c r="G12" s="29"/>
      <c r="H12" s="29" t="s">
        <v>46</v>
      </c>
      <c r="I12" s="29"/>
      <c r="J12" s="29"/>
    </row>
    <row r="13" spans="1:35" x14ac:dyDescent="0.25">
      <c r="B13" s="28"/>
      <c r="G13" s="29"/>
      <c r="H13" s="29"/>
      <c r="I13" s="30"/>
      <c r="J13" s="30"/>
    </row>
    <row r="14" spans="1:35" x14ac:dyDescent="0.25">
      <c r="B14" s="32" t="s">
        <v>47</v>
      </c>
      <c r="C14" s="33" t="s">
        <v>48</v>
      </c>
      <c r="D14" s="33" t="s">
        <v>6</v>
      </c>
      <c r="G14" s="29"/>
      <c r="H14" s="29" t="s">
        <v>49</v>
      </c>
      <c r="I14" s="29" t="s">
        <v>50</v>
      </c>
      <c r="J14" s="29" t="s">
        <v>51</v>
      </c>
      <c r="K14" s="28"/>
    </row>
    <row r="15" spans="1:35" x14ac:dyDescent="0.25">
      <c r="B15" s="34" t="s">
        <v>52</v>
      </c>
      <c r="C15" s="35">
        <v>0.03</v>
      </c>
      <c r="D15" s="35">
        <f>C15</f>
        <v>0.03</v>
      </c>
      <c r="G15" s="29" t="s">
        <v>53</v>
      </c>
      <c r="H15" s="35">
        <v>0.03</v>
      </c>
      <c r="I15" s="35">
        <v>0.04</v>
      </c>
      <c r="J15" s="35">
        <v>5.5E-2</v>
      </c>
      <c r="L15" s="36" t="s">
        <v>54</v>
      </c>
      <c r="M15" s="37">
        <f>0.97/100</f>
        <v>9.7000000000000003E-3</v>
      </c>
    </row>
    <row r="16" spans="1:35" x14ac:dyDescent="0.25">
      <c r="B16" s="34" t="s">
        <v>55</v>
      </c>
      <c r="C16" s="35">
        <v>4.0000000000000001E-3</v>
      </c>
      <c r="D16" s="35">
        <f>C16</f>
        <v>4.0000000000000001E-3</v>
      </c>
      <c r="G16" s="29"/>
      <c r="H16" s="35"/>
      <c r="I16" s="35"/>
      <c r="J16" s="35"/>
    </row>
    <row r="17" spans="2:11" x14ac:dyDescent="0.25">
      <c r="B17" s="34" t="s">
        <v>56</v>
      </c>
      <c r="C17" s="35">
        <v>4.0000000000000001E-3</v>
      </c>
      <c r="D17" s="35">
        <f>C17</f>
        <v>4.0000000000000001E-3</v>
      </c>
      <c r="G17" s="29" t="s">
        <v>57</v>
      </c>
      <c r="H17" s="35">
        <v>8.0000000000000002E-3</v>
      </c>
      <c r="I17" s="35">
        <v>8.0000000000000002E-3</v>
      </c>
      <c r="J17" s="35">
        <v>0.01</v>
      </c>
    </row>
    <row r="18" spans="2:11" x14ac:dyDescent="0.25">
      <c r="B18" s="34" t="s">
        <v>58</v>
      </c>
      <c r="C18" s="35">
        <v>9.7000000000000003E-3</v>
      </c>
      <c r="D18" s="35">
        <f>C18</f>
        <v>9.7000000000000003E-3</v>
      </c>
      <c r="G18" s="29" t="s">
        <v>59</v>
      </c>
      <c r="H18" s="35">
        <v>9.7000000000000003E-3</v>
      </c>
      <c r="I18" s="35">
        <v>1.2699999999999999E-2</v>
      </c>
      <c r="J18" s="35">
        <v>1.2699999999999999E-2</v>
      </c>
    </row>
    <row r="19" spans="2:11" x14ac:dyDescent="0.25">
      <c r="B19" s="38" t="s">
        <v>60</v>
      </c>
      <c r="C19" s="39">
        <f>SUM(C15:C18)</f>
        <v>4.7700000000000006E-2</v>
      </c>
      <c r="D19" s="39">
        <f>SUM(D15:D18)</f>
        <v>4.7700000000000006E-2</v>
      </c>
      <c r="G19" s="29"/>
      <c r="H19" s="35"/>
      <c r="I19" s="35"/>
      <c r="J19" s="35"/>
    </row>
    <row r="20" spans="2:11" x14ac:dyDescent="0.25">
      <c r="B20" s="34" t="s">
        <v>61</v>
      </c>
      <c r="C20" s="35">
        <v>5.8999999999999999E-3</v>
      </c>
      <c r="D20" s="35">
        <f>C20</f>
        <v>5.8999999999999999E-3</v>
      </c>
      <c r="G20" s="29"/>
      <c r="H20" s="35"/>
      <c r="I20" s="35"/>
      <c r="J20" s="35"/>
    </row>
    <row r="21" spans="2:11" x14ac:dyDescent="0.25">
      <c r="B21" s="38" t="s">
        <v>62</v>
      </c>
      <c r="C21" s="40">
        <f>C20</f>
        <v>5.8999999999999999E-3</v>
      </c>
      <c r="D21" s="40">
        <f>D20</f>
        <v>5.8999999999999999E-3</v>
      </c>
      <c r="G21" s="29" t="s">
        <v>63</v>
      </c>
      <c r="H21" s="35">
        <v>5.8999999999999999E-3</v>
      </c>
      <c r="I21" s="35">
        <v>1.23E-2</v>
      </c>
      <c r="J21" s="35">
        <v>1.3899999999999999E-2</v>
      </c>
    </row>
    <row r="22" spans="2:11" x14ac:dyDescent="0.25">
      <c r="B22" s="34" t="s">
        <v>64</v>
      </c>
      <c r="C22" s="35">
        <v>6.1600000000000002E-2</v>
      </c>
      <c r="D22" s="35">
        <v>6.1600000000000002E-2</v>
      </c>
      <c r="G22" s="29"/>
      <c r="H22" s="35"/>
      <c r="I22" s="35"/>
      <c r="J22" s="35"/>
    </row>
    <row r="23" spans="2:11" x14ac:dyDescent="0.25">
      <c r="B23" s="38" t="s">
        <v>65</v>
      </c>
      <c r="C23" s="41">
        <f>C22</f>
        <v>6.1600000000000002E-2</v>
      </c>
      <c r="D23" s="41">
        <f>D22</f>
        <v>6.1600000000000002E-2</v>
      </c>
      <c r="G23" s="29" t="s">
        <v>66</v>
      </c>
      <c r="H23" s="35">
        <v>6.1600000000000002E-2</v>
      </c>
      <c r="I23" s="35">
        <v>7.3999999999999996E-2</v>
      </c>
      <c r="J23" s="35">
        <v>8.9599999999999999E-2</v>
      </c>
      <c r="K23" s="42"/>
    </row>
    <row r="24" spans="2:11" x14ac:dyDescent="0.25">
      <c r="B24" s="43" t="s">
        <v>67</v>
      </c>
      <c r="C24" s="44">
        <f>(1+C19)*(1+C21)*(1+C23)</f>
        <v>1.1188005260880003</v>
      </c>
      <c r="D24" s="44">
        <f>(1+D19)*(1+D21)*(1+D23)</f>
        <v>1.1188005260880003</v>
      </c>
      <c r="G24" s="29"/>
      <c r="H24" s="35"/>
      <c r="I24" s="35"/>
      <c r="J24" s="35"/>
    </row>
    <row r="25" spans="2:11" x14ac:dyDescent="0.25">
      <c r="B25" s="34" t="s">
        <v>68</v>
      </c>
      <c r="C25" s="35">
        <v>6.4999999999999997E-3</v>
      </c>
      <c r="D25" s="35">
        <f>C25</f>
        <v>6.4999999999999997E-3</v>
      </c>
      <c r="G25" s="29"/>
      <c r="H25" s="35"/>
      <c r="I25" s="35"/>
      <c r="J25" s="35"/>
    </row>
    <row r="26" spans="2:11" x14ac:dyDescent="0.25">
      <c r="B26" s="34" t="s">
        <v>69</v>
      </c>
      <c r="C26" s="35">
        <v>0.03</v>
      </c>
      <c r="D26" s="35">
        <f>C26</f>
        <v>0.03</v>
      </c>
      <c r="G26" s="29"/>
      <c r="H26" s="35"/>
      <c r="I26" s="35"/>
      <c r="J26" s="35"/>
    </row>
    <row r="27" spans="2:11" x14ac:dyDescent="0.25">
      <c r="B27" s="34" t="s">
        <v>70</v>
      </c>
      <c r="C27" s="35"/>
      <c r="D27" s="35">
        <v>0.05</v>
      </c>
      <c r="G27" s="29"/>
      <c r="H27" s="35">
        <v>0.02</v>
      </c>
      <c r="I27" s="35"/>
      <c r="J27" s="35">
        <v>0.05</v>
      </c>
      <c r="K27" s="36" t="s">
        <v>71</v>
      </c>
    </row>
    <row r="28" spans="2:11" x14ac:dyDescent="0.25">
      <c r="B28" s="34" t="s">
        <v>72</v>
      </c>
      <c r="C28" s="35"/>
      <c r="D28" s="35"/>
      <c r="G28" s="29"/>
      <c r="H28" s="35"/>
      <c r="I28" s="35"/>
      <c r="J28" s="35"/>
    </row>
    <row r="29" spans="2:11" x14ac:dyDescent="0.25">
      <c r="B29" s="43" t="s">
        <v>73</v>
      </c>
      <c r="C29" s="45">
        <f>1-SUM(C25:C28)</f>
        <v>0.96350000000000002</v>
      </c>
      <c r="D29" s="45">
        <f>1-SUM(D25:D28)</f>
        <v>0.91349999999999998</v>
      </c>
      <c r="G29" s="29"/>
      <c r="H29" s="35"/>
      <c r="I29" s="35"/>
      <c r="J29" s="35"/>
    </row>
    <row r="30" spans="2:11" ht="18" x14ac:dyDescent="0.25">
      <c r="C30" s="46">
        <f>C24/C29-1</f>
        <v>0.16118373231759242</v>
      </c>
      <c r="D30" s="46">
        <f>D24/D29-1</f>
        <v>0.22474058685057496</v>
      </c>
      <c r="G30" s="29" t="s">
        <v>74</v>
      </c>
      <c r="H30" s="47">
        <v>0.2034</v>
      </c>
      <c r="I30" s="47">
        <v>0.22120000000000001</v>
      </c>
      <c r="J30" s="47">
        <v>0.25</v>
      </c>
    </row>
    <row r="31" spans="2:11" ht="18" x14ac:dyDescent="0.25">
      <c r="C31" s="46"/>
      <c r="D31" s="46"/>
      <c r="G31" s="28"/>
      <c r="H31" s="42"/>
      <c r="I31" s="42"/>
      <c r="J31" s="42"/>
    </row>
    <row r="32" spans="2:11" x14ac:dyDescent="0.25">
      <c r="B32" s="36" t="s">
        <v>75</v>
      </c>
      <c r="H32" s="42" t="s">
        <v>76</v>
      </c>
      <c r="I32" s="42"/>
      <c r="J32" s="42"/>
    </row>
    <row r="33" spans="2:10" x14ac:dyDescent="0.25">
      <c r="H33" s="42"/>
      <c r="I33" s="42"/>
      <c r="J33" s="42"/>
    </row>
    <row r="46" spans="2:10" ht="34.5" x14ac:dyDescent="0.25">
      <c r="B46" s="48" t="s">
        <v>77</v>
      </c>
      <c r="C46" s="48"/>
      <c r="D46" s="48"/>
    </row>
  </sheetData>
  <mergeCells count="7">
    <mergeCell ref="B8:D8"/>
    <mergeCell ref="B10:D10"/>
    <mergeCell ref="A1:D1"/>
    <mergeCell ref="B3:D3"/>
    <mergeCell ref="B4:D4"/>
    <mergeCell ref="B5:D5"/>
    <mergeCell ref="B6:D6"/>
  </mergeCells>
  <pageMargins left="0.51180555555555496" right="0.51180555555555496" top="0.78749999999999998" bottom="0.78749999999999998" header="0.51180555555555496" footer="0.51180555555555496"/>
  <pageSetup paperSize="9" scale="55" firstPageNumber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5A40-57B2-4863-ADEA-0D22BBB14F97}">
  <dimension ref="B2:K69"/>
  <sheetViews>
    <sheetView view="pageBreakPreview" topLeftCell="A34" zoomScale="85" zoomScaleNormal="100" zoomScaleSheetLayoutView="85" zoomScalePageLayoutView="85" workbookViewId="0">
      <selection activeCell="J57" sqref="J57"/>
    </sheetView>
  </sheetViews>
  <sheetFormatPr defaultColWidth="8.7109375" defaultRowHeight="15" x14ac:dyDescent="0.25"/>
  <cols>
    <col min="1" max="1" width="4.28515625" customWidth="1"/>
    <col min="3" max="3" width="32.140625" customWidth="1"/>
    <col min="4" max="4" width="12.7109375" customWidth="1"/>
    <col min="5" max="5" width="22.5703125" customWidth="1"/>
    <col min="6" max="6" width="18.28515625" customWidth="1"/>
    <col min="7" max="7" width="17.28515625" customWidth="1"/>
    <col min="8" max="8" width="7.7109375" customWidth="1"/>
    <col min="9" max="9" width="6.140625" customWidth="1"/>
    <col min="11" max="11" width="26" customWidth="1"/>
  </cols>
  <sheetData>
    <row r="2" spans="2:11" ht="26.25" x14ac:dyDescent="0.4">
      <c r="D2" s="49" t="s">
        <v>124</v>
      </c>
      <c r="E2" s="49"/>
      <c r="F2" s="49"/>
      <c r="G2" s="49"/>
      <c r="H2" s="49"/>
      <c r="I2" s="49"/>
      <c r="J2" s="49"/>
      <c r="K2" s="49"/>
    </row>
    <row r="4" spans="2:11" ht="9" customHeight="1" x14ac:dyDescent="0.25"/>
    <row r="5" spans="2:11" ht="8.25" customHeight="1" x14ac:dyDescent="0.25">
      <c r="F5" s="50"/>
    </row>
    <row r="6" spans="2:11" ht="23.25" x14ac:dyDescent="0.35">
      <c r="B6" s="85" t="s">
        <v>125</v>
      </c>
      <c r="C6" s="85"/>
      <c r="D6" s="85"/>
      <c r="E6" s="85"/>
      <c r="F6" s="85"/>
      <c r="G6" s="85"/>
    </row>
    <row r="8" spans="2:11" x14ac:dyDescent="0.25">
      <c r="B8" s="72" t="s">
        <v>14</v>
      </c>
      <c r="C8" s="72" t="s">
        <v>78</v>
      </c>
      <c r="D8" s="86" t="s">
        <v>79</v>
      </c>
      <c r="E8" s="87"/>
      <c r="F8" s="88"/>
    </row>
    <row r="9" spans="2:11" ht="33.75" customHeight="1" x14ac:dyDescent="0.25">
      <c r="B9" s="51">
        <v>1</v>
      </c>
      <c r="C9" s="52" t="s">
        <v>123</v>
      </c>
      <c r="D9" s="81" t="s">
        <v>80</v>
      </c>
      <c r="E9" s="81"/>
      <c r="F9" s="81"/>
      <c r="G9" s="73"/>
    </row>
    <row r="10" spans="2:11" ht="33.75" customHeight="1" x14ac:dyDescent="0.25">
      <c r="B10" s="51">
        <v>2</v>
      </c>
      <c r="C10" s="52" t="s">
        <v>81</v>
      </c>
      <c r="D10" s="81" t="s">
        <v>82</v>
      </c>
      <c r="E10" s="81"/>
      <c r="F10" s="81"/>
      <c r="G10" s="73"/>
      <c r="I10" s="53"/>
    </row>
    <row r="11" spans="2:11" ht="33.75" customHeight="1" x14ac:dyDescent="0.25">
      <c r="B11" s="51">
        <v>3</v>
      </c>
      <c r="C11" s="52" t="s">
        <v>16</v>
      </c>
      <c r="D11" s="81" t="s">
        <v>83</v>
      </c>
      <c r="E11" s="81"/>
      <c r="F11" s="81"/>
      <c r="G11" s="73"/>
      <c r="I11" s="53"/>
    </row>
    <row r="12" spans="2:11" ht="33.75" customHeight="1" x14ac:dyDescent="0.25">
      <c r="B12" s="51">
        <v>4</v>
      </c>
      <c r="C12" s="52" t="s">
        <v>17</v>
      </c>
      <c r="D12" s="81" t="s">
        <v>84</v>
      </c>
      <c r="E12" s="81"/>
      <c r="F12" s="81"/>
      <c r="G12" s="73"/>
      <c r="I12" s="53"/>
    </row>
    <row r="13" spans="2:11" ht="33.75" customHeight="1" x14ac:dyDescent="0.25">
      <c r="B13" s="51">
        <v>5</v>
      </c>
      <c r="C13" s="52" t="s">
        <v>18</v>
      </c>
      <c r="D13" s="81" t="s">
        <v>85</v>
      </c>
      <c r="E13" s="81"/>
      <c r="F13" s="81"/>
      <c r="G13" s="73"/>
      <c r="I13" s="53"/>
    </row>
    <row r="14" spans="2:11" ht="33.75" customHeight="1" x14ac:dyDescent="0.25">
      <c r="B14" s="51">
        <v>6</v>
      </c>
      <c r="C14" s="52" t="s">
        <v>19</v>
      </c>
      <c r="D14" s="81" t="s">
        <v>86</v>
      </c>
      <c r="E14" s="81"/>
      <c r="F14" s="81"/>
      <c r="G14" s="73"/>
      <c r="I14" s="53"/>
    </row>
    <row r="15" spans="2:11" ht="45.75" customHeight="1" x14ac:dyDescent="0.25">
      <c r="B15" s="51">
        <v>7</v>
      </c>
      <c r="C15" s="52" t="s">
        <v>20</v>
      </c>
      <c r="D15" s="81" t="s">
        <v>87</v>
      </c>
      <c r="E15" s="81"/>
      <c r="F15" s="81"/>
      <c r="G15" s="73"/>
      <c r="I15" s="53"/>
    </row>
    <row r="16" spans="2:11" ht="33.75" customHeight="1" x14ac:dyDescent="0.25">
      <c r="B16" s="51">
        <v>8</v>
      </c>
      <c r="C16" s="52" t="s">
        <v>25</v>
      </c>
      <c r="D16" s="81" t="s">
        <v>88</v>
      </c>
      <c r="E16" s="81"/>
      <c r="F16" s="81"/>
      <c r="G16" s="73"/>
      <c r="I16" s="53"/>
    </row>
    <row r="17" spans="2:9" ht="33.75" customHeight="1" x14ac:dyDescent="0.25">
      <c r="B17" s="51">
        <v>9</v>
      </c>
      <c r="C17" s="52" t="s">
        <v>21</v>
      </c>
      <c r="D17" s="81" t="s">
        <v>89</v>
      </c>
      <c r="E17" s="81"/>
      <c r="F17" s="81"/>
      <c r="G17" s="73"/>
      <c r="I17" s="53"/>
    </row>
    <row r="18" spans="2:9" ht="33.75" customHeight="1" x14ac:dyDescent="0.25">
      <c r="B18" s="51">
        <v>10</v>
      </c>
      <c r="C18" s="52" t="s">
        <v>22</v>
      </c>
      <c r="D18" s="81" t="s">
        <v>90</v>
      </c>
      <c r="E18" s="81"/>
      <c r="F18" s="81"/>
      <c r="G18" s="73"/>
      <c r="I18" s="53"/>
    </row>
    <row r="19" spans="2:9" ht="33.75" customHeight="1" x14ac:dyDescent="0.25">
      <c r="B19" s="51">
        <v>11</v>
      </c>
      <c r="C19" s="52" t="s">
        <v>23</v>
      </c>
      <c r="D19" s="81" t="s">
        <v>91</v>
      </c>
      <c r="E19" s="81"/>
      <c r="F19" s="81"/>
      <c r="G19" s="73"/>
      <c r="I19" s="53"/>
    </row>
    <row r="20" spans="2:9" ht="33.75" customHeight="1" x14ac:dyDescent="0.25">
      <c r="B20" s="51">
        <v>12</v>
      </c>
      <c r="C20" s="52" t="s">
        <v>24</v>
      </c>
      <c r="D20" s="81" t="s">
        <v>92</v>
      </c>
      <c r="E20" s="81"/>
      <c r="F20" s="81"/>
      <c r="G20" s="73"/>
      <c r="I20" s="53"/>
    </row>
    <row r="21" spans="2:9" ht="33.75" customHeight="1" x14ac:dyDescent="0.25">
      <c r="B21" s="51">
        <v>13</v>
      </c>
      <c r="C21" s="52" t="s">
        <v>26</v>
      </c>
      <c r="D21" s="81" t="s">
        <v>93</v>
      </c>
      <c r="E21" s="81"/>
      <c r="F21" s="81"/>
      <c r="G21" s="73"/>
      <c r="I21" s="53"/>
    </row>
    <row r="22" spans="2:9" ht="33.75" customHeight="1" x14ac:dyDescent="0.25">
      <c r="B22" s="51">
        <v>14</v>
      </c>
      <c r="C22" s="52" t="s">
        <v>27</v>
      </c>
      <c r="D22" s="81" t="s">
        <v>94</v>
      </c>
      <c r="E22" s="81"/>
      <c r="F22" s="81"/>
      <c r="G22" s="73"/>
      <c r="I22" s="53"/>
    </row>
    <row r="23" spans="2:9" ht="33.75" customHeight="1" x14ac:dyDescent="0.25">
      <c r="B23" s="51">
        <v>15</v>
      </c>
      <c r="C23" s="52" t="s">
        <v>28</v>
      </c>
      <c r="D23" s="81" t="s">
        <v>95</v>
      </c>
      <c r="E23" s="81"/>
      <c r="F23" s="81"/>
      <c r="G23" s="73"/>
      <c r="I23" s="53"/>
    </row>
    <row r="24" spans="2:9" ht="33.75" customHeight="1" x14ac:dyDescent="0.25">
      <c r="B24" s="51">
        <v>16</v>
      </c>
      <c r="C24" s="52" t="s">
        <v>29</v>
      </c>
      <c r="D24" s="81" t="s">
        <v>96</v>
      </c>
      <c r="E24" s="81"/>
      <c r="F24" s="81"/>
      <c r="G24" s="73"/>
      <c r="I24" s="53"/>
    </row>
    <row r="25" spans="2:9" ht="33.75" customHeight="1" x14ac:dyDescent="0.25">
      <c r="B25" s="51">
        <v>17</v>
      </c>
      <c r="C25" s="52" t="s">
        <v>30</v>
      </c>
      <c r="D25" s="81" t="s">
        <v>97</v>
      </c>
      <c r="E25" s="81"/>
      <c r="F25" s="81"/>
      <c r="G25" s="73"/>
      <c r="I25" s="53"/>
    </row>
    <row r="26" spans="2:9" ht="33.75" customHeight="1" x14ac:dyDescent="0.25">
      <c r="B26" s="51">
        <v>18</v>
      </c>
      <c r="C26" s="52" t="s">
        <v>31</v>
      </c>
      <c r="D26" s="81" t="s">
        <v>98</v>
      </c>
      <c r="E26" s="81"/>
      <c r="F26" s="81"/>
      <c r="G26" s="73"/>
      <c r="I26" s="53"/>
    </row>
    <row r="27" spans="2:9" ht="33.75" customHeight="1" x14ac:dyDescent="0.25">
      <c r="B27" s="51">
        <v>19</v>
      </c>
      <c r="C27" s="52" t="s">
        <v>32</v>
      </c>
      <c r="D27" s="81" t="s">
        <v>99</v>
      </c>
      <c r="E27" s="81"/>
      <c r="F27" s="81"/>
      <c r="G27" s="73"/>
      <c r="I27" s="53"/>
    </row>
    <row r="28" spans="2:9" ht="33.75" customHeight="1" x14ac:dyDescent="0.25">
      <c r="B28" s="51">
        <v>20</v>
      </c>
      <c r="C28" s="52" t="s">
        <v>33</v>
      </c>
      <c r="D28" s="81" t="s">
        <v>100</v>
      </c>
      <c r="E28" s="81"/>
      <c r="F28" s="81"/>
      <c r="G28" s="73"/>
      <c r="I28" s="53"/>
    </row>
    <row r="29" spans="2:9" ht="33.75" customHeight="1" x14ac:dyDescent="0.25">
      <c r="B29" s="51">
        <v>21</v>
      </c>
      <c r="C29" s="52" t="s">
        <v>34</v>
      </c>
      <c r="D29" s="81" t="s">
        <v>101</v>
      </c>
      <c r="E29" s="81"/>
      <c r="F29" s="81"/>
      <c r="G29" s="73"/>
      <c r="I29" s="53"/>
    </row>
    <row r="30" spans="2:9" ht="33.75" customHeight="1" x14ac:dyDescent="0.25">
      <c r="B30" s="51">
        <v>22</v>
      </c>
      <c r="C30" s="52" t="s">
        <v>35</v>
      </c>
      <c r="D30" s="81" t="s">
        <v>102</v>
      </c>
      <c r="E30" s="81"/>
      <c r="F30" s="81"/>
      <c r="G30" s="73"/>
      <c r="I30" s="53"/>
    </row>
    <row r="31" spans="2:9" ht="33.75" customHeight="1" x14ac:dyDescent="0.25">
      <c r="B31" s="51">
        <v>23</v>
      </c>
      <c r="C31" s="52" t="s">
        <v>36</v>
      </c>
      <c r="D31" s="81" t="s">
        <v>103</v>
      </c>
      <c r="E31" s="81"/>
      <c r="F31" s="81"/>
      <c r="G31" s="73"/>
      <c r="I31" s="53"/>
    </row>
    <row r="32" spans="2:9" ht="33.75" customHeight="1" x14ac:dyDescent="0.25">
      <c r="B32" s="51">
        <v>24</v>
      </c>
      <c r="C32" s="52" t="s">
        <v>37</v>
      </c>
      <c r="D32" s="81" t="s">
        <v>104</v>
      </c>
      <c r="E32" s="81"/>
      <c r="F32" s="81"/>
      <c r="G32" s="73"/>
      <c r="I32" s="53"/>
    </row>
    <row r="33" spans="2:11" ht="33.75" customHeight="1" x14ac:dyDescent="0.25">
      <c r="B33" s="51">
        <v>25</v>
      </c>
      <c r="C33" s="52" t="s">
        <v>105</v>
      </c>
      <c r="D33" s="81" t="s">
        <v>106</v>
      </c>
      <c r="E33" s="81"/>
      <c r="F33" s="81"/>
      <c r="G33" s="73"/>
      <c r="I33" s="53"/>
    </row>
    <row r="34" spans="2:11" ht="33.75" customHeight="1" x14ac:dyDescent="0.25">
      <c r="B34" s="51">
        <v>26</v>
      </c>
      <c r="C34" s="52" t="s">
        <v>107</v>
      </c>
      <c r="D34" s="81" t="s">
        <v>108</v>
      </c>
      <c r="E34" s="81"/>
      <c r="F34" s="81"/>
      <c r="G34" s="73"/>
      <c r="I34" s="53"/>
    </row>
    <row r="35" spans="2:11" x14ac:dyDescent="0.25">
      <c r="E35" s="54"/>
      <c r="I35" s="53"/>
    </row>
    <row r="36" spans="2:11" x14ac:dyDescent="0.25">
      <c r="E36" s="55"/>
      <c r="I36" s="53"/>
    </row>
    <row r="39" spans="2:11" ht="23.25" x14ac:dyDescent="0.35">
      <c r="B39" s="82" t="s">
        <v>126</v>
      </c>
      <c r="C39" s="83"/>
      <c r="D39" s="83"/>
      <c r="E39" s="83"/>
      <c r="F39" s="83"/>
      <c r="G39" s="84"/>
    </row>
    <row r="40" spans="2:11" x14ac:dyDescent="0.25">
      <c r="K40" s="56"/>
    </row>
    <row r="41" spans="2:11" x14ac:dyDescent="0.25">
      <c r="C41" s="74" t="s">
        <v>109</v>
      </c>
      <c r="D41" s="74" t="s">
        <v>127</v>
      </c>
      <c r="E41" s="74" t="s">
        <v>128</v>
      </c>
      <c r="F41" s="74" t="s">
        <v>38</v>
      </c>
      <c r="I41" s="56"/>
    </row>
    <row r="42" spans="2:11" x14ac:dyDescent="0.25">
      <c r="C42" s="57" t="s">
        <v>81</v>
      </c>
      <c r="D42" s="57">
        <v>60</v>
      </c>
      <c r="E42" s="58">
        <v>59</v>
      </c>
      <c r="F42" s="57">
        <f>SUM(D42:E42)</f>
        <v>119</v>
      </c>
      <c r="H42" s="75"/>
      <c r="I42" s="59"/>
      <c r="J42" s="59"/>
    </row>
    <row r="43" spans="2:11" x14ac:dyDescent="0.25">
      <c r="C43" s="57" t="s">
        <v>111</v>
      </c>
      <c r="D43" s="57">
        <v>18</v>
      </c>
      <c r="E43" s="58">
        <v>19</v>
      </c>
      <c r="F43" s="57">
        <f t="shared" ref="F43:F66" si="0">SUM(D43:E43)</f>
        <v>37</v>
      </c>
      <c r="H43" s="75"/>
    </row>
    <row r="44" spans="2:11" x14ac:dyDescent="0.25">
      <c r="C44" s="57" t="s">
        <v>19</v>
      </c>
      <c r="D44" s="57">
        <v>171</v>
      </c>
      <c r="E44" s="58">
        <v>169</v>
      </c>
      <c r="F44" s="57">
        <f t="shared" si="0"/>
        <v>340</v>
      </c>
      <c r="H44" s="75"/>
    </row>
    <row r="45" spans="2:11" x14ac:dyDescent="0.25">
      <c r="C45" s="57" t="s">
        <v>20</v>
      </c>
      <c r="D45" s="57">
        <v>262</v>
      </c>
      <c r="E45" s="58">
        <v>261</v>
      </c>
      <c r="F45" s="57">
        <f t="shared" si="0"/>
        <v>523</v>
      </c>
      <c r="H45" s="75"/>
    </row>
    <row r="46" spans="2:11" x14ac:dyDescent="0.25">
      <c r="C46" s="57" t="s">
        <v>22</v>
      </c>
      <c r="D46" s="57">
        <v>179</v>
      </c>
      <c r="E46" s="58">
        <v>180</v>
      </c>
      <c r="F46" s="57">
        <f t="shared" si="0"/>
        <v>359</v>
      </c>
      <c r="H46" s="75"/>
    </row>
    <row r="47" spans="2:11" x14ac:dyDescent="0.25">
      <c r="C47" s="57" t="s">
        <v>27</v>
      </c>
      <c r="D47" s="57">
        <v>280</v>
      </c>
      <c r="E47" s="58">
        <v>281</v>
      </c>
      <c r="F47" s="57">
        <f t="shared" si="0"/>
        <v>561</v>
      </c>
      <c r="H47" s="75"/>
    </row>
    <row r="48" spans="2:11" x14ac:dyDescent="0.25">
      <c r="C48" s="57" t="s">
        <v>23</v>
      </c>
      <c r="D48" s="57">
        <v>177</v>
      </c>
      <c r="E48" s="58">
        <v>178</v>
      </c>
      <c r="F48" s="57">
        <f t="shared" si="0"/>
        <v>355</v>
      </c>
      <c r="H48" s="75"/>
    </row>
    <row r="49" spans="3:8" x14ac:dyDescent="0.25">
      <c r="C49" s="57" t="s">
        <v>112</v>
      </c>
      <c r="D49" s="57" t="s">
        <v>15</v>
      </c>
      <c r="E49" s="58" t="s">
        <v>15</v>
      </c>
      <c r="F49" s="57" t="s">
        <v>15</v>
      </c>
      <c r="H49" s="75"/>
    </row>
    <row r="50" spans="3:8" x14ac:dyDescent="0.25">
      <c r="C50" s="57" t="s">
        <v>18</v>
      </c>
      <c r="D50" s="57">
        <v>142</v>
      </c>
      <c r="E50" s="58">
        <v>143</v>
      </c>
      <c r="F50" s="57">
        <f t="shared" si="0"/>
        <v>285</v>
      </c>
      <c r="H50" s="75"/>
    </row>
    <row r="51" spans="3:8" x14ac:dyDescent="0.25">
      <c r="C51" s="57" t="s">
        <v>33</v>
      </c>
      <c r="D51" s="57">
        <v>175</v>
      </c>
      <c r="E51" s="58">
        <v>176</v>
      </c>
      <c r="F51" s="57">
        <f t="shared" si="0"/>
        <v>351</v>
      </c>
      <c r="H51" s="75"/>
    </row>
    <row r="52" spans="3:8" x14ac:dyDescent="0.25">
      <c r="C52" s="57" t="s">
        <v>17</v>
      </c>
      <c r="D52" s="57">
        <v>46</v>
      </c>
      <c r="E52" s="58">
        <v>47</v>
      </c>
      <c r="F52" s="57">
        <f t="shared" si="0"/>
        <v>93</v>
      </c>
      <c r="H52" s="75"/>
    </row>
    <row r="53" spans="3:8" x14ac:dyDescent="0.25">
      <c r="C53" s="57" t="s">
        <v>32</v>
      </c>
      <c r="D53" s="57">
        <v>226</v>
      </c>
      <c r="E53" s="58">
        <v>227</v>
      </c>
      <c r="F53" s="57">
        <f t="shared" si="0"/>
        <v>453</v>
      </c>
      <c r="H53" s="75"/>
    </row>
    <row r="54" spans="3:8" x14ac:dyDescent="0.25">
      <c r="C54" s="57" t="s">
        <v>34</v>
      </c>
      <c r="D54" s="57">
        <v>207</v>
      </c>
      <c r="E54" s="58">
        <v>208</v>
      </c>
      <c r="F54" s="57">
        <f t="shared" si="0"/>
        <v>415</v>
      </c>
      <c r="H54" s="75"/>
    </row>
    <row r="55" spans="3:8" x14ac:dyDescent="0.25">
      <c r="C55" s="57" t="s">
        <v>36</v>
      </c>
      <c r="D55" s="57">
        <v>321</v>
      </c>
      <c r="E55" s="58">
        <v>320</v>
      </c>
      <c r="F55" s="57">
        <f t="shared" si="0"/>
        <v>641</v>
      </c>
      <c r="H55" s="75"/>
    </row>
    <row r="56" spans="3:8" x14ac:dyDescent="0.25">
      <c r="C56" s="57" t="s">
        <v>29</v>
      </c>
      <c r="D56" s="57">
        <v>197</v>
      </c>
      <c r="E56" s="58">
        <v>199</v>
      </c>
      <c r="F56" s="57">
        <f t="shared" si="0"/>
        <v>396</v>
      </c>
      <c r="H56" s="75"/>
    </row>
    <row r="57" spans="3:8" x14ac:dyDescent="0.25">
      <c r="C57" s="57" t="s">
        <v>37</v>
      </c>
      <c r="D57" s="57">
        <v>425</v>
      </c>
      <c r="E57" s="58">
        <v>425</v>
      </c>
      <c r="F57" s="57">
        <f t="shared" si="0"/>
        <v>850</v>
      </c>
      <c r="H57" s="75"/>
    </row>
    <row r="58" spans="3:8" x14ac:dyDescent="0.25">
      <c r="C58" s="57" t="s">
        <v>25</v>
      </c>
      <c r="D58" s="57">
        <v>94</v>
      </c>
      <c r="E58" s="58">
        <v>94</v>
      </c>
      <c r="F58" s="57">
        <f t="shared" si="0"/>
        <v>188</v>
      </c>
      <c r="H58" s="75"/>
    </row>
    <row r="59" spans="3:8" x14ac:dyDescent="0.25">
      <c r="C59" s="57" t="s">
        <v>21</v>
      </c>
      <c r="D59" s="57">
        <v>148</v>
      </c>
      <c r="E59" s="58">
        <v>147</v>
      </c>
      <c r="F59" s="57">
        <f t="shared" si="0"/>
        <v>295</v>
      </c>
      <c r="H59" s="75"/>
    </row>
    <row r="60" spans="3:8" x14ac:dyDescent="0.25">
      <c r="C60" s="57" t="s">
        <v>26</v>
      </c>
      <c r="D60" s="57">
        <v>409</v>
      </c>
      <c r="E60" s="58">
        <v>410</v>
      </c>
      <c r="F60" s="57">
        <f t="shared" si="0"/>
        <v>819</v>
      </c>
      <c r="H60" s="75"/>
    </row>
    <row r="61" spans="3:8" x14ac:dyDescent="0.25">
      <c r="C61" s="57" t="s">
        <v>28</v>
      </c>
      <c r="D61" s="57">
        <v>514</v>
      </c>
      <c r="E61" s="58">
        <v>514</v>
      </c>
      <c r="F61" s="57">
        <f t="shared" si="0"/>
        <v>1028</v>
      </c>
      <c r="H61" s="75"/>
    </row>
    <row r="62" spans="3:8" x14ac:dyDescent="0.25">
      <c r="C62" s="57" t="s">
        <v>35</v>
      </c>
      <c r="D62" s="57">
        <v>292</v>
      </c>
      <c r="E62" s="58">
        <v>289</v>
      </c>
      <c r="F62" s="57">
        <f t="shared" si="0"/>
        <v>581</v>
      </c>
      <c r="H62" s="75"/>
    </row>
    <row r="63" spans="3:8" x14ac:dyDescent="0.25">
      <c r="C63" s="57" t="s">
        <v>105</v>
      </c>
      <c r="D63" s="57">
        <v>232</v>
      </c>
      <c r="E63" s="58">
        <v>231</v>
      </c>
      <c r="F63" s="57">
        <f t="shared" si="0"/>
        <v>463</v>
      </c>
      <c r="H63" s="75"/>
    </row>
    <row r="64" spans="3:8" x14ac:dyDescent="0.25">
      <c r="C64" s="57" t="s">
        <v>31</v>
      </c>
      <c r="D64" s="57">
        <v>128</v>
      </c>
      <c r="E64" s="58">
        <v>128</v>
      </c>
      <c r="F64" s="57">
        <f t="shared" si="0"/>
        <v>256</v>
      </c>
      <c r="H64" s="75"/>
    </row>
    <row r="65" spans="3:8" x14ac:dyDescent="0.25">
      <c r="C65" s="57" t="s">
        <v>24</v>
      </c>
      <c r="D65" s="57">
        <v>280</v>
      </c>
      <c r="E65" s="58">
        <v>281</v>
      </c>
      <c r="F65" s="57">
        <f t="shared" si="0"/>
        <v>561</v>
      </c>
      <c r="H65" s="75"/>
    </row>
    <row r="66" spans="3:8" x14ac:dyDescent="0.25">
      <c r="C66" s="57" t="s">
        <v>30</v>
      </c>
      <c r="D66" s="57">
        <v>188</v>
      </c>
      <c r="E66" s="58">
        <v>189</v>
      </c>
      <c r="F66" s="57">
        <f t="shared" si="0"/>
        <v>377</v>
      </c>
      <c r="H66" s="75"/>
    </row>
    <row r="67" spans="3:8" x14ac:dyDescent="0.25">
      <c r="C67" s="60"/>
      <c r="D67" s="69"/>
      <c r="E67" s="69" t="s">
        <v>38</v>
      </c>
      <c r="F67" s="69">
        <f>SUM(F42:F66)</f>
        <v>10346</v>
      </c>
      <c r="H67" s="75"/>
    </row>
    <row r="69" spans="3:8" x14ac:dyDescent="0.25">
      <c r="C69" s="70" t="s">
        <v>129</v>
      </c>
      <c r="D69" t="s">
        <v>130</v>
      </c>
    </row>
  </sheetData>
  <mergeCells count="29">
    <mergeCell ref="D18:F18"/>
    <mergeCell ref="B6:G6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1:F31"/>
    <mergeCell ref="D32:F32"/>
    <mergeCell ref="D33:F33"/>
    <mergeCell ref="D34:F34"/>
    <mergeCell ref="B39:G39"/>
  </mergeCells>
  <pageMargins left="0.51180555555555496" right="0.51180555555555496" top="0.78749999999999998" bottom="0.78749999999999998" header="0.51180555555555496" footer="0.51180555555555496"/>
  <pageSetup paperSize="9" scale="63" firstPageNumber="0" orientation="portrait" r:id="rId1"/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2034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TR_COMPOSIÇÕES_SINAPI</vt:lpstr>
      <vt:lpstr>BDI-TRT18</vt:lpstr>
      <vt:lpstr>DISTANCIAS</vt:lpstr>
      <vt:lpstr>'BDI-TRT18'!Area_de_impressao</vt:lpstr>
      <vt:lpstr>DISTANCIAS!Area_de_impressao</vt:lpstr>
      <vt:lpstr>TR_COMPOSIÇÕES_SINAPI!Area_de_impressao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Reinaldo de Sa Moreira e Silva</dc:creator>
  <dc:description/>
  <cp:lastModifiedBy>Reinaldo de Sa Moreira e Silva</cp:lastModifiedBy>
  <cp:revision>18</cp:revision>
  <cp:lastPrinted>2023-01-30T16:33:06Z</cp:lastPrinted>
  <dcterms:created xsi:type="dcterms:W3CDTF">2015-10-01T18:13:15Z</dcterms:created>
  <dcterms:modified xsi:type="dcterms:W3CDTF">2023-01-30T16:59:40Z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